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SC\Rate Case 2024-00402\"/>
    </mc:Choice>
  </mc:AlternateContent>
  <xr:revisionPtr revIDLastSave="0" documentId="8_{B23F3C63-0F4A-41A8-92E6-36DA22792790}" xr6:coauthVersionLast="47" xr6:coauthVersionMax="47" xr10:uidLastSave="{00000000-0000-0000-0000-000000000000}"/>
  <bookViews>
    <workbookView xWindow="-28920" yWindow="-120" windowWidth="29040" windowHeight="15720" xr2:uid="{01003BDD-7BD9-48E7-BE15-13B26C979752}"/>
  </bookViews>
  <sheets>
    <sheet name="1.10 Wages" sheetId="1" r:id="rId1"/>
  </sheets>
  <externalReferences>
    <externalReference r:id="rId2"/>
  </externalReferences>
  <definedNames>
    <definedName name="_xlnm.Print_Area" localSheetId="0">'1.10 Wages'!$A$1:$Z$204</definedName>
    <definedName name="_xlnm.Print_Titles" localSheetId="0">'1.10 Wages'!$1:$11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2" i="1" l="1"/>
  <c r="Z180" i="1"/>
  <c r="X180" i="1"/>
  <c r="U180" i="1"/>
  <c r="T180" i="1"/>
  <c r="P180" i="1"/>
  <c r="C180" i="1"/>
  <c r="W38" i="1"/>
  <c r="P38" i="1"/>
  <c r="C38" i="1"/>
  <c r="H232" i="1" l="1"/>
  <c r="I231" i="1" s="1"/>
  <c r="I227" i="1"/>
  <c r="I226" i="1"/>
  <c r="J194" i="1" s="1"/>
  <c r="I225" i="1"/>
  <c r="J193" i="1" s="1"/>
  <c r="I224" i="1"/>
  <c r="I223" i="1"/>
  <c r="I222" i="1"/>
  <c r="J192" i="1" s="1"/>
  <c r="I201" i="1"/>
  <c r="I200" i="1"/>
  <c r="I199" i="1"/>
  <c r="I198" i="1"/>
  <c r="I195" i="1"/>
  <c r="I194" i="1"/>
  <c r="I193" i="1"/>
  <c r="I192" i="1"/>
  <c r="I191" i="1"/>
  <c r="W180" i="1"/>
  <c r="V180" i="1"/>
  <c r="O180" i="1"/>
  <c r="N180" i="1"/>
  <c r="M180" i="1"/>
  <c r="L180" i="1"/>
  <c r="J180" i="1"/>
  <c r="I180" i="1"/>
  <c r="H180" i="1"/>
  <c r="U179" i="1"/>
  <c r="T179" i="1"/>
  <c r="P179" i="1"/>
  <c r="U178" i="1"/>
  <c r="T178" i="1"/>
  <c r="P178" i="1"/>
  <c r="U177" i="1"/>
  <c r="T177" i="1"/>
  <c r="P177" i="1"/>
  <c r="U176" i="1"/>
  <c r="T176" i="1"/>
  <c r="P176" i="1"/>
  <c r="U175" i="1"/>
  <c r="T175" i="1"/>
  <c r="P175" i="1"/>
  <c r="U174" i="1"/>
  <c r="T174" i="1"/>
  <c r="X174" i="1" s="1"/>
  <c r="P174" i="1"/>
  <c r="U173" i="1"/>
  <c r="T173" i="1"/>
  <c r="P173" i="1"/>
  <c r="U172" i="1"/>
  <c r="T172" i="1"/>
  <c r="P172" i="1"/>
  <c r="U171" i="1"/>
  <c r="T171" i="1"/>
  <c r="P171" i="1"/>
  <c r="U170" i="1"/>
  <c r="T170" i="1"/>
  <c r="X170" i="1" s="1"/>
  <c r="P170" i="1"/>
  <c r="U37" i="1"/>
  <c r="T37" i="1"/>
  <c r="P37" i="1"/>
  <c r="U169" i="1"/>
  <c r="T169" i="1"/>
  <c r="P169" i="1"/>
  <c r="U168" i="1"/>
  <c r="T168" i="1"/>
  <c r="P168" i="1"/>
  <c r="U167" i="1"/>
  <c r="T167" i="1"/>
  <c r="X167" i="1" s="1"/>
  <c r="P167" i="1"/>
  <c r="U166" i="1"/>
  <c r="T166" i="1"/>
  <c r="P166" i="1"/>
  <c r="U165" i="1"/>
  <c r="T165" i="1"/>
  <c r="X165" i="1" s="1"/>
  <c r="P165" i="1"/>
  <c r="U164" i="1"/>
  <c r="T164" i="1"/>
  <c r="X164" i="1" s="1"/>
  <c r="P164" i="1"/>
  <c r="U163" i="1"/>
  <c r="T163" i="1"/>
  <c r="X163" i="1" s="1"/>
  <c r="P163" i="1"/>
  <c r="U162" i="1"/>
  <c r="T162" i="1"/>
  <c r="P162" i="1"/>
  <c r="U161" i="1"/>
  <c r="T161" i="1"/>
  <c r="X161" i="1" s="1"/>
  <c r="P161" i="1"/>
  <c r="U160" i="1"/>
  <c r="T160" i="1"/>
  <c r="X160" i="1" s="1"/>
  <c r="P160" i="1"/>
  <c r="U159" i="1"/>
  <c r="T159" i="1"/>
  <c r="X159" i="1" s="1"/>
  <c r="P159" i="1"/>
  <c r="U158" i="1"/>
  <c r="T158" i="1"/>
  <c r="P158" i="1"/>
  <c r="U157" i="1"/>
  <c r="T157" i="1"/>
  <c r="X157" i="1" s="1"/>
  <c r="P157" i="1"/>
  <c r="U156" i="1"/>
  <c r="T156" i="1"/>
  <c r="X156" i="1" s="1"/>
  <c r="P156" i="1"/>
  <c r="U155" i="1"/>
  <c r="T155" i="1"/>
  <c r="P155" i="1"/>
  <c r="U154" i="1"/>
  <c r="T154" i="1"/>
  <c r="P154" i="1"/>
  <c r="U36" i="1"/>
  <c r="T36" i="1"/>
  <c r="P36" i="1"/>
  <c r="U153" i="1"/>
  <c r="T153" i="1"/>
  <c r="X153" i="1" s="1"/>
  <c r="P153" i="1"/>
  <c r="U152" i="1"/>
  <c r="T152" i="1"/>
  <c r="X152" i="1" s="1"/>
  <c r="P152" i="1"/>
  <c r="U151" i="1"/>
  <c r="T151" i="1"/>
  <c r="P151" i="1"/>
  <c r="U150" i="1"/>
  <c r="T150" i="1"/>
  <c r="X150" i="1" s="1"/>
  <c r="P150" i="1"/>
  <c r="U149" i="1"/>
  <c r="T149" i="1"/>
  <c r="X149" i="1" s="1"/>
  <c r="P149" i="1"/>
  <c r="U148" i="1"/>
  <c r="T148" i="1"/>
  <c r="X148" i="1" s="1"/>
  <c r="P148" i="1"/>
  <c r="U147" i="1"/>
  <c r="T147" i="1"/>
  <c r="P147" i="1"/>
  <c r="U146" i="1"/>
  <c r="T146" i="1"/>
  <c r="X146" i="1" s="1"/>
  <c r="P146" i="1"/>
  <c r="U145" i="1"/>
  <c r="T145" i="1"/>
  <c r="X145" i="1" s="1"/>
  <c r="P145" i="1"/>
  <c r="U144" i="1"/>
  <c r="T144" i="1"/>
  <c r="X144" i="1" s="1"/>
  <c r="P144" i="1"/>
  <c r="U143" i="1"/>
  <c r="T143" i="1"/>
  <c r="P143" i="1"/>
  <c r="U142" i="1"/>
  <c r="T142" i="1"/>
  <c r="P142" i="1"/>
  <c r="U141" i="1"/>
  <c r="T141" i="1"/>
  <c r="P141" i="1"/>
  <c r="U140" i="1"/>
  <c r="T140" i="1"/>
  <c r="X140" i="1" s="1"/>
  <c r="P140" i="1"/>
  <c r="U139" i="1"/>
  <c r="T139" i="1"/>
  <c r="P139" i="1"/>
  <c r="U138" i="1"/>
  <c r="T138" i="1"/>
  <c r="X138" i="1" s="1"/>
  <c r="P138" i="1"/>
  <c r="U137" i="1"/>
  <c r="T137" i="1"/>
  <c r="P137" i="1"/>
  <c r="U136" i="1"/>
  <c r="T136" i="1"/>
  <c r="X136" i="1" s="1"/>
  <c r="P136" i="1"/>
  <c r="U35" i="1"/>
  <c r="T35" i="1"/>
  <c r="T38" i="1" s="1"/>
  <c r="P35" i="1"/>
  <c r="U135" i="1"/>
  <c r="T135" i="1"/>
  <c r="X135" i="1" s="1"/>
  <c r="P135" i="1"/>
  <c r="U134" i="1"/>
  <c r="T134" i="1"/>
  <c r="X134" i="1" s="1"/>
  <c r="P134" i="1"/>
  <c r="U133" i="1"/>
  <c r="T133" i="1"/>
  <c r="X133" i="1" s="1"/>
  <c r="P133" i="1"/>
  <c r="U132" i="1"/>
  <c r="T132" i="1"/>
  <c r="P132" i="1"/>
  <c r="U131" i="1"/>
  <c r="T131" i="1"/>
  <c r="P131" i="1"/>
  <c r="U130" i="1"/>
  <c r="T130" i="1"/>
  <c r="X130" i="1" s="1"/>
  <c r="P130" i="1"/>
  <c r="U129" i="1"/>
  <c r="T129" i="1"/>
  <c r="P129" i="1"/>
  <c r="U128" i="1"/>
  <c r="T128" i="1"/>
  <c r="P128" i="1"/>
  <c r="U127" i="1"/>
  <c r="T127" i="1"/>
  <c r="X127" i="1" s="1"/>
  <c r="P127" i="1"/>
  <c r="U126" i="1"/>
  <c r="T126" i="1"/>
  <c r="X126" i="1" s="1"/>
  <c r="P126" i="1"/>
  <c r="U125" i="1"/>
  <c r="T125" i="1"/>
  <c r="X125" i="1" s="1"/>
  <c r="P125" i="1"/>
  <c r="U124" i="1"/>
  <c r="T124" i="1"/>
  <c r="P124" i="1"/>
  <c r="U123" i="1"/>
  <c r="T123" i="1"/>
  <c r="X123" i="1" s="1"/>
  <c r="P123" i="1"/>
  <c r="U122" i="1"/>
  <c r="T122" i="1"/>
  <c r="X122" i="1" s="1"/>
  <c r="P122" i="1"/>
  <c r="U121" i="1"/>
  <c r="T121" i="1"/>
  <c r="X121" i="1" s="1"/>
  <c r="P121" i="1"/>
  <c r="U120" i="1"/>
  <c r="X120" i="1" s="1"/>
  <c r="Z120" i="1" s="1"/>
  <c r="T120" i="1"/>
  <c r="P120" i="1"/>
  <c r="U119" i="1"/>
  <c r="T119" i="1"/>
  <c r="X119" i="1" s="1"/>
  <c r="P119" i="1"/>
  <c r="U118" i="1"/>
  <c r="T118" i="1"/>
  <c r="P118" i="1"/>
  <c r="U117" i="1"/>
  <c r="T117" i="1"/>
  <c r="X117" i="1" s="1"/>
  <c r="P117" i="1"/>
  <c r="U116" i="1"/>
  <c r="T116" i="1"/>
  <c r="P116" i="1"/>
  <c r="U115" i="1"/>
  <c r="T115" i="1"/>
  <c r="X115" i="1" s="1"/>
  <c r="P115" i="1"/>
  <c r="U114" i="1"/>
  <c r="T114" i="1"/>
  <c r="X114" i="1" s="1"/>
  <c r="P114" i="1"/>
  <c r="U113" i="1"/>
  <c r="T113" i="1"/>
  <c r="X113" i="1" s="1"/>
  <c r="P113" i="1"/>
  <c r="U112" i="1"/>
  <c r="T112" i="1"/>
  <c r="P112" i="1"/>
  <c r="U111" i="1"/>
  <c r="T111" i="1"/>
  <c r="X111" i="1" s="1"/>
  <c r="P111" i="1"/>
  <c r="U110" i="1"/>
  <c r="T110" i="1"/>
  <c r="X110" i="1" s="1"/>
  <c r="P110" i="1"/>
  <c r="U109" i="1"/>
  <c r="T109" i="1"/>
  <c r="P109" i="1"/>
  <c r="U108" i="1"/>
  <c r="T108" i="1"/>
  <c r="P108" i="1"/>
  <c r="U107" i="1"/>
  <c r="T107" i="1"/>
  <c r="X107" i="1" s="1"/>
  <c r="P107" i="1"/>
  <c r="U106" i="1"/>
  <c r="T106" i="1"/>
  <c r="X106" i="1" s="1"/>
  <c r="P106" i="1"/>
  <c r="U105" i="1"/>
  <c r="T105" i="1"/>
  <c r="X105" i="1" s="1"/>
  <c r="P105" i="1"/>
  <c r="U104" i="1"/>
  <c r="T104" i="1"/>
  <c r="P104" i="1"/>
  <c r="U103" i="1"/>
  <c r="T103" i="1"/>
  <c r="X103" i="1" s="1"/>
  <c r="P103" i="1"/>
  <c r="U102" i="1"/>
  <c r="T102" i="1"/>
  <c r="X102" i="1" s="1"/>
  <c r="P102" i="1"/>
  <c r="U101" i="1"/>
  <c r="T101" i="1"/>
  <c r="X101" i="1" s="1"/>
  <c r="P101" i="1"/>
  <c r="U100" i="1"/>
  <c r="T100" i="1"/>
  <c r="P100" i="1"/>
  <c r="U99" i="1"/>
  <c r="T99" i="1"/>
  <c r="X99" i="1" s="1"/>
  <c r="P99" i="1"/>
  <c r="U98" i="1"/>
  <c r="T98" i="1"/>
  <c r="X98" i="1" s="1"/>
  <c r="P98" i="1"/>
  <c r="U97" i="1"/>
  <c r="T97" i="1"/>
  <c r="X97" i="1" s="1"/>
  <c r="P97" i="1"/>
  <c r="U96" i="1"/>
  <c r="T96" i="1"/>
  <c r="P96" i="1"/>
  <c r="U95" i="1"/>
  <c r="T95" i="1"/>
  <c r="X95" i="1" s="1"/>
  <c r="P95" i="1"/>
  <c r="U94" i="1"/>
  <c r="T94" i="1"/>
  <c r="X94" i="1" s="1"/>
  <c r="P94" i="1"/>
  <c r="U93" i="1"/>
  <c r="T93" i="1"/>
  <c r="X93" i="1" s="1"/>
  <c r="P93" i="1"/>
  <c r="U92" i="1"/>
  <c r="T92" i="1"/>
  <c r="P92" i="1"/>
  <c r="U91" i="1"/>
  <c r="T91" i="1"/>
  <c r="P91" i="1"/>
  <c r="U90" i="1"/>
  <c r="T90" i="1"/>
  <c r="P90" i="1"/>
  <c r="U89" i="1"/>
  <c r="T89" i="1"/>
  <c r="X89" i="1" s="1"/>
  <c r="P89" i="1"/>
  <c r="U88" i="1"/>
  <c r="T88" i="1"/>
  <c r="P88" i="1"/>
  <c r="U87" i="1"/>
  <c r="T87" i="1"/>
  <c r="P87" i="1"/>
  <c r="U86" i="1"/>
  <c r="T86" i="1"/>
  <c r="X86" i="1" s="1"/>
  <c r="P86" i="1"/>
  <c r="U85" i="1"/>
  <c r="T85" i="1"/>
  <c r="P85" i="1"/>
  <c r="U84" i="1"/>
  <c r="T84" i="1"/>
  <c r="P84" i="1"/>
  <c r="U83" i="1"/>
  <c r="T83" i="1"/>
  <c r="P83" i="1"/>
  <c r="U82" i="1"/>
  <c r="T82" i="1"/>
  <c r="X82" i="1" s="1"/>
  <c r="P82" i="1"/>
  <c r="U81" i="1"/>
  <c r="T81" i="1"/>
  <c r="P81" i="1"/>
  <c r="U80" i="1"/>
  <c r="T80" i="1"/>
  <c r="P80" i="1"/>
  <c r="U79" i="1"/>
  <c r="T79" i="1"/>
  <c r="P79" i="1"/>
  <c r="U78" i="1"/>
  <c r="T78" i="1"/>
  <c r="X78" i="1" s="1"/>
  <c r="P78" i="1"/>
  <c r="U77" i="1"/>
  <c r="T77" i="1"/>
  <c r="X77" i="1" s="1"/>
  <c r="P77" i="1"/>
  <c r="U76" i="1"/>
  <c r="T76" i="1"/>
  <c r="P76" i="1"/>
  <c r="U75" i="1"/>
  <c r="T75" i="1"/>
  <c r="P75" i="1"/>
  <c r="U74" i="1"/>
  <c r="T74" i="1"/>
  <c r="X74" i="1" s="1"/>
  <c r="P74" i="1"/>
  <c r="U73" i="1"/>
  <c r="T73" i="1"/>
  <c r="X73" i="1" s="1"/>
  <c r="P73" i="1"/>
  <c r="U72" i="1"/>
  <c r="T72" i="1"/>
  <c r="P72" i="1"/>
  <c r="U71" i="1"/>
  <c r="T71" i="1"/>
  <c r="P71" i="1"/>
  <c r="U70" i="1"/>
  <c r="T70" i="1"/>
  <c r="X70" i="1" s="1"/>
  <c r="P70" i="1"/>
  <c r="U69" i="1"/>
  <c r="T69" i="1"/>
  <c r="X69" i="1" s="1"/>
  <c r="P69" i="1"/>
  <c r="U68" i="1"/>
  <c r="T68" i="1"/>
  <c r="P68" i="1"/>
  <c r="U67" i="1"/>
  <c r="T67" i="1"/>
  <c r="P67" i="1"/>
  <c r="U66" i="1"/>
  <c r="T66" i="1"/>
  <c r="X66" i="1" s="1"/>
  <c r="P66" i="1"/>
  <c r="U65" i="1"/>
  <c r="T65" i="1"/>
  <c r="X65" i="1" s="1"/>
  <c r="P65" i="1"/>
  <c r="U64" i="1"/>
  <c r="T64" i="1"/>
  <c r="P64" i="1"/>
  <c r="U63" i="1"/>
  <c r="T63" i="1"/>
  <c r="P63" i="1"/>
  <c r="U62" i="1"/>
  <c r="T62" i="1"/>
  <c r="X62" i="1" s="1"/>
  <c r="P62" i="1"/>
  <c r="U61" i="1"/>
  <c r="T61" i="1"/>
  <c r="X61" i="1" s="1"/>
  <c r="P61" i="1"/>
  <c r="U60" i="1"/>
  <c r="T60" i="1"/>
  <c r="P60" i="1"/>
  <c r="U59" i="1"/>
  <c r="T59" i="1"/>
  <c r="P59" i="1"/>
  <c r="U58" i="1"/>
  <c r="T58" i="1"/>
  <c r="P58" i="1"/>
  <c r="U57" i="1"/>
  <c r="T57" i="1"/>
  <c r="X57" i="1" s="1"/>
  <c r="P57" i="1"/>
  <c r="U56" i="1"/>
  <c r="T56" i="1"/>
  <c r="P56" i="1"/>
  <c r="U55" i="1"/>
  <c r="T55" i="1"/>
  <c r="P55" i="1"/>
  <c r="U54" i="1"/>
  <c r="T54" i="1"/>
  <c r="P54" i="1"/>
  <c r="U53" i="1"/>
  <c r="T53" i="1"/>
  <c r="X53" i="1" s="1"/>
  <c r="P53" i="1"/>
  <c r="U52" i="1"/>
  <c r="T52" i="1"/>
  <c r="P52" i="1"/>
  <c r="U51" i="1"/>
  <c r="T51" i="1"/>
  <c r="P51" i="1"/>
  <c r="U50" i="1"/>
  <c r="T50" i="1"/>
  <c r="X50" i="1" s="1"/>
  <c r="P50" i="1"/>
  <c r="U49" i="1"/>
  <c r="T49" i="1"/>
  <c r="X49" i="1" s="1"/>
  <c r="P49" i="1"/>
  <c r="U48" i="1"/>
  <c r="X48" i="1" s="1"/>
  <c r="Z48" i="1" s="1"/>
  <c r="P48" i="1"/>
  <c r="U47" i="1"/>
  <c r="T47" i="1"/>
  <c r="X47" i="1" s="1"/>
  <c r="P47" i="1"/>
  <c r="U46" i="1"/>
  <c r="T46" i="1"/>
  <c r="P46" i="1"/>
  <c r="U45" i="1"/>
  <c r="T45" i="1"/>
  <c r="P45" i="1"/>
  <c r="U44" i="1"/>
  <c r="T44" i="1"/>
  <c r="P44" i="1"/>
  <c r="U43" i="1"/>
  <c r="T43" i="1"/>
  <c r="X43" i="1" s="1"/>
  <c r="P43" i="1"/>
  <c r="U42" i="1"/>
  <c r="T42" i="1"/>
  <c r="X42" i="1" s="1"/>
  <c r="P42" i="1"/>
  <c r="U41" i="1"/>
  <c r="T41" i="1"/>
  <c r="P41" i="1"/>
  <c r="V38" i="1"/>
  <c r="V182" i="1" s="1"/>
  <c r="O38" i="1"/>
  <c r="O182" i="1" s="1"/>
  <c r="N38" i="1"/>
  <c r="M38" i="1"/>
  <c r="M182" i="1" s="1"/>
  <c r="L38" i="1"/>
  <c r="L182" i="1" s="1"/>
  <c r="J38" i="1"/>
  <c r="I38" i="1"/>
  <c r="I182" i="1" s="1"/>
  <c r="H38" i="1"/>
  <c r="H182" i="1" s="1"/>
  <c r="R34" i="1"/>
  <c r="T34" i="1" s="1"/>
  <c r="X34" i="1" s="1"/>
  <c r="P34" i="1"/>
  <c r="R33" i="1"/>
  <c r="T33" i="1" s="1"/>
  <c r="X33" i="1" s="1"/>
  <c r="P33" i="1"/>
  <c r="R32" i="1"/>
  <c r="T32" i="1" s="1"/>
  <c r="X32" i="1" s="1"/>
  <c r="P32" i="1"/>
  <c r="R31" i="1"/>
  <c r="T31" i="1" s="1"/>
  <c r="X31" i="1" s="1"/>
  <c r="P31" i="1"/>
  <c r="R30" i="1"/>
  <c r="T30" i="1" s="1"/>
  <c r="X30" i="1" s="1"/>
  <c r="P30" i="1"/>
  <c r="T29" i="1"/>
  <c r="X29" i="1" s="1"/>
  <c r="P29" i="1"/>
  <c r="R28" i="1"/>
  <c r="T28" i="1" s="1"/>
  <c r="X28" i="1" s="1"/>
  <c r="Z28" i="1" s="1"/>
  <c r="P28" i="1"/>
  <c r="R27" i="1"/>
  <c r="T27" i="1" s="1"/>
  <c r="X27" i="1" s="1"/>
  <c r="P27" i="1"/>
  <c r="R26" i="1"/>
  <c r="T26" i="1" s="1"/>
  <c r="X26" i="1" s="1"/>
  <c r="P26" i="1"/>
  <c r="R25" i="1"/>
  <c r="T25" i="1" s="1"/>
  <c r="X25" i="1" s="1"/>
  <c r="P25" i="1"/>
  <c r="R24" i="1"/>
  <c r="T24" i="1" s="1"/>
  <c r="X24" i="1" s="1"/>
  <c r="P24" i="1"/>
  <c r="R23" i="1"/>
  <c r="T23" i="1" s="1"/>
  <c r="X23" i="1" s="1"/>
  <c r="P23" i="1"/>
  <c r="R22" i="1"/>
  <c r="T22" i="1" s="1"/>
  <c r="X22" i="1" s="1"/>
  <c r="P22" i="1"/>
  <c r="R21" i="1"/>
  <c r="T21" i="1" s="1"/>
  <c r="X21" i="1" s="1"/>
  <c r="P21" i="1"/>
  <c r="R20" i="1"/>
  <c r="T20" i="1" s="1"/>
  <c r="X20" i="1" s="1"/>
  <c r="P20" i="1"/>
  <c r="T19" i="1"/>
  <c r="X19" i="1" s="1"/>
  <c r="P19" i="1"/>
  <c r="R18" i="1"/>
  <c r="T18" i="1" s="1"/>
  <c r="X18" i="1" s="1"/>
  <c r="P18" i="1"/>
  <c r="R17" i="1"/>
  <c r="T17" i="1" s="1"/>
  <c r="X17" i="1" s="1"/>
  <c r="P17" i="1"/>
  <c r="R16" i="1"/>
  <c r="T16" i="1" s="1"/>
  <c r="X16" i="1" s="1"/>
  <c r="P16" i="1"/>
  <c r="R15" i="1"/>
  <c r="T15" i="1" s="1"/>
  <c r="X15" i="1" s="1"/>
  <c r="P15" i="1"/>
  <c r="R14" i="1"/>
  <c r="T14" i="1" s="1"/>
  <c r="X14" i="1" s="1"/>
  <c r="P14" i="1"/>
  <c r="R13" i="1"/>
  <c r="T13" i="1" s="1"/>
  <c r="X13" i="1" s="1"/>
  <c r="P13" i="1"/>
  <c r="T12" i="1"/>
  <c r="X12" i="1" s="1"/>
  <c r="P12" i="1"/>
  <c r="D10" i="1"/>
  <c r="F10" i="1" s="1"/>
  <c r="H10" i="1" s="1"/>
  <c r="I10" i="1" s="1"/>
  <c r="J10" i="1" s="1"/>
  <c r="L10" i="1" s="1"/>
  <c r="M10" i="1" s="1"/>
  <c r="N10" i="1" s="1"/>
  <c r="O10" i="1" s="1"/>
  <c r="P10" i="1" s="1"/>
  <c r="R10" i="1" s="1"/>
  <c r="T10" i="1" s="1"/>
  <c r="U10" i="1" s="1"/>
  <c r="V10" i="1" s="1"/>
  <c r="W10" i="1" s="1"/>
  <c r="X10" i="1" s="1"/>
  <c r="Z10" i="1" s="1"/>
  <c r="A4" i="1"/>
  <c r="A3" i="1"/>
  <c r="X36" i="1" l="1"/>
  <c r="U38" i="1"/>
  <c r="Z32" i="1"/>
  <c r="J182" i="1"/>
  <c r="I228" i="1"/>
  <c r="Z111" i="1"/>
  <c r="Z43" i="1"/>
  <c r="X124" i="1"/>
  <c r="Z124" i="1" s="1"/>
  <c r="X128" i="1"/>
  <c r="Z128" i="1" s="1"/>
  <c r="X132" i="1"/>
  <c r="Z132" i="1" s="1"/>
  <c r="X35" i="1"/>
  <c r="X143" i="1"/>
  <c r="Z143" i="1" s="1"/>
  <c r="X147" i="1"/>
  <c r="Z147" i="1" s="1"/>
  <c r="X154" i="1"/>
  <c r="Z154" i="1" s="1"/>
  <c r="X158" i="1"/>
  <c r="Z158" i="1" s="1"/>
  <c r="X166" i="1"/>
  <c r="Z166" i="1" s="1"/>
  <c r="X173" i="1"/>
  <c r="X177" i="1"/>
  <c r="Z177" i="1" s="1"/>
  <c r="Z126" i="1"/>
  <c r="Z31" i="1"/>
  <c r="Z99" i="1"/>
  <c r="Z94" i="1"/>
  <c r="Z16" i="1"/>
  <c r="W182" i="1"/>
  <c r="C182" i="1"/>
  <c r="X41" i="1"/>
  <c r="Z41" i="1" s="1"/>
  <c r="X45" i="1"/>
  <c r="I212" i="1"/>
  <c r="Z82" i="1"/>
  <c r="Z167" i="1"/>
  <c r="X46" i="1"/>
  <c r="Z46" i="1" s="1"/>
  <c r="X118" i="1"/>
  <c r="Z118" i="1" s="1"/>
  <c r="Z23" i="1"/>
  <c r="Z78" i="1"/>
  <c r="Z26" i="1"/>
  <c r="X51" i="1"/>
  <c r="Z51" i="1" s="1"/>
  <c r="X55" i="1"/>
  <c r="Z55" i="1" s="1"/>
  <c r="X59" i="1"/>
  <c r="Z59" i="1" s="1"/>
  <c r="X63" i="1"/>
  <c r="Z63" i="1" s="1"/>
  <c r="X67" i="1"/>
  <c r="Z67" i="1" s="1"/>
  <c r="X71" i="1"/>
  <c r="X75" i="1"/>
  <c r="Z75" i="1" s="1"/>
  <c r="X79" i="1"/>
  <c r="X87" i="1"/>
  <c r="Z87" i="1" s="1"/>
  <c r="X91" i="1"/>
  <c r="X137" i="1"/>
  <c r="Z137" i="1" s="1"/>
  <c r="X168" i="1"/>
  <c r="Z168" i="1" s="1"/>
  <c r="X171" i="1"/>
  <c r="Z171" i="1" s="1"/>
  <c r="X175" i="1"/>
  <c r="Z175" i="1" s="1"/>
  <c r="Z65" i="1"/>
  <c r="Z21" i="1"/>
  <c r="Z123" i="1"/>
  <c r="Z146" i="1"/>
  <c r="Z157" i="1"/>
  <c r="X52" i="1"/>
  <c r="X60" i="1"/>
  <c r="Z60" i="1" s="1"/>
  <c r="X64" i="1"/>
  <c r="Z64" i="1" s="1"/>
  <c r="X72" i="1"/>
  <c r="Z72" i="1" s="1"/>
  <c r="X84" i="1"/>
  <c r="Z84" i="1" s="1"/>
  <c r="X88" i="1"/>
  <c r="Z88" i="1" s="1"/>
  <c r="X131" i="1"/>
  <c r="Z131" i="1" s="1"/>
  <c r="X169" i="1"/>
  <c r="Z169" i="1" s="1"/>
  <c r="X172" i="1"/>
  <c r="Z172" i="1" s="1"/>
  <c r="X176" i="1"/>
  <c r="Z176" i="1" s="1"/>
  <c r="I213" i="1"/>
  <c r="J198" i="1" s="1"/>
  <c r="X44" i="1"/>
  <c r="X96" i="1"/>
  <c r="Z96" i="1" s="1"/>
  <c r="X100" i="1"/>
  <c r="Z100" i="1" s="1"/>
  <c r="X108" i="1"/>
  <c r="Z108" i="1" s="1"/>
  <c r="X112" i="1"/>
  <c r="I214" i="1"/>
  <c r="J199" i="1" s="1"/>
  <c r="Z73" i="1"/>
  <c r="Z173" i="1"/>
  <c r="Z19" i="1"/>
  <c r="Z14" i="1"/>
  <c r="Z135" i="1"/>
  <c r="Z33" i="1"/>
  <c r="Z102" i="1"/>
  <c r="Z149" i="1"/>
  <c r="Z24" i="1"/>
  <c r="X37" i="1"/>
  <c r="Z37" i="1" s="1"/>
  <c r="Z70" i="1"/>
  <c r="Z125" i="1"/>
  <c r="X142" i="1"/>
  <c r="Z142" i="1" s="1"/>
  <c r="Z114" i="1"/>
  <c r="Z164" i="1"/>
  <c r="Z15" i="1"/>
  <c r="X92" i="1"/>
  <c r="Z92" i="1" s="1"/>
  <c r="X56" i="1"/>
  <c r="Z56" i="1" s="1"/>
  <c r="Z89" i="1"/>
  <c r="Z133" i="1"/>
  <c r="Z165" i="1"/>
  <c r="N182" i="1"/>
  <c r="I215" i="1"/>
  <c r="Z53" i="1"/>
  <c r="X104" i="1"/>
  <c r="Z104" i="1" s="1"/>
  <c r="Z136" i="1"/>
  <c r="I216" i="1"/>
  <c r="Z144" i="1"/>
  <c r="X178" i="1"/>
  <c r="Z178" i="1" s="1"/>
  <c r="I218" i="1"/>
  <c r="Z17" i="1"/>
  <c r="Z27" i="1"/>
  <c r="Z101" i="1"/>
  <c r="Z112" i="1"/>
  <c r="Z134" i="1"/>
  <c r="Z148" i="1"/>
  <c r="I220" i="1"/>
  <c r="Z47" i="1"/>
  <c r="X76" i="1"/>
  <c r="Z76" i="1" s="1"/>
  <c r="Z91" i="1"/>
  <c r="Z106" i="1"/>
  <c r="Z113" i="1"/>
  <c r="Z153" i="1"/>
  <c r="Z159" i="1"/>
  <c r="X80" i="1"/>
  <c r="Z80" i="1" s="1"/>
  <c r="Z95" i="1"/>
  <c r="Z121" i="1"/>
  <c r="Z29" i="1"/>
  <c r="Z44" i="1"/>
  <c r="Z66" i="1"/>
  <c r="Z77" i="1"/>
  <c r="Z107" i="1"/>
  <c r="Z36" i="1"/>
  <c r="Z160" i="1"/>
  <c r="Z170" i="1"/>
  <c r="Z20" i="1"/>
  <c r="Z34" i="1"/>
  <c r="Z52" i="1"/>
  <c r="Z71" i="1"/>
  <c r="X139" i="1"/>
  <c r="Z139" i="1" s="1"/>
  <c r="Z49" i="1"/>
  <c r="X85" i="1"/>
  <c r="Z85" i="1" s="1"/>
  <c r="Z93" i="1"/>
  <c r="Z119" i="1"/>
  <c r="Z130" i="1"/>
  <c r="Z140" i="1"/>
  <c r="X151" i="1"/>
  <c r="Z151" i="1" s="1"/>
  <c r="Z42" i="1"/>
  <c r="Z61" i="1"/>
  <c r="Z97" i="1"/>
  <c r="Z22" i="1"/>
  <c r="X68" i="1"/>
  <c r="Z68" i="1" s="1"/>
  <c r="X54" i="1"/>
  <c r="Z54" i="1" s="1"/>
  <c r="X58" i="1"/>
  <c r="Z58" i="1" s="1"/>
  <c r="X83" i="1"/>
  <c r="Z83" i="1" s="1"/>
  <c r="X90" i="1"/>
  <c r="Z90" i="1" s="1"/>
  <c r="X109" i="1"/>
  <c r="Z109" i="1" s="1"/>
  <c r="X116" i="1"/>
  <c r="Z116" i="1" s="1"/>
  <c r="X141" i="1"/>
  <c r="Z141" i="1" s="1"/>
  <c r="X155" i="1"/>
  <c r="Z155" i="1" s="1"/>
  <c r="X162" i="1"/>
  <c r="Z162" i="1" s="1"/>
  <c r="X179" i="1"/>
  <c r="Z179" i="1" s="1"/>
  <c r="I221" i="1"/>
  <c r="Z12" i="1"/>
  <c r="Z103" i="1"/>
  <c r="Z115" i="1"/>
  <c r="Z138" i="1"/>
  <c r="U182" i="1"/>
  <c r="Z45" i="1"/>
  <c r="Z57" i="1"/>
  <c r="Z98" i="1"/>
  <c r="Z150" i="1"/>
  <c r="Z69" i="1"/>
  <c r="Z110" i="1"/>
  <c r="Z161" i="1"/>
  <c r="X81" i="1"/>
  <c r="Z81" i="1" s="1"/>
  <c r="Z122" i="1"/>
  <c r="Z50" i="1"/>
  <c r="Z152" i="1"/>
  <c r="Z163" i="1"/>
  <c r="Z74" i="1"/>
  <c r="Z174" i="1"/>
  <c r="Z86" i="1"/>
  <c r="Z18" i="1"/>
  <c r="Z105" i="1"/>
  <c r="Z145" i="1"/>
  <c r="I196" i="1"/>
  <c r="Z13" i="1"/>
  <c r="Z62" i="1"/>
  <c r="Z127" i="1"/>
  <c r="Z30" i="1"/>
  <c r="I202" i="1"/>
  <c r="Z25" i="1"/>
  <c r="Z117" i="1"/>
  <c r="Z156" i="1"/>
  <c r="Z79" i="1"/>
  <c r="X129" i="1"/>
  <c r="Z129" i="1" s="1"/>
  <c r="I217" i="1"/>
  <c r="J201" i="1" s="1"/>
  <c r="I229" i="1"/>
  <c r="I230" i="1"/>
  <c r="I219" i="1"/>
  <c r="J191" i="1" s="1"/>
  <c r="X38" i="1" l="1"/>
  <c r="X182" i="1" s="1"/>
  <c r="Z35" i="1"/>
  <c r="Z38" i="1" s="1"/>
  <c r="Z182" i="1" s="1"/>
  <c r="I204" i="1"/>
  <c r="J200" i="1"/>
  <c r="J202" i="1"/>
  <c r="I232" i="1"/>
  <c r="T182" i="1"/>
  <c r="J195" i="1"/>
  <c r="J196" i="1" s="1"/>
  <c r="J204" i="1" s="1"/>
  <c r="M198" i="1" l="1"/>
  <c r="M193" i="1"/>
  <c r="M201" i="1"/>
  <c r="M192" i="1"/>
  <c r="M195" i="1"/>
  <c r="M199" i="1"/>
  <c r="M194" i="1"/>
  <c r="M200" i="1"/>
  <c r="M191" i="1"/>
  <c r="M196" i="1" l="1"/>
  <c r="M202" i="1"/>
  <c r="M204" i="1" l="1"/>
</calcChain>
</file>

<file path=xl/sharedStrings.xml><?xml version="1.0" encoding="utf-8"?>
<sst xmlns="http://schemas.openxmlformats.org/spreadsheetml/2006/main" count="402" uniqueCount="246">
  <si>
    <t>Reference Schedule:  1.10</t>
  </si>
  <si>
    <t>Employee</t>
  </si>
  <si>
    <t>Hours Worked</t>
  </si>
  <si>
    <t>Actual Test Year Wages</t>
  </si>
  <si>
    <t>1/1/25 Wage Rate with Union</t>
  </si>
  <si>
    <t>Pro Forma Wages at 2,080 Hours</t>
  </si>
  <si>
    <t>Pro Forma Adjustment</t>
  </si>
  <si>
    <t>Line</t>
  </si>
  <si>
    <t>Count</t>
  </si>
  <si>
    <t>ID</t>
  </si>
  <si>
    <t>Actual ID</t>
  </si>
  <si>
    <t>Note</t>
  </si>
  <si>
    <t>Regular</t>
  </si>
  <si>
    <t>Overtime</t>
  </si>
  <si>
    <t>Vac P.Out</t>
  </si>
  <si>
    <t>Other</t>
  </si>
  <si>
    <t>Total</t>
  </si>
  <si>
    <t>#</t>
  </si>
  <si>
    <t>&lt; Hide &gt;</t>
  </si>
  <si>
    <t>S01</t>
  </si>
  <si>
    <t>A</t>
  </si>
  <si>
    <t>S02</t>
  </si>
  <si>
    <t>S03</t>
  </si>
  <si>
    <t>S04</t>
  </si>
  <si>
    <t>S05</t>
  </si>
  <si>
    <t>S06</t>
  </si>
  <si>
    <t>S07</t>
  </si>
  <si>
    <t>S08</t>
  </si>
  <si>
    <t>S09</t>
  </si>
  <si>
    <t>S10</t>
  </si>
  <si>
    <t>C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</si>
  <si>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</si>
  <si>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</si>
  <si>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</si>
  <si>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</si>
  <si>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</si>
  <si>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</si>
  <si>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</si>
  <si>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</si>
  <si>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</si>
  <si>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</si>
  <si>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</si>
  <si>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</si>
  <si>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</si>
  <si>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Subtotal</t>
  </si>
  <si>
    <t>Hourly Employees</t>
  </si>
  <si>
    <t>H01</t>
  </si>
  <si>
    <t>H02</t>
  </si>
  <si>
    <t>B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</si>
  <si>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</si>
  <si>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</si>
  <si>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</si>
  <si>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</si>
  <si>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</si>
  <si>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</si>
  <si>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</si>
  <si>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</si>
  <si>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</si>
  <si>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</si>
  <si>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</si>
  <si>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</si>
  <si>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</si>
  <si>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</si>
  <si>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</si>
  <si>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 xml:space="preserve"> 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</si>
  <si>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</si>
  <si>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</si>
  <si>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</si>
  <si>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</si>
  <si>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</si>
  <si>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</si>
  <si>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</si>
  <si>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</si>
  <si>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</si>
  <si>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</si>
  <si>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</si>
  <si>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</si>
  <si>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</si>
  <si>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</si>
  <si>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</si>
  <si>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</si>
  <si>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</si>
  <si>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</si>
  <si>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H36</t>
  </si>
  <si>
    <t>H37</t>
  </si>
  <si>
    <t>H38</t>
  </si>
  <si>
    <t>H39</t>
  </si>
  <si>
    <t>H40</t>
  </si>
  <si>
    <t>H41</t>
  </si>
  <si>
    <t>H42</t>
  </si>
  <si>
    <t>H43</t>
  </si>
  <si>
    <t>H44</t>
  </si>
  <si>
    <t>H45</t>
  </si>
  <si>
    <t>H46</t>
  </si>
  <si>
    <t>H47</t>
  </si>
  <si>
    <t>H48</t>
  </si>
  <si>
    <t>H49</t>
  </si>
  <si>
    <t>H50</t>
  </si>
  <si>
    <t>H51</t>
  </si>
  <si>
    <t>H52</t>
  </si>
  <si>
    <t>H53</t>
  </si>
  <si>
    <t>H54</t>
  </si>
  <si>
    <t>H55</t>
  </si>
  <si>
    <t>H56</t>
  </si>
  <si>
    <t>H57</t>
  </si>
  <si>
    <t>H58</t>
  </si>
  <si>
    <t>H59</t>
  </si>
  <si>
    <t>H60</t>
  </si>
  <si>
    <t>H61</t>
  </si>
  <si>
    <t>H62</t>
  </si>
  <si>
    <t>H63</t>
  </si>
  <si>
    <t>H64</t>
  </si>
  <si>
    <t>H65</t>
  </si>
  <si>
    <t>H66</t>
  </si>
  <si>
    <t>H67</t>
  </si>
  <si>
    <t>H68</t>
  </si>
  <si>
    <t>H69</t>
  </si>
  <si>
    <t>H70</t>
  </si>
  <si>
    <t>H71</t>
  </si>
  <si>
    <t>H72</t>
  </si>
  <si>
    <t>H73</t>
  </si>
  <si>
    <t>H74</t>
  </si>
  <si>
    <t>H75</t>
  </si>
  <si>
    <t>H76</t>
  </si>
  <si>
    <t>H77</t>
  </si>
  <si>
    <t>H78</t>
  </si>
  <si>
    <t>H79</t>
  </si>
  <si>
    <t>H80</t>
  </si>
  <si>
    <t>H81</t>
  </si>
  <si>
    <t>H82</t>
  </si>
  <si>
    <t>H83</t>
  </si>
  <si>
    <t>H84</t>
  </si>
  <si>
    <t>H85</t>
  </si>
  <si>
    <t>H86</t>
  </si>
  <si>
    <t>H87</t>
  </si>
  <si>
    <t>H88</t>
  </si>
  <si>
    <t>H89</t>
  </si>
  <si>
    <t>H90</t>
  </si>
  <si>
    <t>H91</t>
  </si>
  <si>
    <t>H92</t>
  </si>
  <si>
    <t>H93</t>
  </si>
  <si>
    <t>H94</t>
  </si>
  <si>
    <t>H95</t>
  </si>
  <si>
    <t>H96</t>
  </si>
  <si>
    <t>H97</t>
  </si>
  <si>
    <t>H98</t>
  </si>
  <si>
    <t>H99</t>
  </si>
  <si>
    <t>H100</t>
  </si>
  <si>
    <t>H101</t>
  </si>
  <si>
    <t>H102</t>
  </si>
  <si>
    <t>H103</t>
  </si>
  <si>
    <t>H104</t>
  </si>
  <si>
    <t>H105</t>
  </si>
  <si>
    <t>H106</t>
  </si>
  <si>
    <t>H107</t>
  </si>
  <si>
    <t>H108</t>
  </si>
  <si>
    <t>H109</t>
  </si>
  <si>
    <t>H110</t>
  </si>
  <si>
    <t>H111</t>
  </si>
  <si>
    <t>H112</t>
  </si>
  <si>
    <t>H113</t>
  </si>
  <si>
    <t>C, B</t>
  </si>
  <si>
    <t>H114</t>
  </si>
  <si>
    <t>H115</t>
  </si>
  <si>
    <t>C,A</t>
  </si>
  <si>
    <t>H116</t>
  </si>
  <si>
    <t>H117</t>
  </si>
  <si>
    <t>H118</t>
  </si>
  <si>
    <t>H119</t>
  </si>
  <si>
    <t>H120</t>
  </si>
  <si>
    <t>H121</t>
  </si>
  <si>
    <t>H122</t>
  </si>
  <si>
    <t>H123</t>
  </si>
  <si>
    <t>H124</t>
  </si>
  <si>
    <t>H125</t>
  </si>
  <si>
    <t>H126</t>
  </si>
  <si>
    <t>H127</t>
  </si>
  <si>
    <t>H128</t>
  </si>
  <si>
    <t>H129</t>
  </si>
  <si>
    <t>H130</t>
  </si>
  <si>
    <t>H131</t>
  </si>
  <si>
    <t>H132</t>
  </si>
  <si>
    <t>H133</t>
  </si>
  <si>
    <t>H134</t>
  </si>
  <si>
    <t>H135</t>
  </si>
  <si>
    <t>H136</t>
  </si>
  <si>
    <t>H137</t>
  </si>
  <si>
    <t>H138</t>
  </si>
  <si>
    <t>H139</t>
  </si>
  <si>
    <t>TOTAL</t>
  </si>
  <si>
    <t>NOTES:</t>
  </si>
  <si>
    <t>- No longer employed</t>
  </si>
  <si>
    <t>- Used Test Year Overtime Hours for Pro Forma Wages</t>
  </si>
  <si>
    <t>- Hired During or After the Test Year</t>
  </si>
  <si>
    <t>This adjustment normalizes wages and salaries to account for changes due to wage increases, promotions, retirements, terminations, or new hires for standard year of 2,080 hours.</t>
  </si>
  <si>
    <t>Labor Expense Summary</t>
  </si>
  <si>
    <t>Labor $</t>
  </si>
  <si>
    <t>Alloc</t>
  </si>
  <si>
    <t>Adjustment</t>
  </si>
  <si>
    <t>580-589</t>
  </si>
  <si>
    <t>Operations</t>
  </si>
  <si>
    <t>590-598</t>
  </si>
  <si>
    <t>Maintenance</t>
  </si>
  <si>
    <t>901-905</t>
  </si>
  <si>
    <t>Consumer Accounts</t>
  </si>
  <si>
    <t>907-910</t>
  </si>
  <si>
    <t>Customer Service</t>
  </si>
  <si>
    <t>920-935</t>
  </si>
  <si>
    <t>Administrative &amp; General</t>
  </si>
  <si>
    <t>101-120</t>
  </si>
  <si>
    <t>Utility Plant</t>
  </si>
  <si>
    <t>131-174</t>
  </si>
  <si>
    <t>Current &amp; Accrued Assets</t>
  </si>
  <si>
    <t>181-190</t>
  </si>
  <si>
    <t>Deferred Debits</t>
  </si>
  <si>
    <t>231-283</t>
  </si>
  <si>
    <t>Current &amp; Accrued Liabilities</t>
  </si>
  <si>
    <t>Labor Expense Detail by Account</t>
  </si>
  <si>
    <t>No.</t>
  </si>
  <si>
    <t>Acct</t>
  </si>
  <si>
    <t>Labor Amt</t>
  </si>
  <si>
    <t>Share</t>
  </si>
  <si>
    <t>CONST WORK IN PROGRESS-F A</t>
  </si>
  <si>
    <t>RETIREMENT WORK IN PROGRESS</t>
  </si>
  <si>
    <t>STORES EXPENSE UNDISTRIBUTED</t>
  </si>
  <si>
    <t>TRANSPORTATION EXPENSE-CLEARING</t>
  </si>
  <si>
    <t>UNPRODUCTIVE PAY</t>
  </si>
  <si>
    <t>ACCRUED EMPLOYEES' SICK LEAVE</t>
  </si>
  <si>
    <t>OPER SUPERVISION &amp; ENGINEERING</t>
  </si>
  <si>
    <t>METER EXPENSES</t>
  </si>
  <si>
    <t>MISC DISTRIBUTION EXPENSE</t>
  </si>
  <si>
    <t>MISC DISTRIBUTION EXP - MAPPING</t>
  </si>
  <si>
    <t>MAINTENANCE OF OVERHEAD LINES</t>
  </si>
  <si>
    <t>STORM DAMAGE EXP</t>
  </si>
  <si>
    <t>MAINT OF OVERHEAD LINES - R/W</t>
  </si>
  <si>
    <t>CUST RECORDS &amp; COLLECTION EXP</t>
  </si>
  <si>
    <t>CUSTOMER ASSISTANCE EXPENSE</t>
  </si>
  <si>
    <t>INFORMATIONAL &amp; INSTR ADVT EXP</t>
  </si>
  <si>
    <t>ADMINISTRATIVE&amp;GENERAL SALARIES</t>
  </si>
  <si>
    <t>INJURIES AND DAMAGES</t>
  </si>
  <si>
    <t>MISC GEN EXP-STAFF LEGAL COUNSEL</t>
  </si>
  <si>
    <t>MAINTENANCE OF GENERAL PLANT</t>
  </si>
  <si>
    <t>Wages &amp; Salaries-Revised</t>
  </si>
  <si>
    <t>S24</t>
  </si>
  <si>
    <t>S25</t>
  </si>
  <si>
    <t>S26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</si>
</sst>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\(#\)"/>
    <numFmt numFmtId="166" formatCode="_(&quot;$&quot;* #,##0_);_(&quot;$&quot;* \(#,##0\);_(&quot;$&quot;* &quot;-&quot;??_);_(@_)"/>
    <numFmt numFmtId="167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color theme="1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1" applyNumberFormat="1" applyFont="1"/>
    <xf numFmtId="0" fontId="5" fillId="0" borderId="0" xfId="4" applyFont="1" applyAlignment="1">
      <alignment horizontal="right"/>
    </xf>
    <xf numFmtId="0" fontId="5" fillId="0" borderId="0" xfId="4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4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  <xf numFmtId="164" fontId="2" fillId="0" borderId="0" xfId="1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3" borderId="0" xfId="4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165" fontId="3" fillId="0" borderId="1" xfId="0" quotePrefix="1" applyNumberFormat="1" applyFont="1" applyBorder="1" applyAlignment="1">
      <alignment horizontal="center"/>
    </xf>
    <xf numFmtId="165" fontId="2" fillId="0" borderId="1" xfId="0" quotePrefix="1" applyNumberFormat="1" applyFont="1" applyBorder="1" applyAlignment="1">
      <alignment horizontal="center"/>
    </xf>
    <xf numFmtId="165" fontId="2" fillId="2" borderId="1" xfId="0" quotePrefix="1" applyNumberFormat="1" applyFont="1" applyFill="1" applyBorder="1" applyAlignment="1">
      <alignment horizontal="center"/>
    </xf>
    <xf numFmtId="43" fontId="2" fillId="0" borderId="0" xfId="1" applyFont="1"/>
    <xf numFmtId="166" fontId="2" fillId="0" borderId="0" xfId="2" applyNumberFormat="1" applyFont="1"/>
    <xf numFmtId="44" fontId="2" fillId="0" borderId="0" xfId="2" applyFont="1" applyFill="1"/>
    <xf numFmtId="166" fontId="2" fillId="0" borderId="0" xfId="0" applyNumberFormat="1" applyFont="1"/>
    <xf numFmtId="37" fontId="2" fillId="0" borderId="0" xfId="0" applyNumberFormat="1" applyFont="1"/>
    <xf numFmtId="43" fontId="2" fillId="3" borderId="0" xfId="1" applyFont="1" applyFill="1"/>
    <xf numFmtId="166" fontId="2" fillId="0" borderId="0" xfId="2" applyNumberFormat="1" applyFont="1" applyFill="1"/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2" xfId="1" applyNumberFormat="1" applyFont="1" applyBorder="1"/>
    <xf numFmtId="43" fontId="5" fillId="0" borderId="2" xfId="1" applyFont="1" applyBorder="1"/>
    <xf numFmtId="166" fontId="5" fillId="0" borderId="2" xfId="2" applyNumberFormat="1" applyFont="1" applyBorder="1"/>
    <xf numFmtId="0" fontId="5" fillId="0" borderId="2" xfId="0" applyFont="1" applyBorder="1"/>
    <xf numFmtId="38" fontId="5" fillId="0" borderId="2" xfId="1" applyNumberFormat="1" applyFont="1" applyBorder="1"/>
    <xf numFmtId="41" fontId="2" fillId="0" borderId="0" xfId="1" applyNumberFormat="1" applyFont="1"/>
    <xf numFmtId="2" fontId="2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164" fontId="5" fillId="0" borderId="0" xfId="1" applyNumberFormat="1" applyFont="1"/>
    <xf numFmtId="43" fontId="5" fillId="0" borderId="0" xfId="1" applyFont="1"/>
    <xf numFmtId="43" fontId="5" fillId="3" borderId="0" xfId="1" applyFont="1" applyFill="1"/>
    <xf numFmtId="41" fontId="5" fillId="0" borderId="0" xfId="1" applyNumberFormat="1" applyFont="1"/>
    <xf numFmtId="0" fontId="5" fillId="0" borderId="0" xfId="0" applyFont="1"/>
    <xf numFmtId="41" fontId="2" fillId="0" borderId="0" xfId="1" applyNumberFormat="1" applyFont="1" applyFill="1"/>
    <xf numFmtId="164" fontId="2" fillId="3" borderId="0" xfId="4" applyNumberFormat="1" applyFont="1" applyFill="1" applyAlignment="1">
      <alignment horizontal="center"/>
    </xf>
    <xf numFmtId="164" fontId="2" fillId="0" borderId="0" xfId="0" applyNumberFormat="1" applyFont="1"/>
    <xf numFmtId="164" fontId="2" fillId="0" borderId="0" xfId="2" applyNumberFormat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43" fontId="2" fillId="3" borderId="0" xfId="1" applyFont="1" applyFill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164" fontId="2" fillId="3" borderId="0" xfId="4" applyNumberFormat="1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164" fontId="2" fillId="0" borderId="0" xfId="1" applyNumberFormat="1" applyFont="1" applyAlignment="1">
      <alignment horizontal="right"/>
    </xf>
    <xf numFmtId="0" fontId="2" fillId="0" borderId="0" xfId="0" quotePrefix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3" fillId="0" borderId="0" xfId="0" applyFont="1"/>
    <xf numFmtId="164" fontId="2" fillId="0" borderId="0" xfId="1" applyNumberFormat="1" applyFont="1" applyBorder="1" applyProtection="1"/>
    <xf numFmtId="10" fontId="2" fillId="0" borderId="0" xfId="3" applyNumberFormat="1" applyFont="1" applyBorder="1" applyProtection="1"/>
    <xf numFmtId="0" fontId="2" fillId="0" borderId="2" xfId="0" applyFont="1" applyBorder="1" applyAlignment="1">
      <alignment horizontal="center"/>
    </xf>
    <xf numFmtId="164" fontId="2" fillId="0" borderId="2" xfId="1" applyNumberFormat="1" applyFont="1" applyBorder="1"/>
    <xf numFmtId="164" fontId="2" fillId="0" borderId="2" xfId="1" applyNumberFormat="1" applyFont="1" applyBorder="1" applyAlignment="1" applyProtection="1"/>
    <xf numFmtId="10" fontId="2" fillId="0" borderId="2" xfId="3" applyNumberFormat="1" applyFont="1" applyBorder="1" applyProtection="1"/>
    <xf numFmtId="166" fontId="5" fillId="0" borderId="3" xfId="0" applyNumberFormat="1" applyFont="1" applyBorder="1"/>
    <xf numFmtId="164" fontId="2" fillId="0" borderId="0" xfId="1" applyNumberFormat="1" applyFont="1" applyBorder="1" applyAlignment="1" applyProtection="1">
      <alignment horizontal="center"/>
    </xf>
    <xf numFmtId="0" fontId="2" fillId="0" borderId="2" xfId="0" applyFont="1" applyBorder="1"/>
    <xf numFmtId="166" fontId="2" fillId="0" borderId="2" xfId="0" applyNumberFormat="1" applyFont="1" applyBorder="1"/>
    <xf numFmtId="167" fontId="2" fillId="0" borderId="0" xfId="3" applyNumberFormat="1" applyFont="1" applyBorder="1" applyProtection="1"/>
    <xf numFmtId="0" fontId="2" fillId="0" borderId="4" xfId="0" applyFont="1" applyBorder="1" applyAlignment="1">
      <alignment horizontal="center"/>
    </xf>
    <xf numFmtId="164" fontId="2" fillId="0" borderId="4" xfId="1" applyNumberFormat="1" applyFont="1" applyBorder="1"/>
    <xf numFmtId="164" fontId="2" fillId="0" borderId="4" xfId="1" applyNumberFormat="1" applyFont="1" applyBorder="1" applyAlignment="1" applyProtection="1"/>
    <xf numFmtId="167" fontId="2" fillId="0" borderId="4" xfId="3" applyNumberFormat="1" applyFont="1" applyBorder="1" applyProtection="1"/>
    <xf numFmtId="166" fontId="2" fillId="0" borderId="4" xfId="2" applyNumberFormat="1" applyFont="1" applyBorder="1" applyAlignment="1" applyProtection="1"/>
    <xf numFmtId="166" fontId="2" fillId="0" borderId="0" xfId="2" applyNumberFormat="1" applyFont="1" applyBorder="1" applyAlignment="1" applyProtection="1"/>
    <xf numFmtId="164" fontId="8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9" fontId="2" fillId="0" borderId="0" xfId="3" applyFont="1"/>
    <xf numFmtId="167" fontId="2" fillId="0" borderId="2" xfId="3" applyNumberFormat="1" applyFont="1" applyBorder="1"/>
    <xf numFmtId="44" fontId="9" fillId="0" borderId="0" xfId="2" applyFont="1" applyFill="1"/>
    <xf numFmtId="0" fontId="2" fillId="0" borderId="0" xfId="0" applyFont="1" applyFill="1" applyAlignment="1">
      <alignment horizontal="center"/>
    </xf>
    <xf numFmtId="165" fontId="2" fillId="0" borderId="1" xfId="0" quotePrefix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2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/>
    <xf numFmtId="0" fontId="8" fillId="0" borderId="0" xfId="0" applyFont="1" applyFill="1" applyAlignment="1">
      <alignment horizontal="center"/>
    </xf>
    <xf numFmtId="0" fontId="2" fillId="0" borderId="2" xfId="0" applyFont="1" applyFill="1" applyBorder="1"/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2" fillId="0" borderId="0" xfId="1" applyNumberFormat="1" applyFont="1" applyFill="1"/>
    <xf numFmtId="43" fontId="2" fillId="0" borderId="0" xfId="1" applyFont="1" applyFill="1"/>
    <xf numFmtId="0" fontId="2" fillId="0" borderId="0" xfId="0" applyFont="1" applyFill="1" applyAlignment="1">
      <alignment horizontal="center" wrapText="1"/>
    </xf>
    <xf numFmtId="2" fontId="2" fillId="0" borderId="0" xfId="0" applyNumberFormat="1" applyFont="1" applyFill="1"/>
    <xf numFmtId="37" fontId="2" fillId="0" borderId="0" xfId="0" applyNumberFormat="1" applyFont="1" applyFill="1"/>
    <xf numFmtId="0" fontId="2" fillId="0" borderId="0" xfId="4" applyFont="1" applyFill="1" applyAlignment="1">
      <alignment horizontal="center"/>
    </xf>
    <xf numFmtId="166" fontId="2" fillId="0" borderId="0" xfId="0" applyNumberFormat="1" applyFont="1" applyFill="1"/>
  </cellXfs>
  <cellStyles count="5">
    <cellStyle name="Comma" xfId="1" builtinId="3"/>
    <cellStyle name="Currency" xfId="2" builtinId="4"/>
    <cellStyle name="Normal" xfId="0" builtinId="0"/>
    <cellStyle name="Normal 2" xfId="4" xr:uid="{BFFA4A41-EF81-417E-B452-2FA80CE315CB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PSC\2024-00402%20Rate%20Case\SouthKY-Rev-Req-2024-FILED-POTENTIAL%20REVISIONS.xlsx" TargetMode="External"/><Relationship Id="rId1" Type="http://schemas.openxmlformats.org/officeDocument/2006/relationships/externalLinkPath" Target="file:///J:\PSC\2024-00402%20Rate%20Case\SouthKY-Rev-Req-2024-FILED-POTENTIAL%20REVIS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Req"/>
      <sheetName val="Adj List"/>
      <sheetName val="Adj BS"/>
      <sheetName val="Adj IS"/>
      <sheetName val="1.01 FAC"/>
      <sheetName val="1.02 ES"/>
      <sheetName val="1.03 RC"/>
      <sheetName val="1.04 CUST"/>
      <sheetName val="1.05 Depr"/>
      <sheetName val="1.06 Donat&amp;Promo"/>
      <sheetName val="1.07 FEMA"/>
      <sheetName val="1.08 Dir"/>
      <sheetName val=" 1.09 RS401k"/>
      <sheetName val="1.10 Wages"/>
      <sheetName val="1.11 Prof"/>
      <sheetName val="1.12 GTCC"/>
      <sheetName val="1.13PayrTx"/>
      <sheetName val="1.14 Int"/>
      <sheetName val="1.15 Life Ins"/>
      <sheetName val="1.16 Health"/>
      <sheetName val="1.17 Meter Test"/>
      <sheetName val="1.18 Trip Charge"/>
      <sheetName val="1.19 Remote Reconnect&lt;60"/>
      <sheetName val="1.20 Remote Reconnect 61-365"/>
      <sheetName val="1.21 Returned Check"/>
    </sheetNames>
    <sheetDataSet>
      <sheetData sheetId="0">
        <row r="1">
          <cell r="A1" t="str">
            <v>SOUTH KENTUCKY R.E.C.C.</v>
          </cell>
        </row>
        <row r="3">
          <cell r="A3" t="str">
            <v>For the 12 Months Ended May 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ADEE-1DEF-4AD4-8BE0-169395EA56E5}">
  <dimension ref="A1:AB238"/>
  <sheetViews>
    <sheetView tabSelected="1" view="pageBreakPreview" zoomScale="115" zoomScaleNormal="100" zoomScaleSheetLayoutView="115" workbookViewId="0">
      <selection activeCell="AB12" sqref="AB12"/>
    </sheetView>
  </sheetViews>
  <sheetFormatPr defaultColWidth="9.140625" defaultRowHeight="12.75" x14ac:dyDescent="0.2"/>
  <cols>
    <col min="1" max="1" width="5.85546875" style="1" customWidth="1"/>
    <col min="2" max="2" width="1.28515625" style="2" customWidth="1"/>
    <col min="3" max="3" width="6.42578125" style="3" customWidth="1"/>
    <col min="4" max="4" width="8.85546875" style="1" customWidth="1"/>
    <col min="5" max="5" width="8.5703125" style="2" hidden="1" customWidth="1"/>
    <col min="6" max="6" width="4.5703125" style="88" customWidth="1"/>
    <col min="7" max="7" width="1.42578125" style="1" customWidth="1"/>
    <col min="8" max="8" width="14.140625" style="4" hidden="1" customWidth="1"/>
    <col min="9" max="9" width="17.7109375" style="2" hidden="1" customWidth="1"/>
    <col min="10" max="10" width="10" style="2" hidden="1" customWidth="1"/>
    <col min="11" max="11" width="1.28515625" style="2" hidden="1" customWidth="1"/>
    <col min="12" max="12" width="12.28515625" style="2" hidden="1" customWidth="1"/>
    <col min="13" max="13" width="13.42578125" style="2" hidden="1" customWidth="1"/>
    <col min="14" max="14" width="9.7109375" style="2" hidden="1" customWidth="1"/>
    <col min="15" max="15" width="10.42578125" style="2" hidden="1" customWidth="1"/>
    <col min="16" max="16" width="25.85546875" style="2" customWidth="1"/>
    <col min="17" max="17" width="1.140625" style="2" customWidth="1"/>
    <col min="18" max="18" width="9.28515625" style="2" bestFit="1" customWidth="1"/>
    <col min="19" max="19" width="0.85546875" style="2" customWidth="1"/>
    <col min="20" max="20" width="14.140625" style="2" bestFit="1" customWidth="1"/>
    <col min="21" max="21" width="10.28515625" style="2" customWidth="1"/>
    <col min="22" max="22" width="9.42578125" style="2" hidden="1" customWidth="1"/>
    <col min="23" max="23" width="7" style="2" bestFit="1" customWidth="1"/>
    <col min="24" max="24" width="11.28515625" style="2" customWidth="1"/>
    <col min="25" max="25" width="1" style="2" customWidth="1"/>
    <col min="26" max="26" width="11.5703125" style="2" customWidth="1"/>
    <col min="27" max="16384" width="9.140625" style="2"/>
  </cols>
  <sheetData>
    <row r="1" spans="1:26" x14ac:dyDescent="0.2">
      <c r="Z1" s="5" t="s">
        <v>0</v>
      </c>
    </row>
    <row r="2" spans="1:26" ht="9.75" customHeight="1" x14ac:dyDescent="0.2">
      <c r="L2" s="5"/>
    </row>
    <row r="3" spans="1:26" x14ac:dyDescent="0.2">
      <c r="A3" s="6" t="str">
        <f>[1]RevReq!A1</f>
        <v>SOUTH KENTUCKY R.E.C.C.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">
      <c r="A4" s="6" t="str">
        <f>[1]RevReq!A3</f>
        <v>For the 12 Months Ended May 2024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6" spans="1:26" s="8" customFormat="1" ht="15" customHeight="1" x14ac:dyDescent="0.2">
      <c r="A6" s="7" t="s">
        <v>242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7.5" customHeight="1" x14ac:dyDescent="0.2">
      <c r="Y7" s="8"/>
    </row>
    <row r="8" spans="1:26" x14ac:dyDescent="0.2">
      <c r="C8" s="9" t="s">
        <v>1</v>
      </c>
      <c r="D8" s="9"/>
      <c r="E8" s="9"/>
      <c r="F8" s="9"/>
      <c r="H8" s="9" t="s">
        <v>2</v>
      </c>
      <c r="I8" s="9"/>
      <c r="J8" s="9"/>
      <c r="L8" s="9" t="s">
        <v>3</v>
      </c>
      <c r="M8" s="9"/>
      <c r="N8" s="9"/>
      <c r="O8" s="9"/>
      <c r="P8" s="9"/>
      <c r="Q8" s="1"/>
      <c r="R8" s="10" t="s">
        <v>4</v>
      </c>
      <c r="T8" s="9" t="s">
        <v>5</v>
      </c>
      <c r="U8" s="9"/>
      <c r="V8" s="9"/>
      <c r="W8" s="9"/>
      <c r="X8" s="9"/>
      <c r="Y8" s="8"/>
      <c r="Z8" s="10" t="s">
        <v>6</v>
      </c>
    </row>
    <row r="9" spans="1:26" ht="45.75" customHeight="1" x14ac:dyDescent="0.2">
      <c r="A9" s="1" t="s">
        <v>7</v>
      </c>
      <c r="C9" s="3" t="s">
        <v>8</v>
      </c>
      <c r="D9" s="1" t="s">
        <v>9</v>
      </c>
      <c r="E9" s="11" t="s">
        <v>10</v>
      </c>
      <c r="F9" s="88" t="s">
        <v>11</v>
      </c>
      <c r="H9" s="12" t="s">
        <v>12</v>
      </c>
      <c r="I9" s="13" t="s">
        <v>13</v>
      </c>
      <c r="J9" s="13" t="s">
        <v>14</v>
      </c>
      <c r="K9" s="14"/>
      <c r="L9" s="13" t="s">
        <v>12</v>
      </c>
      <c r="M9" s="13" t="s">
        <v>13</v>
      </c>
      <c r="N9" s="13" t="s">
        <v>14</v>
      </c>
      <c r="O9" s="13" t="s">
        <v>15</v>
      </c>
      <c r="P9" s="13" t="s">
        <v>16</v>
      </c>
      <c r="Q9" s="15"/>
      <c r="R9" s="10"/>
      <c r="S9" s="15"/>
      <c r="T9" s="13" t="s">
        <v>12</v>
      </c>
      <c r="U9" s="13" t="s">
        <v>13</v>
      </c>
      <c r="V9" s="13" t="s">
        <v>14</v>
      </c>
      <c r="W9" s="13" t="s">
        <v>15</v>
      </c>
      <c r="X9" s="13" t="s">
        <v>16</v>
      </c>
      <c r="Y9" s="16"/>
      <c r="Z9" s="10"/>
    </row>
    <row r="10" spans="1:26" x14ac:dyDescent="0.2">
      <c r="A10" s="17" t="s">
        <v>17</v>
      </c>
      <c r="C10" s="18">
        <v>1</v>
      </c>
      <c r="D10" s="19">
        <f>C10+1</f>
        <v>2</v>
      </c>
      <c r="E10" s="20" t="s">
        <v>18</v>
      </c>
      <c r="F10" s="89">
        <f>D10+1</f>
        <v>3</v>
      </c>
      <c r="H10" s="19">
        <f>F10+1</f>
        <v>4</v>
      </c>
      <c r="I10" s="19">
        <f>H10+1</f>
        <v>5</v>
      </c>
      <c r="J10" s="19">
        <f>I10+1</f>
        <v>6</v>
      </c>
      <c r="K10" s="14"/>
      <c r="L10" s="19">
        <f>J10+1</f>
        <v>7</v>
      </c>
      <c r="M10" s="19">
        <f>L10+1</f>
        <v>8</v>
      </c>
      <c r="N10" s="19">
        <f>M10+1</f>
        <v>9</v>
      </c>
      <c r="O10" s="19">
        <f>N10+1</f>
        <v>10</v>
      </c>
      <c r="P10" s="19">
        <f>O10+1</f>
        <v>11</v>
      </c>
      <c r="Q10" s="15"/>
      <c r="R10" s="19">
        <f>P10+1</f>
        <v>12</v>
      </c>
      <c r="S10" s="15"/>
      <c r="T10" s="19">
        <f>R10+1</f>
        <v>13</v>
      </c>
      <c r="U10" s="19">
        <f>T10+1</f>
        <v>14</v>
      </c>
      <c r="V10" s="19">
        <f>U10+1</f>
        <v>15</v>
      </c>
      <c r="W10" s="19">
        <f>V10+1</f>
        <v>16</v>
      </c>
      <c r="X10" s="19">
        <f>W10+1</f>
        <v>17</v>
      </c>
      <c r="Y10" s="16"/>
      <c r="Z10" s="19">
        <f>X10+1</f>
        <v>18</v>
      </c>
    </row>
    <row r="11" spans="1:26" x14ac:dyDescent="0.2">
      <c r="E11" s="1"/>
      <c r="K11" s="14"/>
      <c r="Q11" s="15"/>
      <c r="S11" s="15"/>
      <c r="Y11" s="16"/>
    </row>
    <row r="12" spans="1:26" x14ac:dyDescent="0.2">
      <c r="A12" s="1">
        <v>1</v>
      </c>
      <c r="C12" s="3">
        <v>1</v>
      </c>
      <c r="D12" s="1" t="s">
        <v>19</v>
      </c>
      <c r="E12" s="1">
        <v>258</v>
      </c>
      <c r="F12" s="88" t="s">
        <v>20</v>
      </c>
      <c r="H12" s="4">
        <v>560</v>
      </c>
      <c r="I12" s="21">
        <v>0</v>
      </c>
      <c r="J12" s="2">
        <v>766.96</v>
      </c>
      <c r="K12" s="14"/>
      <c r="L12" s="22">
        <v>34119.15</v>
      </c>
      <c r="M12" s="22"/>
      <c r="N12" s="22">
        <v>41339.14</v>
      </c>
      <c r="O12" s="22">
        <v>700</v>
      </c>
      <c r="P12" s="22">
        <f>SUM(L12:O12)</f>
        <v>76158.290000000008</v>
      </c>
      <c r="Q12" s="15"/>
      <c r="R12" s="23">
        <v>0</v>
      </c>
      <c r="S12" s="15"/>
      <c r="T12" s="24">
        <f t="shared" ref="T12:T34" si="0">R12*2080</f>
        <v>0</v>
      </c>
      <c r="U12" s="25">
        <v>0</v>
      </c>
      <c r="X12" s="25">
        <f>SUM(T12:W12)</f>
        <v>0</v>
      </c>
      <c r="Y12" s="16"/>
      <c r="Z12" s="22">
        <f>X12-P12</f>
        <v>-76158.290000000008</v>
      </c>
    </row>
    <row r="13" spans="1:26" x14ac:dyDescent="0.2">
      <c r="A13" s="1">
        <v>2</v>
      </c>
      <c r="C13" s="3">
        <v>1</v>
      </c>
      <c r="D13" s="1" t="s">
        <v>21</v>
      </c>
      <c r="E13" s="1">
        <v>284</v>
      </c>
      <c r="H13" s="4">
        <v>2080</v>
      </c>
      <c r="I13" s="21">
        <v>0</v>
      </c>
      <c r="J13" s="2">
        <v>80</v>
      </c>
      <c r="K13" s="14"/>
      <c r="L13" s="22">
        <v>144766.56</v>
      </c>
      <c r="M13" s="22"/>
      <c r="N13" s="22">
        <v>5586.72</v>
      </c>
      <c r="O13" s="22">
        <v>1830.6</v>
      </c>
      <c r="P13" s="22">
        <f t="shared" ref="P13:P31" si="1">SUM(L13:O13)</f>
        <v>152183.88</v>
      </c>
      <c r="Q13" s="15"/>
      <c r="R13" s="23">
        <f>155000/2080</f>
        <v>74.519230769230774</v>
      </c>
      <c r="S13" s="15"/>
      <c r="T13" s="24">
        <f t="shared" si="0"/>
        <v>155000</v>
      </c>
      <c r="U13" s="25">
        <v>0</v>
      </c>
      <c r="X13" s="25">
        <f t="shared" ref="X13:X34" si="2">SUM(T13:W13)</f>
        <v>155000</v>
      </c>
      <c r="Y13" s="16"/>
      <c r="Z13" s="22">
        <f t="shared" ref="Z13:Z34" si="3">X13-P13</f>
        <v>2816.1199999999953</v>
      </c>
    </row>
    <row r="14" spans="1:26" x14ac:dyDescent="0.2">
      <c r="A14" s="1">
        <v>3</v>
      </c>
      <c r="C14" s="3">
        <v>1</v>
      </c>
      <c r="D14" s="1" t="s">
        <v>22</v>
      </c>
      <c r="E14" s="1">
        <v>297</v>
      </c>
      <c r="H14" s="4">
        <v>2080</v>
      </c>
      <c r="I14" s="21">
        <v>0</v>
      </c>
      <c r="J14" s="2">
        <v>275</v>
      </c>
      <c r="K14" s="14"/>
      <c r="L14" s="22">
        <v>125562.00000000001</v>
      </c>
      <c r="M14" s="22"/>
      <c r="N14" s="22">
        <v>16693.88</v>
      </c>
      <c r="O14" s="22"/>
      <c r="P14" s="22">
        <f t="shared" si="1"/>
        <v>142255.88</v>
      </c>
      <c r="Q14" s="15"/>
      <c r="R14" s="23">
        <f>130697/2080</f>
        <v>62.835096153846152</v>
      </c>
      <c r="S14" s="15"/>
      <c r="T14" s="24">
        <f t="shared" si="0"/>
        <v>130697</v>
      </c>
      <c r="U14" s="25">
        <v>0</v>
      </c>
      <c r="X14" s="25">
        <f t="shared" si="2"/>
        <v>130697</v>
      </c>
      <c r="Y14" s="16"/>
      <c r="Z14" s="22">
        <f t="shared" si="3"/>
        <v>-11558.880000000005</v>
      </c>
    </row>
    <row r="15" spans="1:26" x14ac:dyDescent="0.2">
      <c r="A15" s="1">
        <v>4</v>
      </c>
      <c r="C15" s="3">
        <v>1</v>
      </c>
      <c r="D15" s="1" t="s">
        <v>23</v>
      </c>
      <c r="E15" s="1">
        <v>384</v>
      </c>
      <c r="H15" s="4">
        <v>2080</v>
      </c>
      <c r="I15" s="21">
        <v>257.5</v>
      </c>
      <c r="K15" s="14"/>
      <c r="L15" s="22">
        <v>115618.4</v>
      </c>
      <c r="M15" s="22">
        <v>21309.16</v>
      </c>
      <c r="N15" s="22"/>
      <c r="O15" s="22"/>
      <c r="P15" s="22">
        <f t="shared" si="1"/>
        <v>136927.56</v>
      </c>
      <c r="Q15" s="15"/>
      <c r="R15" s="23">
        <f>130697/2080</f>
        <v>62.835096153846152</v>
      </c>
      <c r="S15" s="15"/>
      <c r="T15" s="24">
        <f t="shared" si="0"/>
        <v>130697</v>
      </c>
      <c r="U15" s="25">
        <v>0</v>
      </c>
      <c r="X15" s="25">
        <f t="shared" si="2"/>
        <v>130697</v>
      </c>
      <c r="Y15" s="16"/>
      <c r="Z15" s="22">
        <f t="shared" si="3"/>
        <v>-6230.5599999999977</v>
      </c>
    </row>
    <row r="16" spans="1:26" x14ac:dyDescent="0.2">
      <c r="A16" s="1">
        <v>5</v>
      </c>
      <c r="C16" s="3">
        <v>1</v>
      </c>
      <c r="D16" s="1" t="s">
        <v>24</v>
      </c>
      <c r="E16" s="1">
        <v>387</v>
      </c>
      <c r="H16" s="4">
        <v>2080</v>
      </c>
      <c r="I16" s="21">
        <v>0</v>
      </c>
      <c r="J16" s="2">
        <v>125</v>
      </c>
      <c r="K16" s="14"/>
      <c r="L16" s="22">
        <v>240121.04</v>
      </c>
      <c r="M16" s="22"/>
      <c r="N16" s="22">
        <v>15920.95</v>
      </c>
      <c r="O16" s="22">
        <v>25600</v>
      </c>
      <c r="P16" s="22">
        <f t="shared" si="1"/>
        <v>281641.99</v>
      </c>
      <c r="Q16" s="15"/>
      <c r="R16" s="23">
        <f>325000/2080</f>
        <v>156.25</v>
      </c>
      <c r="S16" s="15"/>
      <c r="T16" s="24">
        <f t="shared" si="0"/>
        <v>325000</v>
      </c>
      <c r="U16" s="25">
        <v>0</v>
      </c>
      <c r="X16" s="25">
        <f t="shared" si="2"/>
        <v>325000</v>
      </c>
      <c r="Y16" s="16"/>
      <c r="Z16" s="22">
        <f t="shared" si="3"/>
        <v>43358.010000000009</v>
      </c>
    </row>
    <row r="17" spans="1:28" x14ac:dyDescent="0.2">
      <c r="A17" s="1">
        <v>6</v>
      </c>
      <c r="C17" s="3">
        <v>1</v>
      </c>
      <c r="D17" s="1" t="s">
        <v>25</v>
      </c>
      <c r="E17" s="1">
        <v>457</v>
      </c>
      <c r="H17" s="4">
        <v>2080</v>
      </c>
      <c r="I17" s="21">
        <v>17.5</v>
      </c>
      <c r="J17" s="2">
        <v>92</v>
      </c>
      <c r="K17" s="14"/>
      <c r="L17" s="22">
        <v>97802.16</v>
      </c>
      <c r="M17" s="22">
        <v>1229.82</v>
      </c>
      <c r="N17" s="22">
        <v>4310.2</v>
      </c>
      <c r="O17" s="22"/>
      <c r="P17" s="22">
        <f t="shared" si="1"/>
        <v>103342.18000000001</v>
      </c>
      <c r="Q17" s="15"/>
      <c r="R17" s="23">
        <f>109862/2080</f>
        <v>52.818269230769232</v>
      </c>
      <c r="S17" s="15"/>
      <c r="T17" s="24">
        <f t="shared" si="0"/>
        <v>109862</v>
      </c>
      <c r="U17" s="25">
        <v>0</v>
      </c>
      <c r="X17" s="25">
        <f t="shared" si="2"/>
        <v>109862</v>
      </c>
      <c r="Y17" s="16"/>
      <c r="Z17" s="22">
        <f t="shared" si="3"/>
        <v>6519.8199999999924</v>
      </c>
    </row>
    <row r="18" spans="1:28" x14ac:dyDescent="0.2">
      <c r="A18" s="1">
        <v>7</v>
      </c>
      <c r="C18" s="3">
        <v>1</v>
      </c>
      <c r="D18" s="1" t="s">
        <v>26</v>
      </c>
      <c r="E18" s="1">
        <v>507</v>
      </c>
      <c r="H18" s="4">
        <v>2080</v>
      </c>
      <c r="I18" s="21">
        <v>270</v>
      </c>
      <c r="J18" s="2">
        <v>60</v>
      </c>
      <c r="K18" s="14"/>
      <c r="L18" s="22">
        <v>84848.8</v>
      </c>
      <c r="M18" s="22">
        <v>16470.490000000002</v>
      </c>
      <c r="N18" s="22">
        <v>2455.8000000000002</v>
      </c>
      <c r="O18" s="22"/>
      <c r="P18" s="22">
        <f t="shared" si="1"/>
        <v>103775.09000000001</v>
      </c>
      <c r="Q18" s="15"/>
      <c r="R18" s="23">
        <f>106403/2080</f>
        <v>51.155288461538461</v>
      </c>
      <c r="S18" s="15"/>
      <c r="T18" s="24">
        <f t="shared" si="0"/>
        <v>106403</v>
      </c>
      <c r="U18" s="25">
        <v>0</v>
      </c>
      <c r="X18" s="25">
        <f t="shared" si="2"/>
        <v>106403</v>
      </c>
      <c r="Y18" s="16"/>
      <c r="Z18" s="22">
        <f t="shared" si="3"/>
        <v>2627.9099999999889</v>
      </c>
    </row>
    <row r="19" spans="1:28" x14ac:dyDescent="0.2">
      <c r="A19" s="1">
        <v>8</v>
      </c>
      <c r="C19" s="3">
        <v>1</v>
      </c>
      <c r="D19" s="1" t="s">
        <v>27</v>
      </c>
      <c r="E19" s="1">
        <v>508</v>
      </c>
      <c r="H19" s="4">
        <v>2080</v>
      </c>
      <c r="I19" s="21">
        <v>377</v>
      </c>
      <c r="K19" s="14"/>
      <c r="L19" s="22">
        <v>93908.15</v>
      </c>
      <c r="M19" s="22">
        <v>25419.79</v>
      </c>
      <c r="N19" s="22"/>
      <c r="O19" s="22"/>
      <c r="P19" s="22">
        <f t="shared" si="1"/>
        <v>119327.94</v>
      </c>
      <c r="Q19" s="15"/>
      <c r="R19" s="87">
        <v>60.04</v>
      </c>
      <c r="S19" s="15"/>
      <c r="T19" s="24">
        <f t="shared" si="0"/>
        <v>124883.2</v>
      </c>
      <c r="U19" s="25">
        <v>0</v>
      </c>
      <c r="X19" s="25">
        <f t="shared" si="2"/>
        <v>124883.2</v>
      </c>
      <c r="Y19" s="16"/>
      <c r="Z19" s="22">
        <f t="shared" si="3"/>
        <v>5555.2599999999948</v>
      </c>
    </row>
    <row r="20" spans="1:28" x14ac:dyDescent="0.2">
      <c r="A20" s="1">
        <v>9</v>
      </c>
      <c r="C20" s="3">
        <v>1</v>
      </c>
      <c r="D20" s="1" t="s">
        <v>28</v>
      </c>
      <c r="E20" s="1">
        <v>564</v>
      </c>
      <c r="H20" s="4">
        <v>2080</v>
      </c>
      <c r="I20" s="21">
        <v>0</v>
      </c>
      <c r="K20" s="14"/>
      <c r="L20" s="22">
        <v>117873.60000000001</v>
      </c>
      <c r="M20" s="22"/>
      <c r="N20" s="22"/>
      <c r="O20" s="22"/>
      <c r="P20" s="22">
        <f>SUM(L20:O20)</f>
        <v>117873.60000000001</v>
      </c>
      <c r="Q20" s="15"/>
      <c r="R20" s="23">
        <f>117874/2080</f>
        <v>56.670192307692311</v>
      </c>
      <c r="S20" s="15"/>
      <c r="T20" s="24">
        <f t="shared" si="0"/>
        <v>117874</v>
      </c>
      <c r="U20" s="25">
        <v>0</v>
      </c>
      <c r="X20" s="25">
        <f t="shared" si="2"/>
        <v>117874</v>
      </c>
      <c r="Y20" s="16"/>
      <c r="Z20" s="22">
        <f t="shared" si="3"/>
        <v>0.39999999999417923</v>
      </c>
    </row>
    <row r="21" spans="1:28" x14ac:dyDescent="0.2">
      <c r="A21" s="1">
        <v>10</v>
      </c>
      <c r="C21" s="3">
        <v>1</v>
      </c>
      <c r="D21" s="1" t="s">
        <v>29</v>
      </c>
      <c r="E21" s="1">
        <v>581</v>
      </c>
      <c r="H21" s="4">
        <v>2080</v>
      </c>
      <c r="I21" s="21">
        <v>0</v>
      </c>
      <c r="K21" s="14"/>
      <c r="L21" s="22">
        <v>88118.58</v>
      </c>
      <c r="M21" s="22"/>
      <c r="N21" s="22"/>
      <c r="O21" s="22">
        <v>400</v>
      </c>
      <c r="P21" s="22">
        <f t="shared" si="1"/>
        <v>88518.58</v>
      </c>
      <c r="Q21" s="15"/>
      <c r="R21" s="23">
        <f>94726/2080</f>
        <v>45.541346153846156</v>
      </c>
      <c r="S21" s="15"/>
      <c r="T21" s="24">
        <f t="shared" si="0"/>
        <v>94726</v>
      </c>
      <c r="U21" s="25">
        <v>0</v>
      </c>
      <c r="X21" s="25">
        <f t="shared" si="2"/>
        <v>94726</v>
      </c>
      <c r="Y21" s="16"/>
      <c r="Z21" s="22">
        <f t="shared" si="3"/>
        <v>6207.4199999999983</v>
      </c>
    </row>
    <row r="22" spans="1:28" x14ac:dyDescent="0.2">
      <c r="A22" s="1">
        <v>11</v>
      </c>
      <c r="C22" s="3">
        <v>1</v>
      </c>
      <c r="D22" s="1" t="s">
        <v>31</v>
      </c>
      <c r="E22" s="1">
        <v>582</v>
      </c>
      <c r="H22" s="4">
        <v>2080</v>
      </c>
      <c r="I22" s="21">
        <v>151</v>
      </c>
      <c r="J22" s="2">
        <v>33</v>
      </c>
      <c r="K22" s="14"/>
      <c r="L22" s="22">
        <v>88099.199999999997</v>
      </c>
      <c r="M22" s="22">
        <v>9103.77</v>
      </c>
      <c r="N22" s="22">
        <v>1370.16</v>
      </c>
      <c r="O22" s="22">
        <v>400</v>
      </c>
      <c r="P22" s="22">
        <f t="shared" si="1"/>
        <v>98973.13</v>
      </c>
      <c r="Q22" s="15"/>
      <c r="R22" s="23">
        <f>109862/2080</f>
        <v>52.818269230769232</v>
      </c>
      <c r="S22" s="15"/>
      <c r="T22" s="24">
        <f t="shared" si="0"/>
        <v>109862</v>
      </c>
      <c r="U22" s="25">
        <v>0</v>
      </c>
      <c r="X22" s="25">
        <f t="shared" si="2"/>
        <v>109862</v>
      </c>
      <c r="Y22" s="16"/>
      <c r="Z22" s="22">
        <f t="shared" si="3"/>
        <v>10888.869999999995</v>
      </c>
    </row>
    <row r="23" spans="1:28" x14ac:dyDescent="0.2">
      <c r="A23" s="1">
        <v>12</v>
      </c>
      <c r="C23" s="3">
        <v>1</v>
      </c>
      <c r="D23" s="1" t="s">
        <v>32</v>
      </c>
      <c r="E23" s="1">
        <v>598</v>
      </c>
      <c r="H23" s="4">
        <v>2080</v>
      </c>
      <c r="I23" s="21">
        <v>0</v>
      </c>
      <c r="J23" s="2">
        <v>301</v>
      </c>
      <c r="K23" s="14"/>
      <c r="L23" s="22">
        <v>119031.62</v>
      </c>
      <c r="M23" s="22"/>
      <c r="N23" s="22">
        <v>17654.78</v>
      </c>
      <c r="O23" s="22">
        <v>954</v>
      </c>
      <c r="P23" s="22">
        <f t="shared" si="1"/>
        <v>137640.4</v>
      </c>
      <c r="Q23" s="15"/>
      <c r="R23" s="23">
        <f>130697/2080</f>
        <v>62.835096153846152</v>
      </c>
      <c r="S23" s="15"/>
      <c r="T23" s="24">
        <f t="shared" si="0"/>
        <v>130697</v>
      </c>
      <c r="U23" s="25">
        <v>0</v>
      </c>
      <c r="X23" s="25">
        <f t="shared" si="2"/>
        <v>130697</v>
      </c>
      <c r="Y23" s="16"/>
      <c r="Z23" s="22">
        <f t="shared" si="3"/>
        <v>-6943.3999999999942</v>
      </c>
    </row>
    <row r="24" spans="1:28" x14ac:dyDescent="0.2">
      <c r="A24" s="1">
        <v>13</v>
      </c>
      <c r="C24" s="3">
        <v>1</v>
      </c>
      <c r="D24" s="1" t="s">
        <v>33</v>
      </c>
      <c r="E24" s="1">
        <v>624</v>
      </c>
      <c r="H24" s="4">
        <v>2080</v>
      </c>
      <c r="I24" s="21">
        <v>0</v>
      </c>
      <c r="J24" s="2">
        <v>80</v>
      </c>
      <c r="K24" s="14"/>
      <c r="L24" s="22">
        <v>95546.28</v>
      </c>
      <c r="M24" s="22"/>
      <c r="N24" s="22">
        <v>3695.2</v>
      </c>
      <c r="O24" s="22"/>
      <c r="P24" s="22">
        <f t="shared" si="1"/>
        <v>99241.48</v>
      </c>
      <c r="Q24" s="15"/>
      <c r="R24" s="23">
        <f>97500/2080</f>
        <v>46.875</v>
      </c>
      <c r="S24" s="15"/>
      <c r="T24" s="24">
        <f t="shared" si="0"/>
        <v>97500</v>
      </c>
      <c r="U24" s="25">
        <v>0</v>
      </c>
      <c r="X24" s="25">
        <f t="shared" si="2"/>
        <v>97500</v>
      </c>
      <c r="Y24" s="16"/>
      <c r="Z24" s="22">
        <f t="shared" si="3"/>
        <v>-1741.4799999999959</v>
      </c>
    </row>
    <row r="25" spans="1:28" x14ac:dyDescent="0.2">
      <c r="A25" s="1">
        <v>14</v>
      </c>
      <c r="C25" s="3">
        <v>1</v>
      </c>
      <c r="D25" s="1" t="s">
        <v>34</v>
      </c>
      <c r="E25" s="1">
        <v>688</v>
      </c>
      <c r="H25" s="4">
        <v>2080</v>
      </c>
      <c r="I25" s="21">
        <v>0</v>
      </c>
      <c r="K25" s="14"/>
      <c r="L25" s="22">
        <v>115516.43000000001</v>
      </c>
      <c r="M25" s="22"/>
      <c r="N25" s="22"/>
      <c r="O25" s="22"/>
      <c r="P25" s="22">
        <f t="shared" si="1"/>
        <v>115516.43000000001</v>
      </c>
      <c r="Q25" s="15"/>
      <c r="R25" s="23">
        <f>130697/2080</f>
        <v>62.835096153846152</v>
      </c>
      <c r="S25" s="15"/>
      <c r="T25" s="24">
        <f t="shared" si="0"/>
        <v>130697</v>
      </c>
      <c r="U25" s="25">
        <v>0</v>
      </c>
      <c r="X25" s="25">
        <f t="shared" si="2"/>
        <v>130697</v>
      </c>
      <c r="Y25" s="16"/>
      <c r="Z25" s="22">
        <f t="shared" si="3"/>
        <v>15180.569999999992</v>
      </c>
    </row>
    <row r="26" spans="1:28" x14ac:dyDescent="0.2">
      <c r="A26" s="1">
        <v>15</v>
      </c>
      <c r="C26" s="3">
        <v>1</v>
      </c>
      <c r="D26" s="1" t="s">
        <v>35</v>
      </c>
      <c r="E26" s="1">
        <v>698</v>
      </c>
      <c r="H26" s="4">
        <v>2080</v>
      </c>
      <c r="I26" s="21">
        <v>0</v>
      </c>
      <c r="K26" s="14"/>
      <c r="L26" s="22">
        <v>98559.51</v>
      </c>
      <c r="M26" s="22"/>
      <c r="N26" s="22"/>
      <c r="O26" s="22"/>
      <c r="P26" s="22">
        <f t="shared" si="1"/>
        <v>98559.51</v>
      </c>
      <c r="Q26" s="15"/>
      <c r="R26" s="23">
        <f>118603/2080</f>
        <v>57.020673076923075</v>
      </c>
      <c r="S26" s="15"/>
      <c r="T26" s="24">
        <f t="shared" si="0"/>
        <v>118603</v>
      </c>
      <c r="U26" s="25">
        <v>0</v>
      </c>
      <c r="X26" s="25">
        <f t="shared" si="2"/>
        <v>118603</v>
      </c>
      <c r="Y26" s="16"/>
      <c r="Z26" s="22">
        <f t="shared" si="3"/>
        <v>20043.490000000005</v>
      </c>
    </row>
    <row r="27" spans="1:28" x14ac:dyDescent="0.2">
      <c r="A27" s="1">
        <v>16</v>
      </c>
      <c r="C27" s="3">
        <v>1</v>
      </c>
      <c r="D27" s="1" t="s">
        <v>36</v>
      </c>
      <c r="E27" s="1">
        <v>704</v>
      </c>
      <c r="H27" s="4">
        <v>2080</v>
      </c>
      <c r="I27" s="21">
        <v>0</v>
      </c>
      <c r="K27" s="14"/>
      <c r="L27" s="22">
        <v>148964.29</v>
      </c>
      <c r="M27" s="22"/>
      <c r="N27" s="22"/>
      <c r="O27" s="22">
        <v>100</v>
      </c>
      <c r="P27" s="22">
        <f t="shared" si="1"/>
        <v>149064.29</v>
      </c>
      <c r="Q27" s="15"/>
      <c r="R27" s="23">
        <f>177000/2080</f>
        <v>85.09615384615384</v>
      </c>
      <c r="S27" s="15"/>
      <c r="T27" s="24">
        <f t="shared" si="0"/>
        <v>177000</v>
      </c>
      <c r="U27" s="25">
        <v>0</v>
      </c>
      <c r="X27" s="25">
        <f t="shared" si="2"/>
        <v>177000</v>
      </c>
      <c r="Y27" s="16"/>
      <c r="Z27" s="22">
        <f t="shared" si="3"/>
        <v>27935.709999999992</v>
      </c>
    </row>
    <row r="28" spans="1:28" x14ac:dyDescent="0.2">
      <c r="A28" s="1">
        <v>17</v>
      </c>
      <c r="C28" s="3">
        <v>1</v>
      </c>
      <c r="D28" s="1" t="s">
        <v>37</v>
      </c>
      <c r="E28" s="1">
        <v>735</v>
      </c>
      <c r="H28" s="4">
        <v>2080</v>
      </c>
      <c r="I28" s="21">
        <v>0</v>
      </c>
      <c r="K28" s="14"/>
      <c r="L28" s="22">
        <v>141559.47000000003</v>
      </c>
      <c r="M28" s="22"/>
      <c r="N28" s="22"/>
      <c r="O28" s="22"/>
      <c r="P28" s="22">
        <f t="shared" si="1"/>
        <v>141559.47000000003</v>
      </c>
      <c r="Q28" s="15"/>
      <c r="R28" s="23">
        <f>155875/2080</f>
        <v>74.93990384615384</v>
      </c>
      <c r="S28" s="15"/>
      <c r="T28" s="24">
        <f t="shared" si="0"/>
        <v>155875</v>
      </c>
      <c r="U28" s="25">
        <v>0</v>
      </c>
      <c r="X28" s="25">
        <f t="shared" si="2"/>
        <v>155875</v>
      </c>
      <c r="Y28" s="16"/>
      <c r="Z28" s="22">
        <f t="shared" si="3"/>
        <v>14315.52999999997</v>
      </c>
    </row>
    <row r="29" spans="1:28" x14ac:dyDescent="0.2">
      <c r="A29" s="1">
        <v>18</v>
      </c>
      <c r="C29" s="3">
        <v>1</v>
      </c>
      <c r="D29" s="1" t="s">
        <v>38</v>
      </c>
      <c r="E29" s="1">
        <v>748</v>
      </c>
      <c r="F29" s="88" t="s">
        <v>20</v>
      </c>
      <c r="H29" s="4">
        <v>1600</v>
      </c>
      <c r="I29" s="21">
        <v>0</v>
      </c>
      <c r="J29" s="2">
        <v>130.30000000000001</v>
      </c>
      <c r="K29" s="14"/>
      <c r="L29" s="22">
        <v>144394.31000000003</v>
      </c>
      <c r="M29" s="22"/>
      <c r="N29" s="22">
        <v>11899.65</v>
      </c>
      <c r="O29" s="22"/>
      <c r="P29" s="22">
        <f t="shared" si="1"/>
        <v>156293.96000000002</v>
      </c>
      <c r="Q29" s="15"/>
      <c r="R29" s="23">
        <v>0</v>
      </c>
      <c r="S29" s="15"/>
      <c r="T29" s="24">
        <f t="shared" si="0"/>
        <v>0</v>
      </c>
      <c r="U29" s="25">
        <v>0</v>
      </c>
      <c r="X29" s="25">
        <f t="shared" si="2"/>
        <v>0</v>
      </c>
      <c r="Y29" s="16"/>
      <c r="Z29" s="22">
        <f t="shared" si="3"/>
        <v>-156293.96000000002</v>
      </c>
    </row>
    <row r="30" spans="1:28" x14ac:dyDescent="0.2">
      <c r="A30" s="1">
        <v>19</v>
      </c>
      <c r="C30" s="3">
        <v>1</v>
      </c>
      <c r="D30" s="1" t="s">
        <v>39</v>
      </c>
      <c r="E30" s="1">
        <v>763</v>
      </c>
      <c r="F30" s="88" t="s">
        <v>30</v>
      </c>
      <c r="H30" s="4">
        <v>1480</v>
      </c>
      <c r="I30" s="21">
        <v>0</v>
      </c>
      <c r="K30" s="14"/>
      <c r="L30" s="22">
        <v>91877.5</v>
      </c>
      <c r="M30" s="22"/>
      <c r="N30" s="22"/>
      <c r="O30" s="22"/>
      <c r="P30" s="22">
        <f t="shared" si="1"/>
        <v>91877.5</v>
      </c>
      <c r="Q30" s="15"/>
      <c r="R30" s="23">
        <f>133000/2080</f>
        <v>63.942307692307693</v>
      </c>
      <c r="S30" s="15"/>
      <c r="T30" s="24">
        <f t="shared" si="0"/>
        <v>133000</v>
      </c>
      <c r="U30" s="25">
        <v>0</v>
      </c>
      <c r="X30" s="25">
        <f t="shared" si="2"/>
        <v>133000</v>
      </c>
      <c r="Y30" s="16"/>
      <c r="Z30" s="22">
        <f t="shared" si="3"/>
        <v>41122.5</v>
      </c>
    </row>
    <row r="31" spans="1:28" x14ac:dyDescent="0.2">
      <c r="A31" s="1">
        <v>20</v>
      </c>
      <c r="C31" s="3">
        <v>1</v>
      </c>
      <c r="D31" s="1" t="s">
        <v>40</v>
      </c>
      <c r="E31" s="1">
        <v>769</v>
      </c>
      <c r="F31" s="88" t="s">
        <v>30</v>
      </c>
      <c r="H31" s="4">
        <v>1160</v>
      </c>
      <c r="I31" s="21">
        <v>108.5</v>
      </c>
      <c r="K31" s="14"/>
      <c r="L31" s="22">
        <v>48167.839999999997</v>
      </c>
      <c r="M31" s="22">
        <v>6758.03</v>
      </c>
      <c r="N31" s="22"/>
      <c r="O31" s="22"/>
      <c r="P31" s="22">
        <f t="shared" si="1"/>
        <v>54925.869999999995</v>
      </c>
      <c r="Q31" s="15"/>
      <c r="R31" s="23">
        <f>109862/2080</f>
        <v>52.818269230769232</v>
      </c>
      <c r="S31" s="15"/>
      <c r="T31" s="24">
        <f t="shared" si="0"/>
        <v>109862</v>
      </c>
      <c r="U31" s="25">
        <v>0</v>
      </c>
      <c r="X31" s="25">
        <f t="shared" si="2"/>
        <v>109862</v>
      </c>
      <c r="Y31" s="16"/>
      <c r="Z31" s="22">
        <f t="shared" si="3"/>
        <v>54936.130000000005</v>
      </c>
    </row>
    <row r="32" spans="1:28" x14ac:dyDescent="0.2">
      <c r="A32" s="1">
        <v>21</v>
      </c>
      <c r="C32" s="3">
        <v>1</v>
      </c>
      <c r="D32" s="1" t="s">
        <v>41</v>
      </c>
      <c r="E32" s="1">
        <v>776</v>
      </c>
      <c r="F32" s="88" t="s">
        <v>30</v>
      </c>
      <c r="H32" s="4">
        <v>1000</v>
      </c>
      <c r="I32" s="21">
        <v>0</v>
      </c>
      <c r="J32" s="21"/>
      <c r="K32" s="26"/>
      <c r="L32" s="22">
        <v>63461.96</v>
      </c>
      <c r="M32" s="22">
        <v>0</v>
      </c>
      <c r="N32" s="22"/>
      <c r="O32" s="27"/>
      <c r="P32" s="22">
        <f>SUM(L32:O32)</f>
        <v>63461.96</v>
      </c>
      <c r="Q32" s="15"/>
      <c r="R32" s="23">
        <f>139600/2080</f>
        <v>67.115384615384613</v>
      </c>
      <c r="S32" s="15"/>
      <c r="T32" s="24">
        <f t="shared" si="0"/>
        <v>139600</v>
      </c>
      <c r="U32" s="25">
        <v>0</v>
      </c>
      <c r="V32" s="25">
        <v>0</v>
      </c>
      <c r="W32" s="25"/>
      <c r="X32" s="25">
        <f t="shared" si="2"/>
        <v>139600</v>
      </c>
      <c r="Y32" s="16"/>
      <c r="Z32" s="22">
        <f t="shared" si="3"/>
        <v>76138.040000000008</v>
      </c>
      <c r="AB32" s="24"/>
    </row>
    <row r="33" spans="1:28" x14ac:dyDescent="0.2">
      <c r="A33" s="1">
        <v>22</v>
      </c>
      <c r="C33" s="3">
        <v>1</v>
      </c>
      <c r="D33" s="1" t="s">
        <v>42</v>
      </c>
      <c r="E33" s="1">
        <v>785</v>
      </c>
      <c r="F33" s="88" t="s">
        <v>30</v>
      </c>
      <c r="H33" s="4">
        <v>160</v>
      </c>
      <c r="I33" s="21">
        <v>5</v>
      </c>
      <c r="J33" s="21"/>
      <c r="K33" s="26"/>
      <c r="L33" s="22">
        <v>6227.36</v>
      </c>
      <c r="M33" s="22">
        <v>291.91000000000003</v>
      </c>
      <c r="N33" s="22"/>
      <c r="O33" s="27"/>
      <c r="P33" s="22">
        <f t="shared" ref="P33:P34" si="4">SUM(L33:O33)</f>
        <v>6519.2699999999995</v>
      </c>
      <c r="Q33" s="15"/>
      <c r="R33" s="23">
        <f>124870/2080</f>
        <v>60.033653846153847</v>
      </c>
      <c r="S33" s="15"/>
      <c r="T33" s="24">
        <f t="shared" si="0"/>
        <v>124870</v>
      </c>
      <c r="U33" s="25">
        <v>0</v>
      </c>
      <c r="V33" s="25">
        <v>0</v>
      </c>
      <c r="W33" s="25"/>
      <c r="X33" s="25">
        <f t="shared" si="2"/>
        <v>124870</v>
      </c>
      <c r="Y33" s="16"/>
      <c r="Z33" s="22">
        <f t="shared" si="3"/>
        <v>118350.73</v>
      </c>
      <c r="AB33" s="24"/>
    </row>
    <row r="34" spans="1:28" x14ac:dyDescent="0.2">
      <c r="A34" s="1">
        <v>23</v>
      </c>
      <c r="C34" s="3">
        <v>1</v>
      </c>
      <c r="D34" s="1" t="s">
        <v>43</v>
      </c>
      <c r="E34" s="1">
        <v>786</v>
      </c>
      <c r="F34" s="88" t="s">
        <v>30</v>
      </c>
      <c r="H34" s="4">
        <v>0</v>
      </c>
      <c r="I34" s="21">
        <v>0</v>
      </c>
      <c r="J34" s="21"/>
      <c r="K34" s="26"/>
      <c r="L34" s="22">
        <v>0</v>
      </c>
      <c r="M34" s="22">
        <v>0</v>
      </c>
      <c r="N34" s="22"/>
      <c r="O34" s="27">
        <v>0</v>
      </c>
      <c r="P34" s="22">
        <f t="shared" si="4"/>
        <v>0</v>
      </c>
      <c r="Q34" s="15"/>
      <c r="R34" s="23">
        <f>190000/2080</f>
        <v>91.34615384615384</v>
      </c>
      <c r="S34" s="15"/>
      <c r="T34" s="24">
        <f t="shared" si="0"/>
        <v>190000</v>
      </c>
      <c r="U34" s="25">
        <v>0</v>
      </c>
      <c r="V34" s="25"/>
      <c r="W34" s="25"/>
      <c r="X34" s="25">
        <f t="shared" si="2"/>
        <v>190000</v>
      </c>
      <c r="Y34" s="16"/>
      <c r="Z34" s="22">
        <f t="shared" si="3"/>
        <v>190000</v>
      </c>
      <c r="AB34" s="24"/>
    </row>
    <row r="35" spans="1:28" x14ac:dyDescent="0.2">
      <c r="A35" s="1">
        <v>122</v>
      </c>
      <c r="C35" s="3">
        <v>1</v>
      </c>
      <c r="D35" s="99" t="s">
        <v>243</v>
      </c>
      <c r="E35" s="1">
        <v>741</v>
      </c>
      <c r="F35" s="88" t="s">
        <v>20</v>
      </c>
      <c r="H35" s="4">
        <v>2080</v>
      </c>
      <c r="I35" s="21"/>
      <c r="J35" s="21"/>
      <c r="K35" s="26"/>
      <c r="L35" s="35">
        <v>235384.68</v>
      </c>
      <c r="M35" s="35"/>
      <c r="N35" s="35"/>
      <c r="O35" s="35"/>
      <c r="P35" s="35">
        <f>SUM(L35:O35)</f>
        <v>235384.68</v>
      </c>
      <c r="Q35" s="15"/>
      <c r="R35" s="23">
        <v>0</v>
      </c>
      <c r="S35" s="15"/>
      <c r="T35" s="25">
        <f>R35*2080</f>
        <v>0</v>
      </c>
      <c r="U35" s="25">
        <f>(+I35*R35)*1.5</f>
        <v>0</v>
      </c>
      <c r="V35" s="25"/>
      <c r="W35" s="25"/>
      <c r="X35" s="25">
        <f>SUM(T35:W35)</f>
        <v>0</v>
      </c>
      <c r="Y35" s="16"/>
      <c r="Z35" s="22">
        <f>X35-P35</f>
        <v>-235384.68</v>
      </c>
      <c r="AB35" s="24"/>
    </row>
    <row r="36" spans="1:28" x14ac:dyDescent="0.2">
      <c r="A36" s="1">
        <v>141</v>
      </c>
      <c r="C36" s="3">
        <v>1</v>
      </c>
      <c r="D36" s="99" t="s">
        <v>244</v>
      </c>
      <c r="E36" s="1">
        <v>762</v>
      </c>
      <c r="F36" s="100" t="s">
        <v>164</v>
      </c>
      <c r="H36" s="4">
        <v>1400</v>
      </c>
      <c r="I36" s="21"/>
      <c r="J36" s="21">
        <v>59.26</v>
      </c>
      <c r="K36" s="26"/>
      <c r="L36" s="35">
        <v>72692.25</v>
      </c>
      <c r="M36" s="35"/>
      <c r="N36" s="35">
        <v>3076.78</v>
      </c>
      <c r="O36" s="35"/>
      <c r="P36" s="35">
        <f>SUM(L36:O36)</f>
        <v>75769.03</v>
      </c>
      <c r="Q36" s="15"/>
      <c r="R36" s="23">
        <v>0</v>
      </c>
      <c r="S36" s="15"/>
      <c r="T36" s="25">
        <f>R36*2080</f>
        <v>0</v>
      </c>
      <c r="U36" s="25">
        <f>(+I36*R36)*1.5</f>
        <v>0</v>
      </c>
      <c r="V36" s="25"/>
      <c r="W36" s="25"/>
      <c r="X36" s="25">
        <f>SUM(T36:W36)</f>
        <v>0</v>
      </c>
      <c r="Y36" s="16"/>
      <c r="Z36" s="22">
        <f>X36-P36</f>
        <v>-75769.03</v>
      </c>
      <c r="AB36" s="24"/>
    </row>
    <row r="37" spans="1:28" x14ac:dyDescent="0.2">
      <c r="A37" s="1">
        <v>158</v>
      </c>
      <c r="C37" s="3">
        <v>1</v>
      </c>
      <c r="D37" s="99" t="s">
        <v>245</v>
      </c>
      <c r="E37" s="1">
        <v>782</v>
      </c>
      <c r="F37" s="100" t="s">
        <v>164</v>
      </c>
      <c r="H37" s="4">
        <v>480</v>
      </c>
      <c r="I37" s="21"/>
      <c r="J37" s="21"/>
      <c r="K37" s="26"/>
      <c r="L37" s="35">
        <v>43846.2</v>
      </c>
      <c r="M37" s="35"/>
      <c r="N37" s="35"/>
      <c r="O37" s="35"/>
      <c r="P37" s="35">
        <f>SUM(L37:O37)</f>
        <v>43846.2</v>
      </c>
      <c r="Q37" s="15"/>
      <c r="R37" s="23">
        <v>0</v>
      </c>
      <c r="S37" s="15"/>
      <c r="T37" s="25">
        <f>R37*2080</f>
        <v>0</v>
      </c>
      <c r="U37" s="25">
        <f>(+I37*R37)*1.5</f>
        <v>0</v>
      </c>
      <c r="V37" s="25"/>
      <c r="W37" s="25"/>
      <c r="X37" s="25">
        <f>SUM(T37:W37)</f>
        <v>0</v>
      </c>
      <c r="Y37" s="16"/>
      <c r="Z37" s="22">
        <f>X37-P37</f>
        <v>-43846.2</v>
      </c>
      <c r="AB37" s="24"/>
    </row>
    <row r="38" spans="1:28" x14ac:dyDescent="0.2">
      <c r="A38" s="1">
        <v>24</v>
      </c>
      <c r="C38" s="28">
        <f>SUM(C12:C37)</f>
        <v>26</v>
      </c>
      <c r="D38" s="29" t="s">
        <v>44</v>
      </c>
      <c r="E38" s="29" t="s">
        <v>44</v>
      </c>
      <c r="F38" s="90"/>
      <c r="H38" s="30">
        <f>SUM(H12:H34)</f>
        <v>39240</v>
      </c>
      <c r="I38" s="31">
        <f>SUM(I12:I34)</f>
        <v>1186.5</v>
      </c>
      <c r="J38" s="31">
        <f>SUM(J12:J34)</f>
        <v>1943.26</v>
      </c>
      <c r="K38" s="26"/>
      <c r="L38" s="32">
        <f>SUM(L12:L34)</f>
        <v>2304144.21</v>
      </c>
      <c r="M38" s="32">
        <f t="shared" ref="M38:P38" si="5">SUM(M12:M34)</f>
        <v>80582.97</v>
      </c>
      <c r="N38" s="32">
        <f t="shared" si="5"/>
        <v>120926.48</v>
      </c>
      <c r="O38" s="32">
        <f t="shared" si="5"/>
        <v>29984.6</v>
      </c>
      <c r="P38" s="32">
        <f>SUM(P12:P37)</f>
        <v>2890638.1700000004</v>
      </c>
      <c r="Q38" s="15"/>
      <c r="R38" s="33"/>
      <c r="S38" s="15"/>
      <c r="T38" s="34">
        <f>SUM(T12:T37)</f>
        <v>2912708.2</v>
      </c>
      <c r="U38" s="34">
        <f>SUM(U12:V37)</f>
        <v>0</v>
      </c>
      <c r="V38" s="34">
        <f t="shared" ref="U38:W38" si="6">SUM(V12:V34)</f>
        <v>0</v>
      </c>
      <c r="W38" s="34">
        <f>SUM(W12:W37)</f>
        <v>0</v>
      </c>
      <c r="X38" s="34">
        <f>SUM(X12:X37)</f>
        <v>2912708.2</v>
      </c>
      <c r="Y38" s="16"/>
      <c r="Z38" s="32">
        <f>SUM(Z12:Z37)</f>
        <v>22070.029999999955</v>
      </c>
      <c r="AB38" s="24"/>
    </row>
    <row r="39" spans="1:28" x14ac:dyDescent="0.2">
      <c r="A39" s="1">
        <v>25</v>
      </c>
      <c r="E39" s="1"/>
      <c r="I39" s="21"/>
      <c r="J39" s="21"/>
      <c r="K39" s="26"/>
      <c r="L39" s="35"/>
      <c r="M39" s="35"/>
      <c r="N39" s="35"/>
      <c r="O39" s="35"/>
      <c r="P39" s="35"/>
      <c r="Q39" s="15"/>
      <c r="R39" s="36"/>
      <c r="S39" s="15"/>
      <c r="T39" s="36"/>
      <c r="U39" s="36"/>
      <c r="V39" s="36"/>
      <c r="W39" s="36"/>
      <c r="X39" s="36"/>
      <c r="Y39" s="16"/>
      <c r="AB39" s="24"/>
    </row>
    <row r="40" spans="1:28" x14ac:dyDescent="0.2">
      <c r="A40" s="1">
        <v>26</v>
      </c>
      <c r="C40" s="37" t="s">
        <v>45</v>
      </c>
      <c r="E40" s="1"/>
      <c r="F40" s="91"/>
      <c r="G40" s="38"/>
      <c r="H40" s="39"/>
      <c r="I40" s="40"/>
      <c r="J40" s="40"/>
      <c r="K40" s="41"/>
      <c r="L40" s="42"/>
      <c r="M40" s="42"/>
      <c r="N40" s="42"/>
      <c r="O40" s="42"/>
      <c r="P40" s="42"/>
      <c r="Q40" s="15"/>
      <c r="R40" s="43"/>
      <c r="S40" s="15"/>
      <c r="T40" s="43"/>
      <c r="U40" s="43"/>
      <c r="V40" s="43"/>
      <c r="W40" s="43"/>
      <c r="X40" s="43"/>
      <c r="Y40" s="16"/>
      <c r="AB40" s="24"/>
    </row>
    <row r="41" spans="1:28" s="93" customFormat="1" x14ac:dyDescent="0.2">
      <c r="A41" s="88">
        <v>27</v>
      </c>
      <c r="C41" s="101">
        <v>1</v>
      </c>
      <c r="D41" s="88" t="s">
        <v>46</v>
      </c>
      <c r="E41" s="88">
        <v>320</v>
      </c>
      <c r="F41" s="88" t="s">
        <v>20</v>
      </c>
      <c r="G41" s="88"/>
      <c r="H41" s="102">
        <v>0</v>
      </c>
      <c r="I41" s="103"/>
      <c r="J41" s="103">
        <v>588.99</v>
      </c>
      <c r="K41" s="103"/>
      <c r="L41" s="44">
        <v>0</v>
      </c>
      <c r="M41" s="44"/>
      <c r="N41" s="44">
        <v>36923.78</v>
      </c>
      <c r="O41" s="44">
        <v>700</v>
      </c>
      <c r="P41" s="44">
        <f>SUM(L41:O41)</f>
        <v>37623.78</v>
      </c>
      <c r="Q41" s="104"/>
      <c r="R41" s="105"/>
      <c r="S41" s="104"/>
      <c r="T41" s="106">
        <f>R41*2080</f>
        <v>0</v>
      </c>
      <c r="U41" s="106">
        <f t="shared" ref="U41:U104" si="7">(+I41*R41)*1.5</f>
        <v>0</v>
      </c>
      <c r="V41" s="106"/>
      <c r="W41" s="106"/>
      <c r="X41" s="106">
        <f t="shared" ref="X41:X104" si="8">SUM(T41:W41)</f>
        <v>0</v>
      </c>
      <c r="Y41" s="107"/>
      <c r="Z41" s="27">
        <f>X41-P41</f>
        <v>-37623.78</v>
      </c>
      <c r="AB41" s="108"/>
    </row>
    <row r="42" spans="1:28" x14ac:dyDescent="0.2">
      <c r="A42" s="1">
        <v>28</v>
      </c>
      <c r="C42" s="3">
        <v>1</v>
      </c>
      <c r="D42" s="1" t="s">
        <v>47</v>
      </c>
      <c r="E42" s="1">
        <v>343</v>
      </c>
      <c r="F42" s="88" t="s">
        <v>48</v>
      </c>
      <c r="H42" s="4">
        <v>2080</v>
      </c>
      <c r="I42" s="21">
        <v>531</v>
      </c>
      <c r="J42" s="21"/>
      <c r="K42" s="26"/>
      <c r="L42" s="35">
        <v>93928</v>
      </c>
      <c r="M42" s="35">
        <v>35968.71</v>
      </c>
      <c r="N42" s="35"/>
      <c r="O42" s="35"/>
      <c r="P42" s="35">
        <f t="shared" ref="P42:P105" si="9">SUM(L42:O42)</f>
        <v>129896.70999999999</v>
      </c>
      <c r="Q42" s="15"/>
      <c r="R42" s="36">
        <v>48.42</v>
      </c>
      <c r="S42" s="15"/>
      <c r="T42" s="25">
        <f>R42*2080</f>
        <v>100713.60000000001</v>
      </c>
      <c r="U42" s="25">
        <f>(+I42*R42)*1.5</f>
        <v>38566.53</v>
      </c>
      <c r="V42" s="25"/>
      <c r="W42" s="25"/>
      <c r="X42" s="25">
        <f t="shared" si="8"/>
        <v>139280.13</v>
      </c>
      <c r="Y42" s="16"/>
      <c r="Z42" s="22">
        <f t="shared" ref="Z42:Z105" si="10">X42-P42</f>
        <v>9383.4200000000128</v>
      </c>
      <c r="AB42" s="24"/>
    </row>
    <row r="43" spans="1:28" x14ac:dyDescent="0.2">
      <c r="A43" s="1">
        <v>29</v>
      </c>
      <c r="C43" s="3">
        <v>1</v>
      </c>
      <c r="D43" s="88" t="s">
        <v>49</v>
      </c>
      <c r="E43" s="1">
        <v>377</v>
      </c>
      <c r="F43" s="88" t="s">
        <v>20</v>
      </c>
      <c r="H43" s="4">
        <v>2080</v>
      </c>
      <c r="I43" s="21"/>
      <c r="J43" s="21">
        <v>61</v>
      </c>
      <c r="K43" s="26"/>
      <c r="L43" s="35">
        <v>113165.6</v>
      </c>
      <c r="M43" s="35"/>
      <c r="N43" s="35">
        <v>3329.99</v>
      </c>
      <c r="O43" s="35"/>
      <c r="P43" s="35">
        <f t="shared" si="9"/>
        <v>116495.59000000001</v>
      </c>
      <c r="Q43" s="15"/>
      <c r="R43" s="36"/>
      <c r="S43" s="15"/>
      <c r="T43" s="25">
        <f t="shared" ref="T43:T106" si="11">R43*2080</f>
        <v>0</v>
      </c>
      <c r="U43" s="25">
        <f t="shared" si="7"/>
        <v>0</v>
      </c>
      <c r="V43" s="25"/>
      <c r="W43" s="25"/>
      <c r="X43" s="25">
        <f t="shared" si="8"/>
        <v>0</v>
      </c>
      <c r="Y43" s="16"/>
      <c r="Z43" s="22">
        <f t="shared" si="10"/>
        <v>-116495.59000000001</v>
      </c>
      <c r="AB43" s="24"/>
    </row>
    <row r="44" spans="1:28" x14ac:dyDescent="0.2">
      <c r="A44" s="1">
        <v>30</v>
      </c>
      <c r="C44" s="3">
        <v>1</v>
      </c>
      <c r="D44" s="1" t="s">
        <v>50</v>
      </c>
      <c r="E44" s="1">
        <v>397</v>
      </c>
      <c r="F44" s="88" t="s">
        <v>20</v>
      </c>
      <c r="H44" s="4">
        <v>1360</v>
      </c>
      <c r="I44" s="21">
        <v>16</v>
      </c>
      <c r="J44" s="21">
        <v>355.08</v>
      </c>
      <c r="K44" s="26"/>
      <c r="L44" s="35">
        <v>67388</v>
      </c>
      <c r="M44" s="35">
        <v>1189.2</v>
      </c>
      <c r="N44" s="35">
        <v>17594.21</v>
      </c>
      <c r="O44" s="35">
        <v>700</v>
      </c>
      <c r="P44" s="35">
        <f t="shared" si="9"/>
        <v>86871.41</v>
      </c>
      <c r="Q44" s="15"/>
      <c r="R44" s="36"/>
      <c r="S44" s="15"/>
      <c r="T44" s="25">
        <f t="shared" si="11"/>
        <v>0</v>
      </c>
      <c r="U44" s="25">
        <f t="shared" si="7"/>
        <v>0</v>
      </c>
      <c r="V44" s="25"/>
      <c r="W44" s="25"/>
      <c r="X44" s="25">
        <f t="shared" si="8"/>
        <v>0</v>
      </c>
      <c r="Y44" s="16"/>
      <c r="Z44" s="22">
        <f t="shared" si="10"/>
        <v>-86871.41</v>
      </c>
      <c r="AB44" s="24"/>
    </row>
    <row r="45" spans="1:28" x14ac:dyDescent="0.2">
      <c r="A45" s="1">
        <v>31</v>
      </c>
      <c r="C45" s="3">
        <v>1</v>
      </c>
      <c r="D45" s="88" t="s">
        <v>51</v>
      </c>
      <c r="E45" s="1">
        <v>431</v>
      </c>
      <c r="H45" s="4">
        <v>2080</v>
      </c>
      <c r="I45" s="21"/>
      <c r="J45" s="21"/>
      <c r="K45" s="26"/>
      <c r="L45" s="35">
        <v>59868.800000000003</v>
      </c>
      <c r="M45" s="35"/>
      <c r="N45" s="35"/>
      <c r="O45" s="35"/>
      <c r="P45" s="35">
        <f t="shared" si="9"/>
        <v>59868.800000000003</v>
      </c>
      <c r="Q45" s="15"/>
      <c r="R45" s="36">
        <v>29.6</v>
      </c>
      <c r="S45" s="15"/>
      <c r="T45" s="25">
        <f t="shared" si="11"/>
        <v>61568</v>
      </c>
      <c r="U45" s="25">
        <f t="shared" si="7"/>
        <v>0</v>
      </c>
      <c r="V45" s="25"/>
      <c r="W45" s="25"/>
      <c r="X45" s="25">
        <f t="shared" si="8"/>
        <v>61568</v>
      </c>
      <c r="Y45" s="16"/>
      <c r="Z45" s="22">
        <f t="shared" si="10"/>
        <v>1699.1999999999971</v>
      </c>
      <c r="AB45" s="24"/>
    </row>
    <row r="46" spans="1:28" x14ac:dyDescent="0.2">
      <c r="A46" s="1">
        <v>32</v>
      </c>
      <c r="C46" s="3">
        <v>1</v>
      </c>
      <c r="D46" s="1" t="s">
        <v>52</v>
      </c>
      <c r="E46" s="1">
        <v>440</v>
      </c>
      <c r="F46" s="88" t="s">
        <v>20</v>
      </c>
      <c r="H46" s="4">
        <v>569.5</v>
      </c>
      <c r="I46" s="21">
        <v>84</v>
      </c>
      <c r="J46" s="21">
        <v>988.3</v>
      </c>
      <c r="K46" s="26"/>
      <c r="L46" s="35">
        <v>18398.439999999999</v>
      </c>
      <c r="M46" s="35">
        <v>4068.57</v>
      </c>
      <c r="N46" s="35">
        <v>32337.18</v>
      </c>
      <c r="O46" s="35">
        <v>700</v>
      </c>
      <c r="P46" s="35">
        <f t="shared" si="9"/>
        <v>55504.19</v>
      </c>
      <c r="Q46" s="15"/>
      <c r="R46" s="36"/>
      <c r="S46" s="15"/>
      <c r="T46" s="25">
        <f t="shared" si="11"/>
        <v>0</v>
      </c>
      <c r="U46" s="25">
        <f t="shared" si="7"/>
        <v>0</v>
      </c>
      <c r="V46" s="25"/>
      <c r="W46" s="25"/>
      <c r="X46" s="25">
        <f t="shared" si="8"/>
        <v>0</v>
      </c>
      <c r="Y46" s="16"/>
      <c r="Z46" s="22">
        <f t="shared" si="10"/>
        <v>-55504.19</v>
      </c>
      <c r="AB46" s="24"/>
    </row>
    <row r="47" spans="1:28" x14ac:dyDescent="0.2">
      <c r="A47" s="1">
        <v>33</v>
      </c>
      <c r="C47" s="3">
        <v>1</v>
      </c>
      <c r="D47" s="88" t="s">
        <v>53</v>
      </c>
      <c r="E47" s="1">
        <v>451</v>
      </c>
      <c r="F47" s="88" t="s">
        <v>48</v>
      </c>
      <c r="H47" s="4">
        <v>2080</v>
      </c>
      <c r="I47" s="21">
        <v>101</v>
      </c>
      <c r="J47" s="21"/>
      <c r="K47" s="26"/>
      <c r="L47" s="35">
        <v>93928</v>
      </c>
      <c r="M47" s="35">
        <v>6793.19</v>
      </c>
      <c r="N47" s="35"/>
      <c r="O47" s="35"/>
      <c r="P47" s="35">
        <f t="shared" si="9"/>
        <v>100721.19</v>
      </c>
      <c r="Q47" s="15"/>
      <c r="R47" s="36">
        <v>48.42</v>
      </c>
      <c r="S47" s="15"/>
      <c r="T47" s="25">
        <f t="shared" si="11"/>
        <v>100713.60000000001</v>
      </c>
      <c r="U47" s="25">
        <f>(+I47*R47)*1.5</f>
        <v>7335.63</v>
      </c>
      <c r="V47" s="25"/>
      <c r="W47" s="25"/>
      <c r="X47" s="25">
        <f t="shared" si="8"/>
        <v>108049.23000000001</v>
      </c>
      <c r="Y47" s="16"/>
      <c r="Z47" s="22">
        <f t="shared" si="10"/>
        <v>7328.0400000000081</v>
      </c>
      <c r="AB47" s="24"/>
    </row>
    <row r="48" spans="1:28" s="93" customFormat="1" x14ac:dyDescent="0.2">
      <c r="A48" s="88">
        <v>34</v>
      </c>
      <c r="C48" s="101">
        <v>1</v>
      </c>
      <c r="D48" s="1" t="s">
        <v>54</v>
      </c>
      <c r="E48" s="88">
        <v>460</v>
      </c>
      <c r="F48" s="100" t="s">
        <v>20</v>
      </c>
      <c r="G48" s="88"/>
      <c r="H48" s="102">
        <v>249</v>
      </c>
      <c r="I48" s="103"/>
      <c r="J48" s="103">
        <v>21.53</v>
      </c>
      <c r="K48" s="103"/>
      <c r="L48" s="44">
        <v>8942.82</v>
      </c>
      <c r="M48" s="44"/>
      <c r="N48" s="44">
        <v>791.01</v>
      </c>
      <c r="O48" s="44"/>
      <c r="P48" s="44">
        <f t="shared" si="9"/>
        <v>9733.83</v>
      </c>
      <c r="Q48" s="104"/>
      <c r="R48" s="105">
        <v>36.74</v>
      </c>
      <c r="S48" s="104"/>
      <c r="T48" s="106">
        <v>0</v>
      </c>
      <c r="U48" s="106">
        <f t="shared" si="7"/>
        <v>0</v>
      </c>
      <c r="V48" s="106"/>
      <c r="W48" s="106"/>
      <c r="X48" s="106">
        <f>SUM(T48:W48)</f>
        <v>0</v>
      </c>
      <c r="Y48" s="107"/>
      <c r="Z48" s="27">
        <f t="shared" si="10"/>
        <v>-9733.83</v>
      </c>
      <c r="AB48" s="108"/>
    </row>
    <row r="49" spans="1:28" x14ac:dyDescent="0.2">
      <c r="A49" s="1">
        <v>35</v>
      </c>
      <c r="C49" s="3">
        <v>1</v>
      </c>
      <c r="D49" s="88" t="s">
        <v>55</v>
      </c>
      <c r="E49" s="1">
        <v>461</v>
      </c>
      <c r="H49" s="4">
        <v>2080</v>
      </c>
      <c r="I49" s="21"/>
      <c r="J49" s="21">
        <v>129</v>
      </c>
      <c r="K49" s="26"/>
      <c r="L49" s="35">
        <v>123350.55</v>
      </c>
      <c r="M49" s="35"/>
      <c r="N49" s="35">
        <v>7675.89</v>
      </c>
      <c r="O49" s="35"/>
      <c r="P49" s="35">
        <f t="shared" si="9"/>
        <v>131026.44</v>
      </c>
      <c r="Q49" s="15"/>
      <c r="R49" s="36">
        <v>44.11</v>
      </c>
      <c r="S49" s="15"/>
      <c r="T49" s="25">
        <f t="shared" si="11"/>
        <v>91748.800000000003</v>
      </c>
      <c r="U49" s="25">
        <f t="shared" si="7"/>
        <v>0</v>
      </c>
      <c r="V49" s="25"/>
      <c r="W49" s="25"/>
      <c r="X49" s="25">
        <f t="shared" si="8"/>
        <v>91748.800000000003</v>
      </c>
      <c r="Y49" s="16"/>
      <c r="Z49" s="22">
        <f t="shared" si="10"/>
        <v>-39277.64</v>
      </c>
      <c r="AB49" s="24"/>
    </row>
    <row r="50" spans="1:28" x14ac:dyDescent="0.2">
      <c r="A50" s="1">
        <v>36</v>
      </c>
      <c r="C50" s="3">
        <v>1</v>
      </c>
      <c r="D50" s="1" t="s">
        <v>56</v>
      </c>
      <c r="E50" s="1">
        <v>464</v>
      </c>
      <c r="F50" s="88" t="s">
        <v>48</v>
      </c>
      <c r="H50" s="4">
        <v>2080</v>
      </c>
      <c r="I50" s="21">
        <v>223</v>
      </c>
      <c r="J50" s="21">
        <v>293</v>
      </c>
      <c r="K50" s="26"/>
      <c r="L50" s="35">
        <v>59868.800000000003</v>
      </c>
      <c r="M50" s="35">
        <v>9640.83</v>
      </c>
      <c r="N50" s="35">
        <v>8461.84</v>
      </c>
      <c r="O50" s="35"/>
      <c r="P50" s="35">
        <f t="shared" si="9"/>
        <v>77971.47</v>
      </c>
      <c r="Q50" s="15"/>
      <c r="R50" s="36">
        <v>30.18</v>
      </c>
      <c r="S50" s="15"/>
      <c r="T50" s="25">
        <f t="shared" si="11"/>
        <v>62774.400000000001</v>
      </c>
      <c r="U50" s="25">
        <f t="shared" si="7"/>
        <v>10095.210000000001</v>
      </c>
      <c r="V50" s="25"/>
      <c r="W50" s="25"/>
      <c r="X50" s="25">
        <f t="shared" si="8"/>
        <v>72869.61</v>
      </c>
      <c r="Y50" s="16"/>
      <c r="Z50" s="22">
        <f t="shared" si="10"/>
        <v>-5101.8600000000006</v>
      </c>
      <c r="AB50" s="24"/>
    </row>
    <row r="51" spans="1:28" x14ac:dyDescent="0.2">
      <c r="A51" s="1">
        <v>37</v>
      </c>
      <c r="C51" s="3">
        <v>1</v>
      </c>
      <c r="D51" s="88" t="s">
        <v>57</v>
      </c>
      <c r="E51" s="1">
        <v>477</v>
      </c>
      <c r="H51" s="4">
        <v>2080</v>
      </c>
      <c r="I51" s="21"/>
      <c r="J51" s="21">
        <v>17</v>
      </c>
      <c r="K51" s="26"/>
      <c r="L51" s="35">
        <v>59999.26</v>
      </c>
      <c r="M51" s="35"/>
      <c r="N51" s="35">
        <v>512.74</v>
      </c>
      <c r="O51" s="35"/>
      <c r="P51" s="35">
        <f t="shared" si="9"/>
        <v>60512</v>
      </c>
      <c r="Q51" s="15"/>
      <c r="R51" s="36">
        <v>34.369999999999997</v>
      </c>
      <c r="S51" s="15"/>
      <c r="T51" s="25">
        <f t="shared" si="11"/>
        <v>71489.599999999991</v>
      </c>
      <c r="U51" s="25">
        <f t="shared" si="7"/>
        <v>0</v>
      </c>
      <c r="V51" s="25"/>
      <c r="W51" s="25"/>
      <c r="X51" s="25">
        <f t="shared" si="8"/>
        <v>71489.599999999991</v>
      </c>
      <c r="Y51" s="16"/>
      <c r="Z51" s="22">
        <f t="shared" si="10"/>
        <v>10977.599999999991</v>
      </c>
      <c r="AB51" s="24"/>
    </row>
    <row r="52" spans="1:28" x14ac:dyDescent="0.2">
      <c r="A52" s="1">
        <v>38</v>
      </c>
      <c r="C52" s="3">
        <v>1</v>
      </c>
      <c r="D52" s="1" t="s">
        <v>58</v>
      </c>
      <c r="E52" s="1">
        <v>478</v>
      </c>
      <c r="F52" s="88" t="s">
        <v>48</v>
      </c>
      <c r="H52" s="4">
        <v>2008</v>
      </c>
      <c r="I52" s="21">
        <v>251.5</v>
      </c>
      <c r="J52" s="21"/>
      <c r="K52" s="26"/>
      <c r="L52" s="35">
        <v>90665.68</v>
      </c>
      <c r="M52" s="35">
        <v>17030.87</v>
      </c>
      <c r="N52" s="35"/>
      <c r="O52" s="35"/>
      <c r="P52" s="35">
        <f t="shared" si="9"/>
        <v>107696.54999999999</v>
      </c>
      <c r="Q52" s="15"/>
      <c r="R52" s="36">
        <v>48.42</v>
      </c>
      <c r="S52" s="15"/>
      <c r="T52" s="25">
        <f t="shared" si="11"/>
        <v>100713.60000000001</v>
      </c>
      <c r="U52" s="25">
        <f t="shared" si="7"/>
        <v>18266.445</v>
      </c>
      <c r="V52" s="25"/>
      <c r="W52" s="25"/>
      <c r="X52" s="25">
        <f t="shared" si="8"/>
        <v>118980.04500000001</v>
      </c>
      <c r="Y52" s="16"/>
      <c r="Z52" s="22">
        <f t="shared" si="10"/>
        <v>11283.495000000024</v>
      </c>
      <c r="AB52" s="24"/>
    </row>
    <row r="53" spans="1:28" x14ac:dyDescent="0.2">
      <c r="A53" s="1">
        <v>39</v>
      </c>
      <c r="C53" s="3">
        <v>1</v>
      </c>
      <c r="D53" s="88" t="s">
        <v>59</v>
      </c>
      <c r="E53" s="1">
        <v>489</v>
      </c>
      <c r="F53" s="88" t="s">
        <v>48</v>
      </c>
      <c r="H53" s="4">
        <v>2080</v>
      </c>
      <c r="I53" s="21">
        <v>416</v>
      </c>
      <c r="J53" s="21">
        <v>140</v>
      </c>
      <c r="K53" s="26"/>
      <c r="L53" s="35">
        <v>89098.4</v>
      </c>
      <c r="M53" s="35">
        <v>26677.03</v>
      </c>
      <c r="N53" s="44">
        <v>6017.2</v>
      </c>
      <c r="O53" s="44">
        <v>500</v>
      </c>
      <c r="P53" s="35">
        <f t="shared" si="9"/>
        <v>122292.62999999999</v>
      </c>
      <c r="Q53" s="15"/>
      <c r="R53" s="36">
        <v>46.27</v>
      </c>
      <c r="S53" s="15"/>
      <c r="T53" s="25">
        <f t="shared" si="11"/>
        <v>96241.600000000006</v>
      </c>
      <c r="U53" s="25">
        <f t="shared" si="7"/>
        <v>28872.48</v>
      </c>
      <c r="V53" s="25"/>
      <c r="W53" s="25"/>
      <c r="X53" s="25">
        <f t="shared" si="8"/>
        <v>125114.08</v>
      </c>
      <c r="Y53" s="16"/>
      <c r="Z53" s="22">
        <f t="shared" si="10"/>
        <v>2821.4500000000116</v>
      </c>
      <c r="AB53" s="24"/>
    </row>
    <row r="54" spans="1:28" x14ac:dyDescent="0.2">
      <c r="A54" s="1">
        <v>40</v>
      </c>
      <c r="C54" s="3">
        <v>1</v>
      </c>
      <c r="D54" s="1" t="s">
        <v>60</v>
      </c>
      <c r="E54" s="1">
        <v>506</v>
      </c>
      <c r="F54" s="88" t="s">
        <v>48</v>
      </c>
      <c r="H54" s="4">
        <v>2080</v>
      </c>
      <c r="I54" s="21">
        <v>76.5</v>
      </c>
      <c r="J54" s="21">
        <v>658</v>
      </c>
      <c r="K54" s="26"/>
      <c r="L54" s="35">
        <v>76162.399999999994</v>
      </c>
      <c r="M54" s="35">
        <v>4194.29</v>
      </c>
      <c r="N54" s="35">
        <v>24174.92</v>
      </c>
      <c r="O54" s="35"/>
      <c r="P54" s="35">
        <f t="shared" si="9"/>
        <v>104531.60999999999</v>
      </c>
      <c r="Q54" s="15"/>
      <c r="R54" s="36">
        <v>38.799999999999997</v>
      </c>
      <c r="S54" s="15"/>
      <c r="T54" s="25">
        <f t="shared" si="11"/>
        <v>80704</v>
      </c>
      <c r="U54" s="25">
        <f t="shared" si="7"/>
        <v>4452.2999999999993</v>
      </c>
      <c r="V54" s="25"/>
      <c r="W54" s="25"/>
      <c r="X54" s="25">
        <f t="shared" si="8"/>
        <v>85156.3</v>
      </c>
      <c r="Y54" s="16"/>
      <c r="Z54" s="22">
        <f t="shared" si="10"/>
        <v>-19375.309999999983</v>
      </c>
      <c r="AB54" s="24"/>
    </row>
    <row r="55" spans="1:28" x14ac:dyDescent="0.2">
      <c r="A55" s="1">
        <v>41</v>
      </c>
      <c r="C55" s="3">
        <v>1</v>
      </c>
      <c r="D55" s="88" t="s">
        <v>61</v>
      </c>
      <c r="E55" s="1">
        <v>519</v>
      </c>
      <c r="F55" s="88" t="s">
        <v>48</v>
      </c>
      <c r="H55" s="4">
        <v>2024</v>
      </c>
      <c r="I55" s="21">
        <v>411</v>
      </c>
      <c r="J55" s="21"/>
      <c r="K55" s="26"/>
      <c r="L55" s="35">
        <v>86691.520000000004</v>
      </c>
      <c r="M55" s="35">
        <v>26408.15</v>
      </c>
      <c r="N55" s="35"/>
      <c r="O55" s="35"/>
      <c r="P55" s="35">
        <f t="shared" si="9"/>
        <v>113099.67000000001</v>
      </c>
      <c r="Q55" s="15"/>
      <c r="R55" s="36">
        <v>46.27</v>
      </c>
      <c r="S55" s="15"/>
      <c r="T55" s="25">
        <f t="shared" si="11"/>
        <v>96241.600000000006</v>
      </c>
      <c r="U55" s="25">
        <f t="shared" si="7"/>
        <v>28525.455000000002</v>
      </c>
      <c r="V55" s="25"/>
      <c r="W55" s="25"/>
      <c r="X55" s="25">
        <f t="shared" si="8"/>
        <v>124767.05500000001</v>
      </c>
      <c r="Y55" s="16"/>
      <c r="Z55" s="22">
        <f t="shared" si="10"/>
        <v>11667.384999999995</v>
      </c>
      <c r="AB55" s="24"/>
    </row>
    <row r="56" spans="1:28" x14ac:dyDescent="0.2">
      <c r="A56" s="1">
        <v>42</v>
      </c>
      <c r="C56" s="3">
        <v>1</v>
      </c>
      <c r="D56" s="1" t="s">
        <v>62</v>
      </c>
      <c r="E56" s="1">
        <v>523</v>
      </c>
      <c r="F56" s="88" t="s">
        <v>48</v>
      </c>
      <c r="H56" s="4">
        <v>2080</v>
      </c>
      <c r="I56" s="21">
        <v>405.5</v>
      </c>
      <c r="J56" s="21"/>
      <c r="K56" s="26"/>
      <c r="L56" s="35">
        <v>89098.4</v>
      </c>
      <c r="M56" s="35">
        <v>26043.26</v>
      </c>
      <c r="N56" s="35"/>
      <c r="O56" s="35"/>
      <c r="P56" s="35">
        <f t="shared" si="9"/>
        <v>115141.65999999999</v>
      </c>
      <c r="Q56" s="15"/>
      <c r="R56" s="36">
        <v>46.27</v>
      </c>
      <c r="S56" s="15"/>
      <c r="T56" s="25">
        <f t="shared" si="11"/>
        <v>96241.600000000006</v>
      </c>
      <c r="U56" s="25">
        <f t="shared" si="7"/>
        <v>28143.727500000001</v>
      </c>
      <c r="V56" s="25"/>
      <c r="W56" s="25"/>
      <c r="X56" s="25">
        <f t="shared" si="8"/>
        <v>124385.32750000001</v>
      </c>
      <c r="Y56" s="16"/>
      <c r="Z56" s="22">
        <f t="shared" si="10"/>
        <v>9243.667500000025</v>
      </c>
      <c r="AB56" s="24"/>
    </row>
    <row r="57" spans="1:28" x14ac:dyDescent="0.2">
      <c r="A57" s="1">
        <v>43</v>
      </c>
      <c r="C57" s="3">
        <v>1</v>
      </c>
      <c r="D57" s="88" t="s">
        <v>63</v>
      </c>
      <c r="E57" s="1">
        <v>524</v>
      </c>
      <c r="F57" s="88" t="s">
        <v>48</v>
      </c>
      <c r="H57" s="4">
        <v>2080</v>
      </c>
      <c r="I57" s="21">
        <v>269.5</v>
      </c>
      <c r="J57" s="21"/>
      <c r="K57" s="26" t="s">
        <v>64</v>
      </c>
      <c r="L57" s="35">
        <v>89098.4</v>
      </c>
      <c r="M57" s="35">
        <v>17343.740000000002</v>
      </c>
      <c r="N57" s="35"/>
      <c r="O57" s="35"/>
      <c r="P57" s="35">
        <f t="shared" si="9"/>
        <v>106442.14</v>
      </c>
      <c r="Q57" s="15"/>
      <c r="R57" s="36">
        <v>46.27</v>
      </c>
      <c r="S57" s="15"/>
      <c r="T57" s="25">
        <f t="shared" si="11"/>
        <v>96241.600000000006</v>
      </c>
      <c r="U57" s="25">
        <f t="shared" si="7"/>
        <v>18704.647500000003</v>
      </c>
      <c r="V57" s="25"/>
      <c r="W57" s="25"/>
      <c r="X57" s="25">
        <f t="shared" si="8"/>
        <v>114946.24750000001</v>
      </c>
      <c r="Y57" s="16"/>
      <c r="Z57" s="22">
        <f t="shared" si="10"/>
        <v>8504.1075000000128</v>
      </c>
      <c r="AB57" s="24"/>
    </row>
    <row r="58" spans="1:28" x14ac:dyDescent="0.2">
      <c r="A58" s="1">
        <v>44</v>
      </c>
      <c r="C58" s="3">
        <v>1</v>
      </c>
      <c r="D58" s="1" t="s">
        <v>65</v>
      </c>
      <c r="E58" s="1">
        <v>526</v>
      </c>
      <c r="F58" s="88" t="s">
        <v>48</v>
      </c>
      <c r="H58" s="4">
        <v>2080</v>
      </c>
      <c r="I58" s="21">
        <v>871</v>
      </c>
      <c r="J58" s="21">
        <v>41</v>
      </c>
      <c r="K58" s="26"/>
      <c r="L58" s="35">
        <v>76162.399999999994</v>
      </c>
      <c r="M58" s="35">
        <v>47860.44</v>
      </c>
      <c r="N58" s="35">
        <v>1506.34</v>
      </c>
      <c r="O58" s="35"/>
      <c r="P58" s="35">
        <f t="shared" si="9"/>
        <v>125529.18</v>
      </c>
      <c r="Q58" s="15"/>
      <c r="R58" s="36">
        <v>38.799999999999997</v>
      </c>
      <c r="S58" s="15"/>
      <c r="T58" s="25">
        <f t="shared" si="11"/>
        <v>80704</v>
      </c>
      <c r="U58" s="25">
        <f t="shared" si="7"/>
        <v>50692.2</v>
      </c>
      <c r="V58" s="25"/>
      <c r="W58" s="25"/>
      <c r="X58" s="25">
        <f t="shared" si="8"/>
        <v>131396.20000000001</v>
      </c>
      <c r="Y58" s="16"/>
      <c r="Z58" s="22">
        <f t="shared" si="10"/>
        <v>5867.0200000000186</v>
      </c>
      <c r="AB58" s="24"/>
    </row>
    <row r="59" spans="1:28" x14ac:dyDescent="0.2">
      <c r="A59" s="1">
        <v>45</v>
      </c>
      <c r="C59" s="3">
        <v>1</v>
      </c>
      <c r="D59" s="88" t="s">
        <v>66</v>
      </c>
      <c r="E59" s="1">
        <v>528</v>
      </c>
      <c r="F59" s="88" t="s">
        <v>48</v>
      </c>
      <c r="H59" s="4">
        <v>2080</v>
      </c>
      <c r="I59" s="21">
        <v>320</v>
      </c>
      <c r="J59" s="21"/>
      <c r="K59" s="26"/>
      <c r="L59" s="35">
        <v>93928</v>
      </c>
      <c r="M59" s="35">
        <v>21590.46</v>
      </c>
      <c r="N59" s="35"/>
      <c r="O59" s="35"/>
      <c r="P59" s="35">
        <f t="shared" si="9"/>
        <v>115518.45999999999</v>
      </c>
      <c r="Q59" s="15"/>
      <c r="R59" s="36">
        <v>48.42</v>
      </c>
      <c r="S59" s="15"/>
      <c r="T59" s="25">
        <f t="shared" si="11"/>
        <v>100713.60000000001</v>
      </c>
      <c r="U59" s="25">
        <f t="shared" si="7"/>
        <v>23241.600000000002</v>
      </c>
      <c r="V59" s="25"/>
      <c r="W59" s="25"/>
      <c r="X59" s="25">
        <f t="shared" si="8"/>
        <v>123955.20000000001</v>
      </c>
      <c r="Y59" s="16"/>
      <c r="Z59" s="22">
        <f t="shared" si="10"/>
        <v>8436.7400000000198</v>
      </c>
      <c r="AB59" s="24"/>
    </row>
    <row r="60" spans="1:28" x14ac:dyDescent="0.2">
      <c r="A60" s="1">
        <v>46</v>
      </c>
      <c r="C60" s="3">
        <v>1</v>
      </c>
      <c r="D60" s="1" t="s">
        <v>67</v>
      </c>
      <c r="E60" s="1">
        <v>545</v>
      </c>
      <c r="F60" s="88" t="s">
        <v>20</v>
      </c>
      <c r="H60" s="4">
        <v>1520</v>
      </c>
      <c r="I60" s="21">
        <v>198</v>
      </c>
      <c r="J60" s="21">
        <v>647.25</v>
      </c>
      <c r="K60" s="26"/>
      <c r="L60" s="35">
        <v>82595.199999999997</v>
      </c>
      <c r="M60" s="35">
        <v>16096.4</v>
      </c>
      <c r="N60" s="35">
        <v>35333.379999999997</v>
      </c>
      <c r="O60" s="35">
        <v>700</v>
      </c>
      <c r="P60" s="35">
        <f t="shared" si="9"/>
        <v>134724.97999999998</v>
      </c>
      <c r="Q60" s="15"/>
      <c r="R60" s="36"/>
      <c r="S60" s="15"/>
      <c r="T60" s="25">
        <f t="shared" si="11"/>
        <v>0</v>
      </c>
      <c r="U60" s="25">
        <f t="shared" si="7"/>
        <v>0</v>
      </c>
      <c r="V60" s="25"/>
      <c r="W60" s="25"/>
      <c r="X60" s="25">
        <f t="shared" si="8"/>
        <v>0</v>
      </c>
      <c r="Y60" s="16"/>
      <c r="Z60" s="22">
        <f t="shared" si="10"/>
        <v>-134724.97999999998</v>
      </c>
      <c r="AB60" s="24"/>
    </row>
    <row r="61" spans="1:28" x14ac:dyDescent="0.2">
      <c r="A61" s="1">
        <v>47</v>
      </c>
      <c r="C61" s="3">
        <v>1</v>
      </c>
      <c r="D61" s="88" t="s">
        <v>68</v>
      </c>
      <c r="E61" s="1">
        <v>546</v>
      </c>
      <c r="F61" s="88" t="s">
        <v>48</v>
      </c>
      <c r="H61" s="4">
        <v>2080</v>
      </c>
      <c r="I61" s="21">
        <v>92.5</v>
      </c>
      <c r="J61" s="21"/>
      <c r="K61" s="26"/>
      <c r="L61" s="35">
        <v>75282.399999999994</v>
      </c>
      <c r="M61" s="35">
        <v>4969.45</v>
      </c>
      <c r="N61" s="35"/>
      <c r="O61" s="35"/>
      <c r="P61" s="35">
        <f t="shared" si="9"/>
        <v>80251.849999999991</v>
      </c>
      <c r="Q61" s="15"/>
      <c r="R61" s="36">
        <v>38.799999999999997</v>
      </c>
      <c r="S61" s="15"/>
      <c r="T61" s="25">
        <f t="shared" si="11"/>
        <v>80704</v>
      </c>
      <c r="U61" s="25">
        <f t="shared" si="7"/>
        <v>5383.4999999999991</v>
      </c>
      <c r="V61" s="25"/>
      <c r="W61" s="25"/>
      <c r="X61" s="25">
        <f t="shared" si="8"/>
        <v>86087.5</v>
      </c>
      <c r="Y61" s="16"/>
      <c r="Z61" s="22">
        <f t="shared" si="10"/>
        <v>5835.6500000000087</v>
      </c>
      <c r="AB61" s="24"/>
    </row>
    <row r="62" spans="1:28" x14ac:dyDescent="0.2">
      <c r="A62" s="1">
        <v>48</v>
      </c>
      <c r="C62" s="3">
        <v>1</v>
      </c>
      <c r="D62" s="1" t="s">
        <v>69</v>
      </c>
      <c r="E62" s="1">
        <v>562</v>
      </c>
      <c r="F62" s="88" t="s">
        <v>20</v>
      </c>
      <c r="H62" s="4">
        <v>120</v>
      </c>
      <c r="I62" s="21"/>
      <c r="J62" s="21">
        <v>339.71</v>
      </c>
      <c r="K62" s="26"/>
      <c r="L62" s="35">
        <v>4280.3999999999996</v>
      </c>
      <c r="M62" s="35"/>
      <c r="N62" s="35">
        <v>12117.46</v>
      </c>
      <c r="O62" s="35"/>
      <c r="P62" s="35">
        <f t="shared" si="9"/>
        <v>16397.86</v>
      </c>
      <c r="Q62" s="15"/>
      <c r="R62" s="36"/>
      <c r="S62" s="15"/>
      <c r="T62" s="25">
        <f t="shared" si="11"/>
        <v>0</v>
      </c>
      <c r="U62" s="25">
        <f t="shared" si="7"/>
        <v>0</v>
      </c>
      <c r="V62" s="25"/>
      <c r="W62" s="25"/>
      <c r="X62" s="25">
        <f t="shared" si="8"/>
        <v>0</v>
      </c>
      <c r="Y62" s="16"/>
      <c r="Z62" s="22">
        <f t="shared" si="10"/>
        <v>-16397.86</v>
      </c>
      <c r="AB62" s="24"/>
    </row>
    <row r="63" spans="1:28" x14ac:dyDescent="0.2">
      <c r="A63" s="1">
        <v>49</v>
      </c>
      <c r="C63" s="3">
        <v>1</v>
      </c>
      <c r="D63" s="88" t="s">
        <v>70</v>
      </c>
      <c r="E63" s="1">
        <v>569</v>
      </c>
      <c r="F63" s="88" t="s">
        <v>48</v>
      </c>
      <c r="H63" s="4">
        <v>2016</v>
      </c>
      <c r="I63" s="21">
        <v>164</v>
      </c>
      <c r="J63" s="21"/>
      <c r="K63" s="26"/>
      <c r="L63" s="35">
        <v>86347.68</v>
      </c>
      <c r="M63" s="35">
        <v>10565.59</v>
      </c>
      <c r="N63" s="35"/>
      <c r="O63" s="35"/>
      <c r="P63" s="35">
        <f t="shared" si="9"/>
        <v>96913.26999999999</v>
      </c>
      <c r="Q63" s="15"/>
      <c r="R63" s="36">
        <v>46.27</v>
      </c>
      <c r="S63" s="15"/>
      <c r="T63" s="25">
        <f t="shared" si="11"/>
        <v>96241.600000000006</v>
      </c>
      <c r="U63" s="25">
        <f t="shared" si="7"/>
        <v>11382.420000000002</v>
      </c>
      <c r="V63" s="25"/>
      <c r="W63" s="25"/>
      <c r="X63" s="25">
        <f t="shared" si="8"/>
        <v>107624.02</v>
      </c>
      <c r="Y63" s="16"/>
      <c r="Z63" s="22">
        <f t="shared" si="10"/>
        <v>10710.750000000015</v>
      </c>
      <c r="AB63" s="24"/>
    </row>
    <row r="64" spans="1:28" x14ac:dyDescent="0.2">
      <c r="A64" s="1">
        <v>50</v>
      </c>
      <c r="C64" s="3">
        <v>1</v>
      </c>
      <c r="D64" s="1" t="s">
        <v>71</v>
      </c>
      <c r="E64" s="1">
        <v>570</v>
      </c>
      <c r="F64" s="88" t="s">
        <v>48</v>
      </c>
      <c r="H64" s="4">
        <v>2080</v>
      </c>
      <c r="I64" s="21">
        <v>106.75</v>
      </c>
      <c r="J64" s="21">
        <v>150</v>
      </c>
      <c r="K64" s="26"/>
      <c r="L64" s="35">
        <v>93392</v>
      </c>
      <c r="M64" s="35">
        <v>7127.86</v>
      </c>
      <c r="N64" s="35">
        <v>6785</v>
      </c>
      <c r="O64" s="35"/>
      <c r="P64" s="35">
        <f t="shared" si="9"/>
        <v>107304.86</v>
      </c>
      <c r="Q64" s="15"/>
      <c r="R64" s="36">
        <v>46.56</v>
      </c>
      <c r="S64" s="15"/>
      <c r="T64" s="25">
        <f t="shared" si="11"/>
        <v>96844.800000000003</v>
      </c>
      <c r="U64" s="25">
        <f t="shared" si="7"/>
        <v>7455.420000000001</v>
      </c>
      <c r="V64" s="25"/>
      <c r="W64" s="25"/>
      <c r="X64" s="25">
        <f t="shared" si="8"/>
        <v>104300.22</v>
      </c>
      <c r="Y64" s="16"/>
      <c r="Z64" s="22">
        <f t="shared" si="10"/>
        <v>-3004.6399999999994</v>
      </c>
      <c r="AB64" s="24"/>
    </row>
    <row r="65" spans="1:28" x14ac:dyDescent="0.2">
      <c r="A65" s="1">
        <v>51</v>
      </c>
      <c r="C65" s="3">
        <v>1</v>
      </c>
      <c r="D65" s="88" t="s">
        <v>72</v>
      </c>
      <c r="E65" s="1">
        <v>571</v>
      </c>
      <c r="F65" s="88" t="s">
        <v>48</v>
      </c>
      <c r="H65" s="4">
        <v>2080</v>
      </c>
      <c r="I65" s="21">
        <v>245</v>
      </c>
      <c r="J65" s="21">
        <v>344</v>
      </c>
      <c r="K65" s="26"/>
      <c r="L65" s="35">
        <v>98321.600000000006</v>
      </c>
      <c r="M65" s="35">
        <v>17371.79</v>
      </c>
      <c r="N65" s="35">
        <v>16260.88</v>
      </c>
      <c r="O65" s="35"/>
      <c r="P65" s="35">
        <f t="shared" si="9"/>
        <v>131954.27000000002</v>
      </c>
      <c r="Q65" s="15"/>
      <c r="R65" s="36">
        <v>47.27</v>
      </c>
      <c r="S65" s="15"/>
      <c r="T65" s="25">
        <f t="shared" si="11"/>
        <v>98321.600000000006</v>
      </c>
      <c r="U65" s="25">
        <f t="shared" si="7"/>
        <v>17371.725000000002</v>
      </c>
      <c r="V65" s="25"/>
      <c r="W65" s="25"/>
      <c r="X65" s="25">
        <f t="shared" si="8"/>
        <v>115693.32500000001</v>
      </c>
      <c r="Y65" s="16"/>
      <c r="Z65" s="22">
        <f t="shared" si="10"/>
        <v>-16260.945000000007</v>
      </c>
      <c r="AB65" s="24"/>
    </row>
    <row r="66" spans="1:28" x14ac:dyDescent="0.2">
      <c r="A66" s="1">
        <v>52</v>
      </c>
      <c r="C66" s="3">
        <v>1</v>
      </c>
      <c r="D66" s="1" t="s">
        <v>73</v>
      </c>
      <c r="E66" s="1">
        <v>578</v>
      </c>
      <c r="F66" s="88" t="s">
        <v>48</v>
      </c>
      <c r="H66" s="4">
        <v>2080</v>
      </c>
      <c r="I66" s="21">
        <v>1.5</v>
      </c>
      <c r="J66" s="21"/>
      <c r="K66" s="26"/>
      <c r="L66" s="35">
        <v>76162.399999999994</v>
      </c>
      <c r="M66" s="35">
        <v>82.67</v>
      </c>
      <c r="N66" s="35"/>
      <c r="O66" s="35"/>
      <c r="P66" s="35">
        <f t="shared" si="9"/>
        <v>76245.069999999992</v>
      </c>
      <c r="Q66" s="15"/>
      <c r="R66" s="36">
        <v>37.75</v>
      </c>
      <c r="S66" s="15"/>
      <c r="T66" s="25">
        <f t="shared" si="11"/>
        <v>78520</v>
      </c>
      <c r="U66" s="25">
        <f t="shared" si="7"/>
        <v>84.9375</v>
      </c>
      <c r="V66" s="25"/>
      <c r="W66" s="25"/>
      <c r="X66" s="25">
        <f t="shared" si="8"/>
        <v>78604.9375</v>
      </c>
      <c r="Y66" s="16"/>
      <c r="Z66" s="22">
        <f t="shared" si="10"/>
        <v>2359.8675000000076</v>
      </c>
      <c r="AB66" s="24"/>
    </row>
    <row r="67" spans="1:28" x14ac:dyDescent="0.2">
      <c r="A67" s="1">
        <v>53</v>
      </c>
      <c r="C67" s="3">
        <v>1</v>
      </c>
      <c r="D67" s="88" t="s">
        <v>74</v>
      </c>
      <c r="E67" s="1">
        <v>592</v>
      </c>
      <c r="F67" s="88" t="s">
        <v>20</v>
      </c>
      <c r="H67" s="4">
        <v>504</v>
      </c>
      <c r="I67" s="21">
        <v>170</v>
      </c>
      <c r="J67" s="21">
        <v>302.24</v>
      </c>
      <c r="K67" s="26"/>
      <c r="L67" s="35">
        <v>20342.64</v>
      </c>
      <c r="M67" s="35">
        <v>10289.66</v>
      </c>
      <c r="N67" s="44">
        <v>9096.2800000000007</v>
      </c>
      <c r="O67" s="44">
        <v>3274.4</v>
      </c>
      <c r="P67" s="35">
        <f t="shared" si="9"/>
        <v>43002.98</v>
      </c>
      <c r="Q67" s="15"/>
      <c r="R67" s="36"/>
      <c r="S67" s="15"/>
      <c r="T67" s="25">
        <f t="shared" si="11"/>
        <v>0</v>
      </c>
      <c r="U67" s="25">
        <f t="shared" si="7"/>
        <v>0</v>
      </c>
      <c r="V67" s="25"/>
      <c r="W67" s="25"/>
      <c r="X67" s="25">
        <f t="shared" si="8"/>
        <v>0</v>
      </c>
      <c r="Y67" s="16"/>
      <c r="Z67" s="22">
        <f t="shared" si="10"/>
        <v>-43002.98</v>
      </c>
      <c r="AB67" s="24"/>
    </row>
    <row r="68" spans="1:28" x14ac:dyDescent="0.2">
      <c r="A68" s="1">
        <v>54</v>
      </c>
      <c r="C68" s="3">
        <v>1</v>
      </c>
      <c r="D68" s="1" t="s">
        <v>75</v>
      </c>
      <c r="E68" s="1">
        <v>594</v>
      </c>
      <c r="F68" s="88" t="s">
        <v>48</v>
      </c>
      <c r="H68" s="4">
        <v>2080</v>
      </c>
      <c r="I68" s="21">
        <v>6</v>
      </c>
      <c r="J68" s="21"/>
      <c r="K68" s="26"/>
      <c r="L68" s="35">
        <v>88668.4</v>
      </c>
      <c r="M68" s="35">
        <v>327.45</v>
      </c>
      <c r="N68" s="35"/>
      <c r="O68" s="35"/>
      <c r="P68" s="35">
        <f t="shared" si="9"/>
        <v>88995.849999999991</v>
      </c>
      <c r="Q68" s="15"/>
      <c r="R68" s="36">
        <v>42.06</v>
      </c>
      <c r="S68" s="15"/>
      <c r="T68" s="25">
        <f t="shared" si="11"/>
        <v>87484.800000000003</v>
      </c>
      <c r="U68" s="25">
        <f t="shared" si="7"/>
        <v>378.54</v>
      </c>
      <c r="V68" s="25"/>
      <c r="W68" s="25"/>
      <c r="X68" s="25">
        <f t="shared" si="8"/>
        <v>87863.34</v>
      </c>
      <c r="Y68" s="16"/>
      <c r="Z68" s="22">
        <f t="shared" si="10"/>
        <v>-1132.5099999999948</v>
      </c>
      <c r="AB68" s="24"/>
    </row>
    <row r="69" spans="1:28" x14ac:dyDescent="0.2">
      <c r="A69" s="1">
        <v>55</v>
      </c>
      <c r="C69" s="3">
        <v>1</v>
      </c>
      <c r="D69" s="88" t="s">
        <v>76</v>
      </c>
      <c r="E69" s="1">
        <v>599</v>
      </c>
      <c r="F69" s="88" t="s">
        <v>48</v>
      </c>
      <c r="H69" s="4">
        <v>2080</v>
      </c>
      <c r="I69" s="21">
        <v>512</v>
      </c>
      <c r="J69" s="21">
        <v>106</v>
      </c>
      <c r="K69" s="26"/>
      <c r="L69" s="35">
        <v>89098.4</v>
      </c>
      <c r="M69" s="35">
        <v>32845.519999999997</v>
      </c>
      <c r="N69" s="35">
        <v>4555.88</v>
      </c>
      <c r="O69" s="35"/>
      <c r="P69" s="35">
        <f t="shared" si="9"/>
        <v>126499.79999999999</v>
      </c>
      <c r="Q69" s="15"/>
      <c r="R69" s="36">
        <v>46.27</v>
      </c>
      <c r="S69" s="15"/>
      <c r="T69" s="25">
        <f t="shared" si="11"/>
        <v>96241.600000000006</v>
      </c>
      <c r="U69" s="25">
        <f t="shared" si="7"/>
        <v>35535.360000000001</v>
      </c>
      <c r="V69" s="25"/>
      <c r="W69" s="25"/>
      <c r="X69" s="25">
        <f t="shared" si="8"/>
        <v>131776.96000000002</v>
      </c>
      <c r="Y69" s="16"/>
      <c r="Z69" s="22">
        <f t="shared" si="10"/>
        <v>5277.1600000000326</v>
      </c>
      <c r="AB69" s="24"/>
    </row>
    <row r="70" spans="1:28" x14ac:dyDescent="0.2">
      <c r="A70" s="1">
        <v>56</v>
      </c>
      <c r="C70" s="3">
        <v>1</v>
      </c>
      <c r="D70" s="1" t="s">
        <v>77</v>
      </c>
      <c r="E70" s="1">
        <v>616</v>
      </c>
      <c r="F70" s="88" t="s">
        <v>48</v>
      </c>
      <c r="H70" s="4">
        <v>2080</v>
      </c>
      <c r="I70" s="21">
        <v>70</v>
      </c>
      <c r="J70" s="21"/>
      <c r="K70" s="26"/>
      <c r="L70" s="35">
        <v>76162.399999999994</v>
      </c>
      <c r="M70" s="35">
        <v>3806.37</v>
      </c>
      <c r="N70" s="35"/>
      <c r="O70" s="35"/>
      <c r="P70" s="35">
        <f t="shared" si="9"/>
        <v>79968.76999999999</v>
      </c>
      <c r="Q70" s="15"/>
      <c r="R70" s="36">
        <v>38.799999999999997</v>
      </c>
      <c r="S70" s="15"/>
      <c r="T70" s="25">
        <f t="shared" si="11"/>
        <v>80704</v>
      </c>
      <c r="U70" s="25">
        <f t="shared" si="7"/>
        <v>4074</v>
      </c>
      <c r="V70" s="25"/>
      <c r="W70" s="25"/>
      <c r="X70" s="25">
        <f t="shared" si="8"/>
        <v>84778</v>
      </c>
      <c r="Y70" s="16"/>
      <c r="Z70" s="22">
        <f t="shared" si="10"/>
        <v>4809.2300000000105</v>
      </c>
      <c r="AB70" s="24"/>
    </row>
    <row r="71" spans="1:28" x14ac:dyDescent="0.2">
      <c r="A71" s="1">
        <v>57</v>
      </c>
      <c r="C71" s="3">
        <v>1</v>
      </c>
      <c r="D71" s="88" t="s">
        <v>78</v>
      </c>
      <c r="E71" s="1">
        <v>622</v>
      </c>
      <c r="F71" s="88" t="s">
        <v>48</v>
      </c>
      <c r="H71" s="4">
        <v>2080</v>
      </c>
      <c r="I71" s="21">
        <v>3</v>
      </c>
      <c r="J71" s="21"/>
      <c r="K71" s="26"/>
      <c r="L71" s="35">
        <v>67829.600000000006</v>
      </c>
      <c r="M71" s="35">
        <v>147.24</v>
      </c>
      <c r="N71" s="35"/>
      <c r="O71" s="35"/>
      <c r="P71" s="35">
        <f t="shared" si="9"/>
        <v>67976.840000000011</v>
      </c>
      <c r="Q71" s="15"/>
      <c r="R71" s="36">
        <v>33.619999999999997</v>
      </c>
      <c r="S71" s="15"/>
      <c r="T71" s="25">
        <f t="shared" si="11"/>
        <v>69929.599999999991</v>
      </c>
      <c r="U71" s="25">
        <f t="shared" si="7"/>
        <v>151.28999999999996</v>
      </c>
      <c r="V71" s="25"/>
      <c r="W71" s="25"/>
      <c r="X71" s="25">
        <f t="shared" si="8"/>
        <v>70080.889999999985</v>
      </c>
      <c r="Y71" s="16"/>
      <c r="Z71" s="22">
        <f t="shared" si="10"/>
        <v>2104.0499999999738</v>
      </c>
      <c r="AB71" s="24"/>
    </row>
    <row r="72" spans="1:28" x14ac:dyDescent="0.2">
      <c r="A72" s="1">
        <v>58</v>
      </c>
      <c r="C72" s="3">
        <v>1</v>
      </c>
      <c r="D72" s="1" t="s">
        <v>79</v>
      </c>
      <c r="E72" s="1">
        <v>626</v>
      </c>
      <c r="F72" s="88" t="s">
        <v>48</v>
      </c>
      <c r="H72" s="4">
        <v>2080</v>
      </c>
      <c r="I72" s="21">
        <v>500.5</v>
      </c>
      <c r="J72" s="21"/>
      <c r="K72" s="26"/>
      <c r="L72" s="35">
        <v>89098.4</v>
      </c>
      <c r="M72" s="35">
        <v>32106.93</v>
      </c>
      <c r="N72" s="35"/>
      <c r="O72" s="35"/>
      <c r="P72" s="35">
        <f t="shared" si="9"/>
        <v>121205.32999999999</v>
      </c>
      <c r="Q72" s="15"/>
      <c r="R72" s="36">
        <v>46.27</v>
      </c>
      <c r="S72" s="15"/>
      <c r="T72" s="25">
        <f t="shared" si="11"/>
        <v>96241.600000000006</v>
      </c>
      <c r="U72" s="25">
        <f t="shared" si="7"/>
        <v>34737.202499999999</v>
      </c>
      <c r="V72" s="25"/>
      <c r="W72" s="25"/>
      <c r="X72" s="25">
        <f t="shared" si="8"/>
        <v>130978.80250000001</v>
      </c>
      <c r="Y72" s="16"/>
      <c r="Z72" s="22">
        <f t="shared" si="10"/>
        <v>9773.472500000018</v>
      </c>
      <c r="AB72" s="24"/>
    </row>
    <row r="73" spans="1:28" x14ac:dyDescent="0.2">
      <c r="A73" s="1">
        <v>59</v>
      </c>
      <c r="C73" s="3">
        <v>1</v>
      </c>
      <c r="D73" s="88" t="s">
        <v>80</v>
      </c>
      <c r="E73" s="1">
        <v>629</v>
      </c>
      <c r="F73" s="88" t="s">
        <v>48</v>
      </c>
      <c r="H73" s="4">
        <v>2080</v>
      </c>
      <c r="I73" s="21">
        <v>385</v>
      </c>
      <c r="J73" s="21">
        <v>194</v>
      </c>
      <c r="K73" s="26"/>
      <c r="L73" s="35">
        <v>93928</v>
      </c>
      <c r="M73" s="35">
        <v>26036.9</v>
      </c>
      <c r="N73" s="35">
        <v>8790.14</v>
      </c>
      <c r="O73" s="35"/>
      <c r="P73" s="35">
        <f t="shared" si="9"/>
        <v>128755.04</v>
      </c>
      <c r="Q73" s="15"/>
      <c r="R73" s="36">
        <v>48.42</v>
      </c>
      <c r="S73" s="15"/>
      <c r="T73" s="25">
        <f t="shared" si="11"/>
        <v>100713.60000000001</v>
      </c>
      <c r="U73" s="25">
        <f t="shared" si="7"/>
        <v>27962.550000000003</v>
      </c>
      <c r="V73" s="25"/>
      <c r="W73" s="25"/>
      <c r="X73" s="25">
        <f t="shared" si="8"/>
        <v>128676.15000000001</v>
      </c>
      <c r="Y73" s="16"/>
      <c r="Z73" s="22">
        <f t="shared" si="10"/>
        <v>-78.889999999984866</v>
      </c>
      <c r="AB73" s="24"/>
    </row>
    <row r="74" spans="1:28" x14ac:dyDescent="0.2">
      <c r="A74" s="1">
        <v>60</v>
      </c>
      <c r="C74" s="3">
        <v>1</v>
      </c>
      <c r="D74" s="1" t="s">
        <v>81</v>
      </c>
      <c r="E74" s="1">
        <v>630</v>
      </c>
      <c r="F74" s="88" t="s">
        <v>48</v>
      </c>
      <c r="H74" s="4">
        <v>2080</v>
      </c>
      <c r="I74" s="21">
        <v>14.75</v>
      </c>
      <c r="J74" s="21"/>
      <c r="K74" s="26"/>
      <c r="L74" s="35">
        <v>52261.599999999999</v>
      </c>
      <c r="M74" s="35">
        <v>557.25</v>
      </c>
      <c r="N74" s="35"/>
      <c r="O74" s="35"/>
      <c r="P74" s="35">
        <f t="shared" si="9"/>
        <v>52818.85</v>
      </c>
      <c r="Q74" s="15"/>
      <c r="R74" s="36">
        <v>25.74</v>
      </c>
      <c r="S74" s="15"/>
      <c r="T74" s="25">
        <f t="shared" si="11"/>
        <v>53539.199999999997</v>
      </c>
      <c r="U74" s="25">
        <f t="shared" si="7"/>
        <v>569.49749999999995</v>
      </c>
      <c r="V74" s="25"/>
      <c r="W74" s="25"/>
      <c r="X74" s="25">
        <f t="shared" si="8"/>
        <v>54108.697499999995</v>
      </c>
      <c r="Y74" s="16"/>
      <c r="Z74" s="22">
        <f t="shared" si="10"/>
        <v>1289.8474999999962</v>
      </c>
      <c r="AB74" s="24"/>
    </row>
    <row r="75" spans="1:28" x14ac:dyDescent="0.2">
      <c r="A75" s="1">
        <v>61</v>
      </c>
      <c r="C75" s="3">
        <v>1</v>
      </c>
      <c r="D75" s="88" t="s">
        <v>82</v>
      </c>
      <c r="E75" s="1">
        <v>631</v>
      </c>
      <c r="F75" s="88" t="s">
        <v>48</v>
      </c>
      <c r="H75" s="4">
        <v>2080</v>
      </c>
      <c r="I75" s="21">
        <v>6.5</v>
      </c>
      <c r="J75" s="21">
        <v>42</v>
      </c>
      <c r="K75" s="26"/>
      <c r="L75" s="35">
        <v>59868.800000000003</v>
      </c>
      <c r="M75" s="35">
        <v>281.58</v>
      </c>
      <c r="N75" s="35">
        <v>1212.96</v>
      </c>
      <c r="O75" s="35"/>
      <c r="P75" s="35">
        <f t="shared" si="9"/>
        <v>61363.340000000004</v>
      </c>
      <c r="Q75" s="15"/>
      <c r="R75" s="36">
        <v>29.6</v>
      </c>
      <c r="S75" s="15"/>
      <c r="T75" s="25">
        <f t="shared" si="11"/>
        <v>61568</v>
      </c>
      <c r="U75" s="25">
        <f t="shared" si="7"/>
        <v>288.60000000000002</v>
      </c>
      <c r="V75" s="25"/>
      <c r="W75" s="25"/>
      <c r="X75" s="25">
        <f t="shared" si="8"/>
        <v>61856.6</v>
      </c>
      <c r="Y75" s="16"/>
      <c r="Z75" s="22">
        <f t="shared" si="10"/>
        <v>493.25999999999476</v>
      </c>
      <c r="AB75" s="24"/>
    </row>
    <row r="76" spans="1:28" x14ac:dyDescent="0.2">
      <c r="A76" s="1">
        <v>62</v>
      </c>
      <c r="C76" s="3">
        <v>1</v>
      </c>
      <c r="D76" s="1" t="s">
        <v>83</v>
      </c>
      <c r="E76" s="1">
        <v>633</v>
      </c>
      <c r="F76" s="88" t="s">
        <v>48</v>
      </c>
      <c r="H76" s="4">
        <v>2080</v>
      </c>
      <c r="I76" s="21">
        <v>12.5</v>
      </c>
      <c r="J76" s="21"/>
      <c r="K76" s="26"/>
      <c r="L76" s="35">
        <v>52261.65</v>
      </c>
      <c r="M76" s="35">
        <v>472.71</v>
      </c>
      <c r="N76" s="35"/>
      <c r="O76" s="35"/>
      <c r="P76" s="35">
        <f t="shared" si="9"/>
        <v>52734.36</v>
      </c>
      <c r="Q76" s="15"/>
      <c r="R76" s="36">
        <v>25.74</v>
      </c>
      <c r="S76" s="15"/>
      <c r="T76" s="25">
        <f t="shared" si="11"/>
        <v>53539.199999999997</v>
      </c>
      <c r="U76" s="25">
        <f t="shared" si="7"/>
        <v>482.625</v>
      </c>
      <c r="V76" s="25"/>
      <c r="W76" s="25"/>
      <c r="X76" s="25">
        <f t="shared" si="8"/>
        <v>54021.824999999997</v>
      </c>
      <c r="Y76" s="16"/>
      <c r="Z76" s="22">
        <f t="shared" si="10"/>
        <v>1287.4649999999965</v>
      </c>
      <c r="AB76" s="24"/>
    </row>
    <row r="77" spans="1:28" x14ac:dyDescent="0.2">
      <c r="A77" s="1">
        <v>63</v>
      </c>
      <c r="C77" s="3">
        <v>1</v>
      </c>
      <c r="D77" s="88" t="s">
        <v>84</v>
      </c>
      <c r="E77" s="1">
        <v>634</v>
      </c>
      <c r="F77" s="88" t="s">
        <v>48</v>
      </c>
      <c r="H77" s="4">
        <v>2080</v>
      </c>
      <c r="I77" s="21">
        <v>193</v>
      </c>
      <c r="J77" s="21"/>
      <c r="K77" s="26"/>
      <c r="L77" s="35">
        <v>89098.4</v>
      </c>
      <c r="M77" s="35">
        <v>12377.09</v>
      </c>
      <c r="N77" s="35"/>
      <c r="O77" s="35"/>
      <c r="P77" s="35">
        <f t="shared" si="9"/>
        <v>101475.48999999999</v>
      </c>
      <c r="Q77" s="15"/>
      <c r="R77" s="36">
        <v>46.27</v>
      </c>
      <c r="S77" s="15"/>
      <c r="T77" s="25">
        <f t="shared" si="11"/>
        <v>96241.600000000006</v>
      </c>
      <c r="U77" s="25">
        <f t="shared" si="7"/>
        <v>13395.165000000001</v>
      </c>
      <c r="V77" s="25"/>
      <c r="W77" s="25"/>
      <c r="X77" s="25">
        <f t="shared" si="8"/>
        <v>109636.76500000001</v>
      </c>
      <c r="Y77" s="16"/>
      <c r="Z77" s="22">
        <f t="shared" si="10"/>
        <v>8161.2750000000233</v>
      </c>
      <c r="AB77" s="24"/>
    </row>
    <row r="78" spans="1:28" x14ac:dyDescent="0.2">
      <c r="A78" s="1">
        <v>64</v>
      </c>
      <c r="C78" s="3">
        <v>1</v>
      </c>
      <c r="D78" s="1" t="s">
        <v>85</v>
      </c>
      <c r="E78" s="1">
        <v>635</v>
      </c>
      <c r="F78" s="88" t="s">
        <v>48</v>
      </c>
      <c r="H78" s="4">
        <v>2080</v>
      </c>
      <c r="I78" s="21">
        <v>897.5</v>
      </c>
      <c r="J78" s="21">
        <v>155</v>
      </c>
      <c r="K78" s="26"/>
      <c r="L78" s="35">
        <v>89098.4</v>
      </c>
      <c r="M78" s="35">
        <v>57625.65</v>
      </c>
      <c r="N78" s="35">
        <v>6661.9</v>
      </c>
      <c r="O78" s="35"/>
      <c r="P78" s="35">
        <f t="shared" si="9"/>
        <v>153385.94999999998</v>
      </c>
      <c r="Q78" s="15"/>
      <c r="R78" s="36">
        <v>46.27</v>
      </c>
      <c r="S78" s="15"/>
      <c r="T78" s="25">
        <f t="shared" si="11"/>
        <v>96241.600000000006</v>
      </c>
      <c r="U78" s="25">
        <f t="shared" si="7"/>
        <v>62290.987500000003</v>
      </c>
      <c r="V78" s="25"/>
      <c r="W78" s="25"/>
      <c r="X78" s="25">
        <f t="shared" si="8"/>
        <v>158532.58750000002</v>
      </c>
      <c r="Y78" s="16"/>
      <c r="Z78" s="22">
        <f t="shared" si="10"/>
        <v>5146.6375000000407</v>
      </c>
      <c r="AB78" s="24"/>
    </row>
    <row r="79" spans="1:28" x14ac:dyDescent="0.2">
      <c r="A79" s="1">
        <v>65</v>
      </c>
      <c r="C79" s="3">
        <v>1</v>
      </c>
      <c r="D79" s="88" t="s">
        <v>86</v>
      </c>
      <c r="E79" s="1">
        <v>644</v>
      </c>
      <c r="F79" s="88" t="s">
        <v>48</v>
      </c>
      <c r="H79" s="4">
        <v>2080</v>
      </c>
      <c r="I79" s="21">
        <v>112.25</v>
      </c>
      <c r="J79" s="21"/>
      <c r="K79" s="26" t="s">
        <v>64</v>
      </c>
      <c r="L79" s="35">
        <v>70813.350000000006</v>
      </c>
      <c r="M79" s="35">
        <v>5550.03</v>
      </c>
      <c r="N79" s="35"/>
      <c r="O79" s="35">
        <v>300</v>
      </c>
      <c r="P79" s="35">
        <f t="shared" si="9"/>
        <v>76663.38</v>
      </c>
      <c r="Q79" s="15"/>
      <c r="R79" s="36">
        <v>37.75</v>
      </c>
      <c r="S79" s="15"/>
      <c r="T79" s="25">
        <f t="shared" si="11"/>
        <v>78520</v>
      </c>
      <c r="U79" s="25">
        <f t="shared" si="7"/>
        <v>6356.15625</v>
      </c>
      <c r="V79" s="25"/>
      <c r="W79" s="25"/>
      <c r="X79" s="25">
        <f t="shared" si="8"/>
        <v>84876.15625</v>
      </c>
      <c r="Y79" s="16"/>
      <c r="Z79" s="22">
        <f t="shared" si="10"/>
        <v>8212.7762499999953</v>
      </c>
      <c r="AB79" s="24"/>
    </row>
    <row r="80" spans="1:28" x14ac:dyDescent="0.2">
      <c r="A80" s="1">
        <v>66</v>
      </c>
      <c r="C80" s="3">
        <v>1</v>
      </c>
      <c r="D80" s="1" t="s">
        <v>87</v>
      </c>
      <c r="E80" s="1">
        <v>645</v>
      </c>
      <c r="H80" s="4">
        <v>2080</v>
      </c>
      <c r="I80" s="21"/>
      <c r="J80" s="21"/>
      <c r="K80" s="26"/>
      <c r="L80" s="35">
        <v>52261.599999999999</v>
      </c>
      <c r="M80" s="35"/>
      <c r="N80" s="35"/>
      <c r="O80" s="35">
        <v>300</v>
      </c>
      <c r="P80" s="35">
        <f t="shared" si="9"/>
        <v>52561.599999999999</v>
      </c>
      <c r="Q80" s="15"/>
      <c r="R80" s="36">
        <v>25.74</v>
      </c>
      <c r="S80" s="15"/>
      <c r="T80" s="25">
        <f t="shared" si="11"/>
        <v>53539.199999999997</v>
      </c>
      <c r="U80" s="25">
        <f t="shared" si="7"/>
        <v>0</v>
      </c>
      <c r="V80" s="25"/>
      <c r="W80" s="25"/>
      <c r="X80" s="25">
        <f t="shared" si="8"/>
        <v>53539.199999999997</v>
      </c>
      <c r="Y80" s="16"/>
      <c r="Z80" s="22">
        <f t="shared" si="10"/>
        <v>977.59999999999854</v>
      </c>
      <c r="AB80" s="24"/>
    </row>
    <row r="81" spans="1:28" x14ac:dyDescent="0.2">
      <c r="A81" s="1">
        <v>67</v>
      </c>
      <c r="C81" s="3">
        <v>1</v>
      </c>
      <c r="D81" s="88" t="s">
        <v>88</v>
      </c>
      <c r="E81" s="1">
        <v>652</v>
      </c>
      <c r="H81" s="4">
        <v>1708.5</v>
      </c>
      <c r="I81" s="21"/>
      <c r="J81" s="21"/>
      <c r="K81" s="26"/>
      <c r="L81" s="35">
        <v>62513.49</v>
      </c>
      <c r="M81" s="35"/>
      <c r="N81" s="35"/>
      <c r="O81" s="35"/>
      <c r="P81" s="35">
        <f t="shared" si="9"/>
        <v>62513.49</v>
      </c>
      <c r="Q81" s="15"/>
      <c r="R81" s="36">
        <v>37.75</v>
      </c>
      <c r="S81" s="15"/>
      <c r="T81" s="25">
        <f t="shared" si="11"/>
        <v>78520</v>
      </c>
      <c r="U81" s="25">
        <f t="shared" si="7"/>
        <v>0</v>
      </c>
      <c r="V81" s="25"/>
      <c r="W81" s="25"/>
      <c r="X81" s="25">
        <f t="shared" si="8"/>
        <v>78520</v>
      </c>
      <c r="Y81" s="16"/>
      <c r="Z81" s="22">
        <f t="shared" si="10"/>
        <v>16006.510000000002</v>
      </c>
      <c r="AB81" s="24"/>
    </row>
    <row r="82" spans="1:28" s="93" customFormat="1" x14ac:dyDescent="0.2">
      <c r="A82" s="88">
        <v>68</v>
      </c>
      <c r="C82" s="101">
        <v>1</v>
      </c>
      <c r="D82" s="1" t="s">
        <v>89</v>
      </c>
      <c r="E82" s="88">
        <v>653</v>
      </c>
      <c r="F82" s="88" t="s">
        <v>20</v>
      </c>
      <c r="G82" s="88"/>
      <c r="H82" s="102">
        <v>0</v>
      </c>
      <c r="I82" s="103"/>
      <c r="J82" s="103">
        <v>645.91</v>
      </c>
      <c r="K82" s="103"/>
      <c r="L82" s="44"/>
      <c r="M82" s="44"/>
      <c r="N82" s="44">
        <v>34233.230000000003</v>
      </c>
      <c r="O82" s="44"/>
      <c r="P82" s="44">
        <f t="shared" si="9"/>
        <v>34233.230000000003</v>
      </c>
      <c r="Q82" s="104"/>
      <c r="R82" s="105"/>
      <c r="S82" s="104"/>
      <c r="T82" s="106">
        <f t="shared" si="11"/>
        <v>0</v>
      </c>
      <c r="U82" s="106">
        <f t="shared" si="7"/>
        <v>0</v>
      </c>
      <c r="V82" s="106"/>
      <c r="W82" s="106"/>
      <c r="X82" s="106">
        <f t="shared" si="8"/>
        <v>0</v>
      </c>
      <c r="Y82" s="107"/>
      <c r="Z82" s="27">
        <f t="shared" si="10"/>
        <v>-34233.230000000003</v>
      </c>
      <c r="AB82" s="108"/>
    </row>
    <row r="83" spans="1:28" x14ac:dyDescent="0.2">
      <c r="A83" s="1">
        <v>69</v>
      </c>
      <c r="C83" s="3">
        <v>1</v>
      </c>
      <c r="D83" s="88" t="s">
        <v>90</v>
      </c>
      <c r="E83" s="1">
        <v>656</v>
      </c>
      <c r="F83" s="88" t="s">
        <v>48</v>
      </c>
      <c r="H83" s="4">
        <v>2016</v>
      </c>
      <c r="I83" s="21">
        <v>938</v>
      </c>
      <c r="J83" s="21"/>
      <c r="K83" s="26"/>
      <c r="L83" s="35">
        <v>86347.68</v>
      </c>
      <c r="M83" s="35">
        <v>60319.17</v>
      </c>
      <c r="N83" s="35"/>
      <c r="O83" s="35"/>
      <c r="P83" s="35">
        <f t="shared" si="9"/>
        <v>146666.84999999998</v>
      </c>
      <c r="Q83" s="15"/>
      <c r="R83" s="36">
        <v>46.27</v>
      </c>
      <c r="S83" s="15"/>
      <c r="T83" s="25">
        <f t="shared" si="11"/>
        <v>96241.600000000006</v>
      </c>
      <c r="U83" s="25">
        <f t="shared" si="7"/>
        <v>65101.89</v>
      </c>
      <c r="V83" s="25"/>
      <c r="W83" s="25"/>
      <c r="X83" s="25">
        <f t="shared" si="8"/>
        <v>161343.49</v>
      </c>
      <c r="Y83" s="16"/>
      <c r="Z83" s="22">
        <f t="shared" si="10"/>
        <v>14676.640000000014</v>
      </c>
      <c r="AB83" s="24"/>
    </row>
    <row r="84" spans="1:28" x14ac:dyDescent="0.2">
      <c r="A84" s="1">
        <v>70</v>
      </c>
      <c r="C84" s="3">
        <v>1</v>
      </c>
      <c r="D84" s="1" t="s">
        <v>91</v>
      </c>
      <c r="E84" s="1">
        <v>657</v>
      </c>
      <c r="F84" s="88" t="s">
        <v>48</v>
      </c>
      <c r="H84" s="4">
        <v>2080</v>
      </c>
      <c r="I84" s="21">
        <v>4.25</v>
      </c>
      <c r="J84" s="21"/>
      <c r="K84" s="26"/>
      <c r="L84" s="35">
        <v>76162.399999999994</v>
      </c>
      <c r="M84" s="35">
        <v>234.25</v>
      </c>
      <c r="N84" s="35"/>
      <c r="O84" s="35"/>
      <c r="P84" s="35">
        <f t="shared" si="9"/>
        <v>76396.649999999994</v>
      </c>
      <c r="Q84" s="15"/>
      <c r="R84" s="36">
        <v>37.75</v>
      </c>
      <c r="S84" s="15"/>
      <c r="T84" s="25">
        <f t="shared" si="11"/>
        <v>78520</v>
      </c>
      <c r="U84" s="25">
        <f t="shared" si="7"/>
        <v>240.65625</v>
      </c>
      <c r="V84" s="25"/>
      <c r="W84" s="25"/>
      <c r="X84" s="25">
        <f t="shared" si="8"/>
        <v>78760.65625</v>
      </c>
      <c r="Y84" s="16"/>
      <c r="Z84" s="22">
        <f t="shared" si="10"/>
        <v>2364.0062500000058</v>
      </c>
      <c r="AB84" s="24"/>
    </row>
    <row r="85" spans="1:28" x14ac:dyDescent="0.2">
      <c r="A85" s="1">
        <v>71</v>
      </c>
      <c r="C85" s="3">
        <v>1</v>
      </c>
      <c r="D85" s="88" t="s">
        <v>92</v>
      </c>
      <c r="E85" s="1">
        <v>660</v>
      </c>
      <c r="H85" s="4">
        <v>2080</v>
      </c>
      <c r="I85" s="21"/>
      <c r="J85" s="21"/>
      <c r="K85" s="26"/>
      <c r="L85" s="35">
        <v>53724.36</v>
      </c>
      <c r="M85" s="35"/>
      <c r="N85" s="35"/>
      <c r="O85" s="35"/>
      <c r="P85" s="35">
        <f t="shared" si="9"/>
        <v>53724.36</v>
      </c>
      <c r="Q85" s="15"/>
      <c r="R85" s="36">
        <v>28.37</v>
      </c>
      <c r="S85" s="15"/>
      <c r="T85" s="25">
        <f t="shared" si="11"/>
        <v>59009.599999999999</v>
      </c>
      <c r="U85" s="25">
        <f t="shared" si="7"/>
        <v>0</v>
      </c>
      <c r="V85" s="25"/>
      <c r="W85" s="25"/>
      <c r="X85" s="25">
        <f t="shared" si="8"/>
        <v>59009.599999999999</v>
      </c>
      <c r="Y85" s="16"/>
      <c r="Z85" s="22">
        <f t="shared" si="10"/>
        <v>5285.239999999998</v>
      </c>
      <c r="AB85" s="24"/>
    </row>
    <row r="86" spans="1:28" s="93" customFormat="1" x14ac:dyDescent="0.2">
      <c r="A86" s="88">
        <v>72</v>
      </c>
      <c r="C86" s="101">
        <v>1</v>
      </c>
      <c r="D86" s="1" t="s">
        <v>93</v>
      </c>
      <c r="E86" s="88">
        <v>661</v>
      </c>
      <c r="F86" s="88" t="s">
        <v>20</v>
      </c>
      <c r="G86" s="88"/>
      <c r="H86" s="102">
        <v>1120</v>
      </c>
      <c r="I86" s="103">
        <v>0.75</v>
      </c>
      <c r="J86" s="103"/>
      <c r="K86" s="103"/>
      <c r="L86" s="44">
        <v>28235.200000000001</v>
      </c>
      <c r="M86" s="44">
        <v>28.36</v>
      </c>
      <c r="N86" s="44"/>
      <c r="O86" s="44"/>
      <c r="P86" s="44">
        <f t="shared" si="9"/>
        <v>28263.56</v>
      </c>
      <c r="Q86" s="104"/>
      <c r="R86" s="105"/>
      <c r="S86" s="104"/>
      <c r="T86" s="106">
        <f t="shared" si="11"/>
        <v>0</v>
      </c>
      <c r="U86" s="106">
        <f t="shared" si="7"/>
        <v>0</v>
      </c>
      <c r="V86" s="106"/>
      <c r="W86" s="106"/>
      <c r="X86" s="106">
        <f t="shared" si="8"/>
        <v>0</v>
      </c>
      <c r="Y86" s="107"/>
      <c r="Z86" s="27">
        <f t="shared" si="10"/>
        <v>-28263.56</v>
      </c>
      <c r="AB86" s="108"/>
    </row>
    <row r="87" spans="1:28" x14ac:dyDescent="0.2">
      <c r="A87" s="1">
        <v>73</v>
      </c>
      <c r="C87" s="3">
        <v>1</v>
      </c>
      <c r="D87" s="88" t="s">
        <v>94</v>
      </c>
      <c r="E87" s="1">
        <v>662</v>
      </c>
      <c r="H87" s="4">
        <v>2080</v>
      </c>
      <c r="I87" s="21"/>
      <c r="J87" s="21"/>
      <c r="K87" s="26"/>
      <c r="L87" s="35">
        <v>53875.69</v>
      </c>
      <c r="M87" s="35"/>
      <c r="N87" s="35"/>
      <c r="O87" s="35"/>
      <c r="P87" s="35">
        <f t="shared" si="9"/>
        <v>53875.69</v>
      </c>
      <c r="Q87" s="15"/>
      <c r="R87" s="36">
        <v>35.29</v>
      </c>
      <c r="S87" s="15"/>
      <c r="T87" s="25">
        <f t="shared" si="11"/>
        <v>73403.199999999997</v>
      </c>
      <c r="U87" s="25">
        <f t="shared" si="7"/>
        <v>0</v>
      </c>
      <c r="V87" s="25"/>
      <c r="W87" s="25"/>
      <c r="X87" s="25">
        <f t="shared" si="8"/>
        <v>73403.199999999997</v>
      </c>
      <c r="Y87" s="16"/>
      <c r="Z87" s="22">
        <f t="shared" si="10"/>
        <v>19527.509999999995</v>
      </c>
      <c r="AB87" s="24"/>
    </row>
    <row r="88" spans="1:28" x14ac:dyDescent="0.2">
      <c r="A88" s="1">
        <v>74</v>
      </c>
      <c r="C88" s="3">
        <v>1</v>
      </c>
      <c r="D88" s="1" t="s">
        <v>95</v>
      </c>
      <c r="E88" s="1">
        <v>664</v>
      </c>
      <c r="F88" s="88" t="s">
        <v>48</v>
      </c>
      <c r="H88" s="4">
        <v>2080</v>
      </c>
      <c r="I88" s="21">
        <v>11.5</v>
      </c>
      <c r="J88" s="21"/>
      <c r="K88" s="26"/>
      <c r="L88" s="35">
        <v>76162.399999999994</v>
      </c>
      <c r="M88" s="35">
        <v>631.38</v>
      </c>
      <c r="N88" s="35"/>
      <c r="O88" s="35"/>
      <c r="P88" s="35">
        <f t="shared" si="9"/>
        <v>76793.78</v>
      </c>
      <c r="Q88" s="15"/>
      <c r="R88" s="36">
        <v>37.75</v>
      </c>
      <c r="S88" s="15"/>
      <c r="T88" s="25">
        <f t="shared" si="11"/>
        <v>78520</v>
      </c>
      <c r="U88" s="25">
        <f t="shared" si="7"/>
        <v>651.1875</v>
      </c>
      <c r="V88" s="25"/>
      <c r="W88" s="25"/>
      <c r="X88" s="25">
        <f t="shared" si="8"/>
        <v>79171.1875</v>
      </c>
      <c r="Y88" s="16"/>
      <c r="Z88" s="22">
        <f t="shared" si="10"/>
        <v>2377.4075000000012</v>
      </c>
      <c r="AB88" s="24"/>
    </row>
    <row r="89" spans="1:28" x14ac:dyDescent="0.2">
      <c r="A89" s="1">
        <v>75</v>
      </c>
      <c r="C89" s="3">
        <v>1</v>
      </c>
      <c r="D89" s="88" t="s">
        <v>96</v>
      </c>
      <c r="E89" s="1">
        <v>665</v>
      </c>
      <c r="F89" s="88" t="s">
        <v>48</v>
      </c>
      <c r="H89" s="4">
        <v>2080</v>
      </c>
      <c r="I89" s="21">
        <v>13.5</v>
      </c>
      <c r="J89" s="21"/>
      <c r="K89" s="26"/>
      <c r="L89" s="35">
        <v>52261.599999999999</v>
      </c>
      <c r="M89" s="35">
        <v>509.42</v>
      </c>
      <c r="N89" s="35"/>
      <c r="O89" s="35"/>
      <c r="P89" s="35">
        <f t="shared" si="9"/>
        <v>52771.02</v>
      </c>
      <c r="Q89" s="15"/>
      <c r="R89" s="36">
        <v>25.74</v>
      </c>
      <c r="S89" s="15"/>
      <c r="T89" s="25">
        <f t="shared" si="11"/>
        <v>53539.199999999997</v>
      </c>
      <c r="U89" s="25">
        <f t="shared" si="7"/>
        <v>521.2349999999999</v>
      </c>
      <c r="V89" s="25"/>
      <c r="W89" s="25"/>
      <c r="X89" s="25">
        <f t="shared" si="8"/>
        <v>54060.434999999998</v>
      </c>
      <c r="Y89" s="16"/>
      <c r="Z89" s="22">
        <f t="shared" si="10"/>
        <v>1289.4150000000009</v>
      </c>
      <c r="AB89" s="24"/>
    </row>
    <row r="90" spans="1:28" x14ac:dyDescent="0.2">
      <c r="A90" s="1">
        <v>76</v>
      </c>
      <c r="C90" s="3">
        <v>1</v>
      </c>
      <c r="D90" s="1" t="s">
        <v>97</v>
      </c>
      <c r="E90" s="1">
        <v>667</v>
      </c>
      <c r="F90" s="88" t="s">
        <v>48</v>
      </c>
      <c r="H90" s="4">
        <v>2080</v>
      </c>
      <c r="I90" s="21">
        <v>322</v>
      </c>
      <c r="J90" s="21"/>
      <c r="K90" s="26"/>
      <c r="L90" s="35">
        <v>93928</v>
      </c>
      <c r="M90" s="35">
        <v>21833.32</v>
      </c>
      <c r="N90" s="35"/>
      <c r="O90" s="35"/>
      <c r="P90" s="35">
        <f t="shared" si="9"/>
        <v>115761.32</v>
      </c>
      <c r="Q90" s="15"/>
      <c r="R90" s="36">
        <v>48.42</v>
      </c>
      <c r="S90" s="15"/>
      <c r="T90" s="25">
        <f t="shared" si="11"/>
        <v>100713.60000000001</v>
      </c>
      <c r="U90" s="25">
        <f t="shared" si="7"/>
        <v>23386.86</v>
      </c>
      <c r="V90" s="25"/>
      <c r="W90" s="25"/>
      <c r="X90" s="25">
        <f t="shared" si="8"/>
        <v>124100.46</v>
      </c>
      <c r="Y90" s="16"/>
      <c r="Z90" s="22">
        <f t="shared" si="10"/>
        <v>8339.14</v>
      </c>
      <c r="AB90" s="24"/>
    </row>
    <row r="91" spans="1:28" x14ac:dyDescent="0.2">
      <c r="A91" s="1">
        <v>77</v>
      </c>
      <c r="C91" s="3">
        <v>1</v>
      </c>
      <c r="D91" s="88" t="s">
        <v>98</v>
      </c>
      <c r="E91" s="1">
        <v>671</v>
      </c>
      <c r="F91" s="88" t="s">
        <v>48</v>
      </c>
      <c r="H91" s="4">
        <v>2080</v>
      </c>
      <c r="I91" s="21">
        <v>400.5</v>
      </c>
      <c r="J91" s="21"/>
      <c r="K91" s="26"/>
      <c r="L91" s="35">
        <v>89098.4</v>
      </c>
      <c r="M91" s="35">
        <v>25702.15</v>
      </c>
      <c r="N91" s="35"/>
      <c r="O91" s="35">
        <v>200</v>
      </c>
      <c r="P91" s="35">
        <f t="shared" si="9"/>
        <v>115000.54999999999</v>
      </c>
      <c r="Q91" s="15"/>
      <c r="R91" s="36">
        <v>46.27</v>
      </c>
      <c r="S91" s="15"/>
      <c r="T91" s="25">
        <f t="shared" si="11"/>
        <v>96241.600000000006</v>
      </c>
      <c r="U91" s="25">
        <f t="shared" si="7"/>
        <v>27796.702500000003</v>
      </c>
      <c r="V91" s="25"/>
      <c r="W91" s="25"/>
      <c r="X91" s="25">
        <f t="shared" si="8"/>
        <v>124038.30250000001</v>
      </c>
      <c r="Y91" s="16"/>
      <c r="Z91" s="22">
        <f t="shared" si="10"/>
        <v>9037.7525000000169</v>
      </c>
      <c r="AB91" s="24"/>
    </row>
    <row r="92" spans="1:28" x14ac:dyDescent="0.2">
      <c r="A92" s="1">
        <v>78</v>
      </c>
      <c r="C92" s="3">
        <v>1</v>
      </c>
      <c r="D92" s="1" t="s">
        <v>99</v>
      </c>
      <c r="E92" s="1">
        <v>677</v>
      </c>
      <c r="F92" s="88" t="s">
        <v>48</v>
      </c>
      <c r="H92" s="4">
        <v>2080</v>
      </c>
      <c r="I92" s="21">
        <v>247</v>
      </c>
      <c r="J92" s="21"/>
      <c r="K92" s="26"/>
      <c r="L92" s="35">
        <v>76820.66</v>
      </c>
      <c r="M92" s="35">
        <v>13363.1</v>
      </c>
      <c r="N92" s="35"/>
      <c r="O92" s="35"/>
      <c r="P92" s="35">
        <f t="shared" si="9"/>
        <v>90183.760000000009</v>
      </c>
      <c r="Q92" s="15"/>
      <c r="R92" s="36">
        <v>41.02</v>
      </c>
      <c r="S92" s="15"/>
      <c r="T92" s="25">
        <f t="shared" si="11"/>
        <v>85321.600000000006</v>
      </c>
      <c r="U92" s="25">
        <f t="shared" si="7"/>
        <v>15197.91</v>
      </c>
      <c r="V92" s="25"/>
      <c r="W92" s="25"/>
      <c r="X92" s="25">
        <f t="shared" si="8"/>
        <v>100519.51000000001</v>
      </c>
      <c r="Y92" s="16"/>
      <c r="Z92" s="22">
        <f t="shared" si="10"/>
        <v>10335.75</v>
      </c>
      <c r="AB92" s="24"/>
    </row>
    <row r="93" spans="1:28" x14ac:dyDescent="0.2">
      <c r="A93" s="1">
        <v>79</v>
      </c>
      <c r="C93" s="3">
        <v>1</v>
      </c>
      <c r="D93" s="88" t="s">
        <v>100</v>
      </c>
      <c r="E93" s="1">
        <v>678</v>
      </c>
      <c r="F93" s="88" t="s">
        <v>48</v>
      </c>
      <c r="H93" s="4">
        <v>2080</v>
      </c>
      <c r="I93" s="21">
        <v>7.5</v>
      </c>
      <c r="J93" s="21"/>
      <c r="K93" s="26"/>
      <c r="L93" s="35">
        <v>52261.599999999999</v>
      </c>
      <c r="M93" s="35">
        <v>280.06</v>
      </c>
      <c r="N93" s="35"/>
      <c r="O93" s="35"/>
      <c r="P93" s="35">
        <f t="shared" si="9"/>
        <v>52541.659999999996</v>
      </c>
      <c r="Q93" s="15"/>
      <c r="R93" s="36">
        <v>25.74</v>
      </c>
      <c r="S93" s="15"/>
      <c r="T93" s="25">
        <f t="shared" si="11"/>
        <v>53539.199999999997</v>
      </c>
      <c r="U93" s="25">
        <f t="shared" si="7"/>
        <v>289.57499999999999</v>
      </c>
      <c r="V93" s="25"/>
      <c r="W93" s="25"/>
      <c r="X93" s="25">
        <f t="shared" si="8"/>
        <v>53828.774999999994</v>
      </c>
      <c r="Y93" s="16"/>
      <c r="Z93" s="22">
        <f t="shared" si="10"/>
        <v>1287.114999999998</v>
      </c>
      <c r="AB93" s="24"/>
    </row>
    <row r="94" spans="1:28" x14ac:dyDescent="0.2">
      <c r="A94" s="1">
        <v>80</v>
      </c>
      <c r="C94" s="3">
        <v>1</v>
      </c>
      <c r="D94" s="1" t="s">
        <v>101</v>
      </c>
      <c r="E94" s="1">
        <v>679</v>
      </c>
      <c r="F94" s="88" t="s">
        <v>48</v>
      </c>
      <c r="H94" s="4">
        <v>2080</v>
      </c>
      <c r="I94" s="21">
        <v>1.75</v>
      </c>
      <c r="J94" s="21"/>
      <c r="K94" s="26"/>
      <c r="L94" s="35">
        <v>76162.399999999994</v>
      </c>
      <c r="M94" s="35">
        <v>96.45</v>
      </c>
      <c r="N94" s="35"/>
      <c r="O94" s="35"/>
      <c r="P94" s="35">
        <f t="shared" si="9"/>
        <v>76258.849999999991</v>
      </c>
      <c r="Q94" s="15"/>
      <c r="R94" s="36">
        <v>37.75</v>
      </c>
      <c r="S94" s="15"/>
      <c r="T94" s="25">
        <f t="shared" si="11"/>
        <v>78520</v>
      </c>
      <c r="U94" s="25">
        <f t="shared" si="7"/>
        <v>99.09375</v>
      </c>
      <c r="V94" s="25"/>
      <c r="W94" s="25"/>
      <c r="X94" s="25">
        <f t="shared" si="8"/>
        <v>78619.09375</v>
      </c>
      <c r="Y94" s="16"/>
      <c r="Z94" s="22">
        <f t="shared" si="10"/>
        <v>2360.2437500000087</v>
      </c>
      <c r="AB94" s="24"/>
    </row>
    <row r="95" spans="1:28" x14ac:dyDescent="0.2">
      <c r="A95" s="1">
        <v>81</v>
      </c>
      <c r="C95" s="3">
        <v>1</v>
      </c>
      <c r="D95" s="88" t="s">
        <v>102</v>
      </c>
      <c r="E95" s="1">
        <v>681</v>
      </c>
      <c r="F95" s="88" t="s">
        <v>48</v>
      </c>
      <c r="H95" s="4">
        <v>2080</v>
      </c>
      <c r="I95" s="21">
        <v>0.5</v>
      </c>
      <c r="J95" s="21"/>
      <c r="K95" s="26"/>
      <c r="L95" s="35">
        <v>52261.63</v>
      </c>
      <c r="M95" s="35">
        <v>18.91</v>
      </c>
      <c r="N95" s="35"/>
      <c r="O95" s="35"/>
      <c r="P95" s="35">
        <f t="shared" si="9"/>
        <v>52280.54</v>
      </c>
      <c r="Q95" s="15"/>
      <c r="R95" s="36">
        <v>27.03</v>
      </c>
      <c r="S95" s="15"/>
      <c r="T95" s="25">
        <f t="shared" si="11"/>
        <v>56222.400000000001</v>
      </c>
      <c r="U95" s="25">
        <f t="shared" si="7"/>
        <v>20.272500000000001</v>
      </c>
      <c r="V95" s="25"/>
      <c r="W95" s="25"/>
      <c r="X95" s="25">
        <f t="shared" si="8"/>
        <v>56242.672500000001</v>
      </c>
      <c r="Y95" s="16"/>
      <c r="Z95" s="22">
        <f t="shared" si="10"/>
        <v>3962.1324999999997</v>
      </c>
      <c r="AB95" s="24"/>
    </row>
    <row r="96" spans="1:28" x14ac:dyDescent="0.2">
      <c r="A96" s="1">
        <v>82</v>
      </c>
      <c r="C96" s="3">
        <v>1</v>
      </c>
      <c r="D96" s="1" t="s">
        <v>103</v>
      </c>
      <c r="E96" s="1">
        <v>682</v>
      </c>
      <c r="H96" s="4">
        <v>2080</v>
      </c>
      <c r="I96" s="21"/>
      <c r="J96" s="21"/>
      <c r="K96" s="26"/>
      <c r="L96" s="35">
        <v>50591.199999999997</v>
      </c>
      <c r="M96" s="35"/>
      <c r="N96" s="35"/>
      <c r="O96" s="35"/>
      <c r="P96" s="35">
        <f t="shared" si="9"/>
        <v>50591.199999999997</v>
      </c>
      <c r="Q96" s="15"/>
      <c r="R96" s="36">
        <v>25.74</v>
      </c>
      <c r="S96" s="15"/>
      <c r="T96" s="25">
        <f t="shared" si="11"/>
        <v>53539.199999999997</v>
      </c>
      <c r="U96" s="25">
        <f t="shared" si="7"/>
        <v>0</v>
      </c>
      <c r="V96" s="25"/>
      <c r="W96" s="25"/>
      <c r="X96" s="25">
        <f t="shared" si="8"/>
        <v>53539.199999999997</v>
      </c>
      <c r="Y96" s="16"/>
      <c r="Z96" s="22">
        <f t="shared" si="10"/>
        <v>2948</v>
      </c>
      <c r="AB96" s="24"/>
    </row>
    <row r="97" spans="1:28" x14ac:dyDescent="0.2">
      <c r="A97" s="1">
        <v>83</v>
      </c>
      <c r="C97" s="3">
        <v>1</v>
      </c>
      <c r="D97" s="88" t="s">
        <v>104</v>
      </c>
      <c r="E97" s="1">
        <v>684</v>
      </c>
      <c r="F97" s="88" t="s">
        <v>48</v>
      </c>
      <c r="H97" s="4">
        <v>2080</v>
      </c>
      <c r="I97" s="21">
        <v>316</v>
      </c>
      <c r="J97" s="21"/>
      <c r="K97" s="26"/>
      <c r="L97" s="35">
        <v>75282.41</v>
      </c>
      <c r="M97" s="35">
        <v>17110.54</v>
      </c>
      <c r="N97" s="35"/>
      <c r="O97" s="35"/>
      <c r="P97" s="35">
        <f t="shared" si="9"/>
        <v>92392.950000000012</v>
      </c>
      <c r="Q97" s="15"/>
      <c r="R97" s="36">
        <v>38.799999999999997</v>
      </c>
      <c r="S97" s="15"/>
      <c r="T97" s="25">
        <f t="shared" si="11"/>
        <v>80704</v>
      </c>
      <c r="U97" s="25">
        <f t="shared" si="7"/>
        <v>18391.199999999997</v>
      </c>
      <c r="V97" s="25"/>
      <c r="W97" s="25"/>
      <c r="X97" s="25">
        <f t="shared" si="8"/>
        <v>99095.2</v>
      </c>
      <c r="Y97" s="16"/>
      <c r="Z97" s="22">
        <f t="shared" si="10"/>
        <v>6702.2499999999854</v>
      </c>
      <c r="AB97" s="24"/>
    </row>
    <row r="98" spans="1:28" x14ac:dyDescent="0.2">
      <c r="A98" s="1">
        <v>84</v>
      </c>
      <c r="C98" s="3">
        <v>1</v>
      </c>
      <c r="D98" s="1" t="s">
        <v>105</v>
      </c>
      <c r="E98" s="1">
        <v>685</v>
      </c>
      <c r="F98" s="88" t="s">
        <v>20</v>
      </c>
      <c r="H98" s="4">
        <v>56</v>
      </c>
      <c r="I98" s="21"/>
      <c r="J98" s="21">
        <v>32.340000000000003</v>
      </c>
      <c r="K98" s="26"/>
      <c r="L98" s="35">
        <v>1779.12</v>
      </c>
      <c r="M98" s="35"/>
      <c r="N98" s="35">
        <v>1027.44</v>
      </c>
      <c r="O98" s="35"/>
      <c r="P98" s="35">
        <f t="shared" si="9"/>
        <v>2806.56</v>
      </c>
      <c r="Q98" s="15"/>
      <c r="R98" s="36"/>
      <c r="S98" s="15"/>
      <c r="T98" s="25">
        <f t="shared" si="11"/>
        <v>0</v>
      </c>
      <c r="U98" s="25">
        <f t="shared" si="7"/>
        <v>0</v>
      </c>
      <c r="V98" s="25"/>
      <c r="W98" s="25"/>
      <c r="X98" s="25">
        <f t="shared" si="8"/>
        <v>0</v>
      </c>
      <c r="Y98" s="16"/>
      <c r="Z98" s="22">
        <f t="shared" si="10"/>
        <v>-2806.56</v>
      </c>
      <c r="AB98" s="24"/>
    </row>
    <row r="99" spans="1:28" x14ac:dyDescent="0.2">
      <c r="A99" s="1">
        <v>85</v>
      </c>
      <c r="C99" s="3">
        <v>1</v>
      </c>
      <c r="D99" s="88" t="s">
        <v>106</v>
      </c>
      <c r="E99" s="1">
        <v>686</v>
      </c>
      <c r="F99" s="88" t="s">
        <v>48</v>
      </c>
      <c r="H99" s="4">
        <v>2080</v>
      </c>
      <c r="I99" s="21">
        <v>97</v>
      </c>
      <c r="J99" s="21"/>
      <c r="K99" s="26"/>
      <c r="L99" s="35">
        <v>60465.19</v>
      </c>
      <c r="M99" s="35">
        <v>3879.63</v>
      </c>
      <c r="N99" s="35"/>
      <c r="O99" s="35"/>
      <c r="P99" s="35">
        <f t="shared" si="9"/>
        <v>64344.82</v>
      </c>
      <c r="Q99" s="15"/>
      <c r="R99" s="36">
        <v>35.49</v>
      </c>
      <c r="S99" s="15"/>
      <c r="T99" s="25">
        <f t="shared" si="11"/>
        <v>73819.199999999997</v>
      </c>
      <c r="U99" s="25">
        <f t="shared" si="7"/>
        <v>5163.7950000000001</v>
      </c>
      <c r="V99" s="25"/>
      <c r="W99" s="25"/>
      <c r="X99" s="25">
        <f t="shared" si="8"/>
        <v>78982.994999999995</v>
      </c>
      <c r="Y99" s="16"/>
      <c r="Z99" s="22">
        <f t="shared" si="10"/>
        <v>14638.174999999996</v>
      </c>
      <c r="AB99" s="24"/>
    </row>
    <row r="100" spans="1:28" x14ac:dyDescent="0.2">
      <c r="A100" s="1">
        <v>86</v>
      </c>
      <c r="C100" s="3">
        <v>1</v>
      </c>
      <c r="D100" s="1" t="s">
        <v>107</v>
      </c>
      <c r="E100" s="1">
        <v>689</v>
      </c>
      <c r="F100" s="88" t="s">
        <v>48</v>
      </c>
      <c r="H100" s="4">
        <v>2080</v>
      </c>
      <c r="I100" s="21">
        <v>336.5</v>
      </c>
      <c r="J100" s="21"/>
      <c r="K100" s="26"/>
      <c r="L100" s="35">
        <v>93908.160000000003</v>
      </c>
      <c r="M100" s="35">
        <v>22733.96</v>
      </c>
      <c r="N100" s="35"/>
      <c r="O100" s="35"/>
      <c r="P100" s="35">
        <f t="shared" si="9"/>
        <v>116642.12</v>
      </c>
      <c r="Q100" s="15"/>
      <c r="R100" s="36">
        <v>48.42</v>
      </c>
      <c r="S100" s="15"/>
      <c r="T100" s="25">
        <f t="shared" si="11"/>
        <v>100713.60000000001</v>
      </c>
      <c r="U100" s="25">
        <f t="shared" si="7"/>
        <v>24439.994999999999</v>
      </c>
      <c r="V100" s="25"/>
      <c r="W100" s="25"/>
      <c r="X100" s="25">
        <f t="shared" si="8"/>
        <v>125153.595</v>
      </c>
      <c r="Y100" s="16"/>
      <c r="Z100" s="22">
        <f t="shared" si="10"/>
        <v>8511.4750000000058</v>
      </c>
      <c r="AB100" s="24"/>
    </row>
    <row r="101" spans="1:28" x14ac:dyDescent="0.2">
      <c r="A101" s="1">
        <v>87</v>
      </c>
      <c r="C101" s="3">
        <v>1</v>
      </c>
      <c r="D101" s="88" t="s">
        <v>108</v>
      </c>
      <c r="E101" s="1">
        <v>690</v>
      </c>
      <c r="F101" s="88" t="s">
        <v>48</v>
      </c>
      <c r="H101" s="4">
        <v>2024</v>
      </c>
      <c r="I101" s="21">
        <v>336</v>
      </c>
      <c r="J101" s="21"/>
      <c r="K101" s="26"/>
      <c r="L101" s="35">
        <v>86691.520000000004</v>
      </c>
      <c r="M101" s="35">
        <v>21560.71</v>
      </c>
      <c r="N101" s="35"/>
      <c r="O101" s="35"/>
      <c r="P101" s="35">
        <f t="shared" si="9"/>
        <v>108252.23000000001</v>
      </c>
      <c r="Q101" s="15"/>
      <c r="R101" s="36">
        <v>46.27</v>
      </c>
      <c r="S101" s="15"/>
      <c r="T101" s="25">
        <f t="shared" si="11"/>
        <v>96241.600000000006</v>
      </c>
      <c r="U101" s="25">
        <f t="shared" si="7"/>
        <v>23320.080000000002</v>
      </c>
      <c r="V101" s="25"/>
      <c r="W101" s="25"/>
      <c r="X101" s="25">
        <f t="shared" si="8"/>
        <v>119561.68000000001</v>
      </c>
      <c r="Y101" s="16"/>
      <c r="Z101" s="22">
        <f t="shared" si="10"/>
        <v>11309.449999999997</v>
      </c>
      <c r="AB101" s="24"/>
    </row>
    <row r="102" spans="1:28" x14ac:dyDescent="0.2">
      <c r="A102" s="1">
        <v>88</v>
      </c>
      <c r="C102" s="3">
        <v>1</v>
      </c>
      <c r="D102" s="1" t="s">
        <v>109</v>
      </c>
      <c r="E102" s="1">
        <v>691</v>
      </c>
      <c r="F102" s="88" t="s">
        <v>48</v>
      </c>
      <c r="H102" s="4">
        <v>2052.5</v>
      </c>
      <c r="I102" s="21">
        <v>5.75</v>
      </c>
      <c r="J102" s="21"/>
      <c r="K102" s="26" t="s">
        <v>64</v>
      </c>
      <c r="L102" s="35">
        <v>71053.47</v>
      </c>
      <c r="M102" s="35">
        <v>300.44</v>
      </c>
      <c r="N102" s="35"/>
      <c r="O102" s="35"/>
      <c r="P102" s="35">
        <f t="shared" si="9"/>
        <v>71353.91</v>
      </c>
      <c r="Q102" s="15"/>
      <c r="R102" s="36">
        <v>36.869999999999997</v>
      </c>
      <c r="S102" s="15"/>
      <c r="T102" s="25">
        <f t="shared" si="11"/>
        <v>76689.599999999991</v>
      </c>
      <c r="U102" s="25">
        <f t="shared" si="7"/>
        <v>318.00374999999997</v>
      </c>
      <c r="V102" s="25"/>
      <c r="W102" s="25"/>
      <c r="X102" s="25">
        <f t="shared" si="8"/>
        <v>77007.603749999995</v>
      </c>
      <c r="Y102" s="16"/>
      <c r="Z102" s="22">
        <f t="shared" si="10"/>
        <v>5653.6937499999913</v>
      </c>
      <c r="AB102" s="24"/>
    </row>
    <row r="103" spans="1:28" x14ac:dyDescent="0.2">
      <c r="A103" s="1">
        <v>89</v>
      </c>
      <c r="C103" s="3">
        <v>1</v>
      </c>
      <c r="D103" s="88" t="s">
        <v>110</v>
      </c>
      <c r="E103" s="1">
        <v>693</v>
      </c>
      <c r="F103" s="88" t="s">
        <v>48</v>
      </c>
      <c r="H103" s="4">
        <v>2080</v>
      </c>
      <c r="I103" s="21">
        <v>341</v>
      </c>
      <c r="J103" s="21"/>
      <c r="K103" s="26"/>
      <c r="L103" s="35">
        <v>93928</v>
      </c>
      <c r="M103" s="35">
        <v>23071.19</v>
      </c>
      <c r="N103" s="35"/>
      <c r="O103" s="35"/>
      <c r="P103" s="35">
        <f t="shared" si="9"/>
        <v>116999.19</v>
      </c>
      <c r="Q103" s="15"/>
      <c r="R103" s="36">
        <v>48.42</v>
      </c>
      <c r="S103" s="15"/>
      <c r="T103" s="25">
        <f t="shared" si="11"/>
        <v>100713.60000000001</v>
      </c>
      <c r="U103" s="25">
        <f t="shared" si="7"/>
        <v>24766.83</v>
      </c>
      <c r="V103" s="25"/>
      <c r="W103" s="25"/>
      <c r="X103" s="25">
        <f t="shared" si="8"/>
        <v>125480.43000000001</v>
      </c>
      <c r="Y103" s="16"/>
      <c r="Z103" s="22">
        <f t="shared" si="10"/>
        <v>8481.2400000000052</v>
      </c>
      <c r="AB103" s="24"/>
    </row>
    <row r="104" spans="1:28" x14ac:dyDescent="0.2">
      <c r="A104" s="1">
        <v>90</v>
      </c>
      <c r="C104" s="3">
        <v>1</v>
      </c>
      <c r="D104" s="1" t="s">
        <v>111</v>
      </c>
      <c r="E104" s="1">
        <v>694</v>
      </c>
      <c r="F104" s="88" t="s">
        <v>20</v>
      </c>
      <c r="H104" s="4">
        <v>320</v>
      </c>
      <c r="I104" s="21">
        <v>71</v>
      </c>
      <c r="J104" s="21">
        <v>318.35000000000002</v>
      </c>
      <c r="K104" s="26"/>
      <c r="L104" s="35">
        <v>13453.6</v>
      </c>
      <c r="M104" s="35">
        <v>4493.95</v>
      </c>
      <c r="N104" s="44">
        <v>10244.280000000001</v>
      </c>
      <c r="O104" s="44">
        <v>3438.4</v>
      </c>
      <c r="P104" s="35">
        <f t="shared" si="9"/>
        <v>31630.230000000003</v>
      </c>
      <c r="Q104" s="15"/>
      <c r="R104" s="36"/>
      <c r="S104" s="15"/>
      <c r="T104" s="25">
        <f t="shared" si="11"/>
        <v>0</v>
      </c>
      <c r="U104" s="25">
        <f t="shared" si="7"/>
        <v>0</v>
      </c>
      <c r="V104" s="25"/>
      <c r="W104" s="25"/>
      <c r="X104" s="25">
        <f t="shared" si="8"/>
        <v>0</v>
      </c>
      <c r="Y104" s="16"/>
      <c r="Z104" s="22">
        <f t="shared" si="10"/>
        <v>-31630.230000000003</v>
      </c>
      <c r="AB104" s="24"/>
    </row>
    <row r="105" spans="1:28" x14ac:dyDescent="0.2">
      <c r="A105" s="1">
        <v>91</v>
      </c>
      <c r="C105" s="3">
        <v>1</v>
      </c>
      <c r="D105" s="88" t="s">
        <v>112</v>
      </c>
      <c r="E105" s="1">
        <v>695</v>
      </c>
      <c r="F105" s="88" t="s">
        <v>48</v>
      </c>
      <c r="H105" s="4">
        <v>2080</v>
      </c>
      <c r="I105" s="21">
        <v>508</v>
      </c>
      <c r="J105" s="21"/>
      <c r="K105" s="26"/>
      <c r="L105" s="35">
        <v>89098.4</v>
      </c>
      <c r="M105" s="35">
        <v>32585.77</v>
      </c>
      <c r="N105" s="35"/>
      <c r="O105" s="35"/>
      <c r="P105" s="35">
        <f t="shared" si="9"/>
        <v>121684.17</v>
      </c>
      <c r="Q105" s="15"/>
      <c r="R105" s="36">
        <v>46.27</v>
      </c>
      <c r="S105" s="15"/>
      <c r="T105" s="25">
        <f t="shared" si="11"/>
        <v>96241.600000000006</v>
      </c>
      <c r="U105" s="25">
        <f t="shared" ref="U105:U166" si="12">(+I105*R105)*1.5</f>
        <v>35257.74</v>
      </c>
      <c r="V105" s="25"/>
      <c r="W105" s="25"/>
      <c r="X105" s="25">
        <f t="shared" ref="X105:X166" si="13">SUM(T105:W105)</f>
        <v>131499.34</v>
      </c>
      <c r="Y105" s="16"/>
      <c r="Z105" s="22">
        <f t="shared" si="10"/>
        <v>9815.1699999999983</v>
      </c>
      <c r="AB105" s="24"/>
    </row>
    <row r="106" spans="1:28" x14ac:dyDescent="0.2">
      <c r="A106" s="1">
        <v>92</v>
      </c>
      <c r="C106" s="3">
        <v>1</v>
      </c>
      <c r="D106" s="1" t="s">
        <v>113</v>
      </c>
      <c r="E106" s="1">
        <v>696</v>
      </c>
      <c r="F106" s="88" t="s">
        <v>48</v>
      </c>
      <c r="H106" s="4">
        <v>2080</v>
      </c>
      <c r="I106" s="21">
        <v>429.5</v>
      </c>
      <c r="J106" s="21"/>
      <c r="K106" s="26"/>
      <c r="L106" s="35">
        <v>89098.4</v>
      </c>
      <c r="M106" s="35">
        <v>27605.51</v>
      </c>
      <c r="N106" s="35"/>
      <c r="O106" s="35"/>
      <c r="P106" s="35">
        <f t="shared" ref="P106:P167" si="14">SUM(L106:O106)</f>
        <v>116703.90999999999</v>
      </c>
      <c r="Q106" s="15"/>
      <c r="R106" s="36">
        <v>46.27</v>
      </c>
      <c r="S106" s="15"/>
      <c r="T106" s="25">
        <f t="shared" si="11"/>
        <v>96241.600000000006</v>
      </c>
      <c r="U106" s="25">
        <f t="shared" si="12"/>
        <v>29809.447500000002</v>
      </c>
      <c r="V106" s="25"/>
      <c r="W106" s="25"/>
      <c r="X106" s="25">
        <f t="shared" si="13"/>
        <v>126051.04750000002</v>
      </c>
      <c r="Y106" s="16"/>
      <c r="Z106" s="22">
        <f t="shared" ref="Z106:Z167" si="15">X106-P106</f>
        <v>9347.1375000000262</v>
      </c>
      <c r="AB106" s="24"/>
    </row>
    <row r="107" spans="1:28" x14ac:dyDescent="0.2">
      <c r="A107" s="1">
        <v>93</v>
      </c>
      <c r="C107" s="3">
        <v>1</v>
      </c>
      <c r="D107" s="88" t="s">
        <v>114</v>
      </c>
      <c r="E107" s="1">
        <v>697</v>
      </c>
      <c r="F107" s="88" t="s">
        <v>48</v>
      </c>
      <c r="H107" s="4">
        <v>2080</v>
      </c>
      <c r="I107" s="21">
        <v>456.5</v>
      </c>
      <c r="J107" s="21"/>
      <c r="K107" s="26"/>
      <c r="L107" s="35">
        <v>90221.6</v>
      </c>
      <c r="M107" s="35">
        <v>29632.21</v>
      </c>
      <c r="N107" s="35"/>
      <c r="O107" s="35"/>
      <c r="P107" s="35">
        <f t="shared" si="14"/>
        <v>119853.81</v>
      </c>
      <c r="Q107" s="15"/>
      <c r="R107" s="36">
        <v>48.42</v>
      </c>
      <c r="S107" s="15"/>
      <c r="T107" s="25">
        <f t="shared" ref="T107:T168" si="16">R107*2080</f>
        <v>100713.60000000001</v>
      </c>
      <c r="U107" s="25">
        <f t="shared" si="12"/>
        <v>33155.595000000001</v>
      </c>
      <c r="V107" s="25"/>
      <c r="W107" s="25"/>
      <c r="X107" s="25">
        <f t="shared" si="13"/>
        <v>133869.19500000001</v>
      </c>
      <c r="Y107" s="16"/>
      <c r="Z107" s="22">
        <f t="shared" si="15"/>
        <v>14015.385000000009</v>
      </c>
      <c r="AB107" s="24"/>
    </row>
    <row r="108" spans="1:28" x14ac:dyDescent="0.2">
      <c r="A108" s="1">
        <v>94</v>
      </c>
      <c r="C108" s="3">
        <v>1</v>
      </c>
      <c r="D108" s="1" t="s">
        <v>115</v>
      </c>
      <c r="E108" s="1">
        <v>699</v>
      </c>
      <c r="F108" s="88" t="s">
        <v>48</v>
      </c>
      <c r="H108" s="4">
        <v>2080</v>
      </c>
      <c r="I108" s="21">
        <v>653.5</v>
      </c>
      <c r="J108" s="21"/>
      <c r="K108" s="26"/>
      <c r="L108" s="35">
        <v>89097.68</v>
      </c>
      <c r="M108" s="35">
        <v>41883.17</v>
      </c>
      <c r="N108" s="35"/>
      <c r="O108" s="35"/>
      <c r="P108" s="35">
        <f t="shared" si="14"/>
        <v>130980.84999999999</v>
      </c>
      <c r="Q108" s="15"/>
      <c r="R108" s="36">
        <v>48.42</v>
      </c>
      <c r="S108" s="15"/>
      <c r="T108" s="25">
        <f t="shared" si="16"/>
        <v>100713.60000000001</v>
      </c>
      <c r="U108" s="25">
        <f t="shared" si="12"/>
        <v>47463.705000000002</v>
      </c>
      <c r="V108" s="25"/>
      <c r="W108" s="25"/>
      <c r="X108" s="25">
        <f t="shared" si="13"/>
        <v>148177.30499999999</v>
      </c>
      <c r="Y108" s="16"/>
      <c r="Z108" s="22">
        <f t="shared" si="15"/>
        <v>17196.455000000002</v>
      </c>
      <c r="AB108" s="24"/>
    </row>
    <row r="109" spans="1:28" x14ac:dyDescent="0.2">
      <c r="A109" s="1">
        <v>95</v>
      </c>
      <c r="C109" s="3">
        <v>1</v>
      </c>
      <c r="D109" s="88" t="s">
        <v>116</v>
      </c>
      <c r="E109" s="1">
        <v>700</v>
      </c>
      <c r="F109" s="88" t="s">
        <v>48</v>
      </c>
      <c r="H109" s="4">
        <v>2080</v>
      </c>
      <c r="I109" s="21">
        <v>157.5</v>
      </c>
      <c r="J109" s="21">
        <v>31</v>
      </c>
      <c r="K109" s="26"/>
      <c r="L109" s="35">
        <v>70250.89</v>
      </c>
      <c r="M109" s="35">
        <v>8093.32</v>
      </c>
      <c r="N109" s="35">
        <v>1065.04</v>
      </c>
      <c r="O109" s="35"/>
      <c r="P109" s="35">
        <f t="shared" si="14"/>
        <v>79409.249999999985</v>
      </c>
      <c r="Q109" s="15"/>
      <c r="R109" s="36">
        <v>34.49</v>
      </c>
      <c r="S109" s="15"/>
      <c r="T109" s="25">
        <f t="shared" si="16"/>
        <v>71739.199999999997</v>
      </c>
      <c r="U109" s="25">
        <f t="shared" si="12"/>
        <v>8148.2625000000007</v>
      </c>
      <c r="V109" s="25"/>
      <c r="W109" s="25"/>
      <c r="X109" s="25">
        <f t="shared" si="13"/>
        <v>79887.462499999994</v>
      </c>
      <c r="Y109" s="16"/>
      <c r="Z109" s="22">
        <f t="shared" si="15"/>
        <v>478.21250000000873</v>
      </c>
      <c r="AB109" s="24"/>
    </row>
    <row r="110" spans="1:28" x14ac:dyDescent="0.2">
      <c r="A110" s="1">
        <v>96</v>
      </c>
      <c r="C110" s="3">
        <v>1</v>
      </c>
      <c r="D110" s="1" t="s">
        <v>117</v>
      </c>
      <c r="E110" s="1">
        <v>701</v>
      </c>
      <c r="F110" s="88" t="s">
        <v>48</v>
      </c>
      <c r="H110" s="4">
        <v>2080</v>
      </c>
      <c r="I110" s="21">
        <v>20</v>
      </c>
      <c r="J110" s="21"/>
      <c r="K110" s="26"/>
      <c r="L110" s="35">
        <v>52261.61</v>
      </c>
      <c r="M110" s="35">
        <v>753.84</v>
      </c>
      <c r="N110" s="35"/>
      <c r="O110" s="35"/>
      <c r="P110" s="35">
        <f t="shared" si="14"/>
        <v>53015.45</v>
      </c>
      <c r="Q110" s="15"/>
      <c r="R110" s="36">
        <v>25.74</v>
      </c>
      <c r="S110" s="15"/>
      <c r="T110" s="25">
        <f t="shared" si="16"/>
        <v>53539.199999999997</v>
      </c>
      <c r="U110" s="25">
        <f t="shared" si="12"/>
        <v>772.19999999999993</v>
      </c>
      <c r="V110" s="25"/>
      <c r="W110" s="25"/>
      <c r="X110" s="25">
        <f t="shared" si="13"/>
        <v>54311.399999999994</v>
      </c>
      <c r="Y110" s="16"/>
      <c r="Z110" s="22">
        <f t="shared" si="15"/>
        <v>1295.9499999999971</v>
      </c>
      <c r="AB110" s="24"/>
    </row>
    <row r="111" spans="1:28" x14ac:dyDescent="0.2">
      <c r="A111" s="1">
        <v>97</v>
      </c>
      <c r="C111" s="3">
        <v>1</v>
      </c>
      <c r="D111" s="88" t="s">
        <v>118</v>
      </c>
      <c r="E111" s="1">
        <v>705</v>
      </c>
      <c r="F111" s="88" t="s">
        <v>48</v>
      </c>
      <c r="H111" s="4">
        <v>2080</v>
      </c>
      <c r="I111" s="21">
        <v>446</v>
      </c>
      <c r="J111" s="21"/>
      <c r="K111" s="26"/>
      <c r="L111" s="35">
        <v>70749.11</v>
      </c>
      <c r="M111" s="35">
        <v>22820.19</v>
      </c>
      <c r="N111" s="35"/>
      <c r="O111" s="35">
        <v>100</v>
      </c>
      <c r="P111" s="35">
        <f t="shared" si="14"/>
        <v>93669.3</v>
      </c>
      <c r="Q111" s="15"/>
      <c r="R111" s="36">
        <v>41.9</v>
      </c>
      <c r="S111" s="15"/>
      <c r="T111" s="25">
        <f t="shared" si="16"/>
        <v>87152</v>
      </c>
      <c r="U111" s="25">
        <f t="shared" si="12"/>
        <v>28031.1</v>
      </c>
      <c r="V111" s="25"/>
      <c r="W111" s="25"/>
      <c r="X111" s="25">
        <f t="shared" si="13"/>
        <v>115183.1</v>
      </c>
      <c r="Y111" s="16"/>
      <c r="Z111" s="22">
        <f t="shared" si="15"/>
        <v>21513.800000000003</v>
      </c>
      <c r="AB111" s="24"/>
    </row>
    <row r="112" spans="1:28" x14ac:dyDescent="0.2">
      <c r="A112" s="1">
        <v>98</v>
      </c>
      <c r="C112" s="3">
        <v>1</v>
      </c>
      <c r="D112" s="1" t="s">
        <v>119</v>
      </c>
      <c r="E112" s="1">
        <v>706</v>
      </c>
      <c r="F112" s="88" t="s">
        <v>48</v>
      </c>
      <c r="H112" s="4">
        <v>2080</v>
      </c>
      <c r="I112" s="21">
        <v>371</v>
      </c>
      <c r="J112" s="21"/>
      <c r="K112" s="26"/>
      <c r="L112" s="35">
        <v>86816.8</v>
      </c>
      <c r="M112" s="35">
        <v>23041.58</v>
      </c>
      <c r="N112" s="35"/>
      <c r="O112" s="35">
        <v>100</v>
      </c>
      <c r="P112" s="35">
        <f t="shared" si="14"/>
        <v>109958.38</v>
      </c>
      <c r="Q112" s="15"/>
      <c r="R112" s="36">
        <v>46.27</v>
      </c>
      <c r="S112" s="15"/>
      <c r="T112" s="25">
        <f t="shared" si="16"/>
        <v>96241.600000000006</v>
      </c>
      <c r="U112" s="25">
        <f t="shared" si="12"/>
        <v>25749.255000000005</v>
      </c>
      <c r="V112" s="25"/>
      <c r="W112" s="25"/>
      <c r="X112" s="25">
        <f t="shared" si="13"/>
        <v>121990.85500000001</v>
      </c>
      <c r="Y112" s="16"/>
      <c r="Z112" s="22">
        <f t="shared" si="15"/>
        <v>12032.475000000006</v>
      </c>
      <c r="AB112" s="24"/>
    </row>
    <row r="113" spans="1:28" x14ac:dyDescent="0.2">
      <c r="A113" s="1">
        <v>99</v>
      </c>
      <c r="C113" s="3">
        <v>1</v>
      </c>
      <c r="D113" s="88" t="s">
        <v>120</v>
      </c>
      <c r="E113" s="1">
        <v>707</v>
      </c>
      <c r="F113" s="88" t="s">
        <v>48</v>
      </c>
      <c r="H113" s="4">
        <v>2080</v>
      </c>
      <c r="I113" s="21">
        <v>410.5</v>
      </c>
      <c r="J113" s="21"/>
      <c r="K113" s="26"/>
      <c r="L113" s="35">
        <v>87718.8</v>
      </c>
      <c r="M113" s="35">
        <v>25907.5</v>
      </c>
      <c r="N113" s="35"/>
      <c r="O113" s="35">
        <v>100</v>
      </c>
      <c r="P113" s="35">
        <f t="shared" si="14"/>
        <v>113726.3</v>
      </c>
      <c r="Q113" s="15"/>
      <c r="R113" s="36">
        <v>46.27</v>
      </c>
      <c r="S113" s="15"/>
      <c r="T113" s="25">
        <f t="shared" si="16"/>
        <v>96241.600000000006</v>
      </c>
      <c r="U113" s="25">
        <f t="shared" si="12"/>
        <v>28490.752500000002</v>
      </c>
      <c r="V113" s="25"/>
      <c r="W113" s="25"/>
      <c r="X113" s="25">
        <f t="shared" si="13"/>
        <v>124732.35250000001</v>
      </c>
      <c r="Y113" s="16"/>
      <c r="Z113" s="22">
        <f t="shared" si="15"/>
        <v>11006.052500000005</v>
      </c>
      <c r="AB113" s="24"/>
    </row>
    <row r="114" spans="1:28" x14ac:dyDescent="0.2">
      <c r="A114" s="1">
        <v>100</v>
      </c>
      <c r="C114" s="3">
        <v>1</v>
      </c>
      <c r="D114" s="1" t="s">
        <v>121</v>
      </c>
      <c r="E114" s="1">
        <v>711</v>
      </c>
      <c r="F114" s="88" t="s">
        <v>48</v>
      </c>
      <c r="H114" s="4">
        <v>2080</v>
      </c>
      <c r="I114" s="21">
        <v>548</v>
      </c>
      <c r="J114" s="21"/>
      <c r="K114" s="26"/>
      <c r="L114" s="35">
        <v>89619.199999999997</v>
      </c>
      <c r="M114" s="35">
        <v>35350.33</v>
      </c>
      <c r="N114" s="35"/>
      <c r="O114" s="35">
        <v>100</v>
      </c>
      <c r="P114" s="35">
        <f t="shared" si="14"/>
        <v>125069.53</v>
      </c>
      <c r="Q114" s="15"/>
      <c r="R114" s="36">
        <v>48.42</v>
      </c>
      <c r="S114" s="15"/>
      <c r="T114" s="25">
        <f t="shared" si="16"/>
        <v>100713.60000000001</v>
      </c>
      <c r="U114" s="25">
        <f t="shared" si="12"/>
        <v>39801.24</v>
      </c>
      <c r="V114" s="25"/>
      <c r="W114" s="25"/>
      <c r="X114" s="25">
        <f t="shared" si="13"/>
        <v>140514.84</v>
      </c>
      <c r="Y114" s="16"/>
      <c r="Z114" s="22">
        <f t="shared" si="15"/>
        <v>15445.309999999998</v>
      </c>
      <c r="AB114" s="24"/>
    </row>
    <row r="115" spans="1:28" x14ac:dyDescent="0.2">
      <c r="A115" s="1">
        <v>101</v>
      </c>
      <c r="C115" s="3">
        <v>1</v>
      </c>
      <c r="D115" s="88" t="s">
        <v>122</v>
      </c>
      <c r="E115" s="1">
        <v>712</v>
      </c>
      <c r="F115" s="88" t="s">
        <v>48</v>
      </c>
      <c r="H115" s="4">
        <v>1536</v>
      </c>
      <c r="I115" s="21">
        <v>0.75</v>
      </c>
      <c r="J115" s="21"/>
      <c r="K115" s="26"/>
      <c r="L115" s="35">
        <v>38576.36</v>
      </c>
      <c r="M115" s="35">
        <v>28.36</v>
      </c>
      <c r="N115" s="35"/>
      <c r="O115" s="44">
        <v>100</v>
      </c>
      <c r="P115" s="35">
        <f t="shared" si="14"/>
        <v>38704.720000000001</v>
      </c>
      <c r="Q115" s="15"/>
      <c r="R115" s="36">
        <v>25.74</v>
      </c>
      <c r="S115" s="15"/>
      <c r="T115" s="25">
        <f t="shared" si="16"/>
        <v>53539.199999999997</v>
      </c>
      <c r="U115" s="25">
        <f t="shared" si="12"/>
        <v>28.9575</v>
      </c>
      <c r="V115" s="25"/>
      <c r="W115" s="25"/>
      <c r="X115" s="25">
        <f t="shared" si="13"/>
        <v>53568.157499999994</v>
      </c>
      <c r="Y115" s="16"/>
      <c r="Z115" s="22">
        <f t="shared" si="15"/>
        <v>14863.437499999993</v>
      </c>
      <c r="AB115" s="24"/>
    </row>
    <row r="116" spans="1:28" x14ac:dyDescent="0.2">
      <c r="A116" s="1">
        <v>102</v>
      </c>
      <c r="C116" s="3">
        <v>1</v>
      </c>
      <c r="D116" s="1" t="s">
        <v>123</v>
      </c>
      <c r="E116" s="1">
        <v>714</v>
      </c>
      <c r="F116" s="88" t="s">
        <v>20</v>
      </c>
      <c r="H116" s="4">
        <v>2080</v>
      </c>
      <c r="I116" s="21">
        <v>277.5</v>
      </c>
      <c r="J116" s="21"/>
      <c r="K116" s="26"/>
      <c r="L116" s="35">
        <v>92837.1</v>
      </c>
      <c r="M116" s="35">
        <v>17133.18</v>
      </c>
      <c r="N116" s="35"/>
      <c r="O116" s="35">
        <v>100</v>
      </c>
      <c r="P116" s="35">
        <f t="shared" si="14"/>
        <v>110070.28</v>
      </c>
      <c r="Q116" s="15"/>
      <c r="R116" s="36"/>
      <c r="S116" s="15"/>
      <c r="T116" s="25">
        <f t="shared" si="16"/>
        <v>0</v>
      </c>
      <c r="U116" s="25">
        <f t="shared" si="12"/>
        <v>0</v>
      </c>
      <c r="V116" s="25"/>
      <c r="W116" s="25"/>
      <c r="X116" s="25">
        <f t="shared" si="13"/>
        <v>0</v>
      </c>
      <c r="Y116" s="16"/>
      <c r="Z116" s="22">
        <f t="shared" si="15"/>
        <v>-110070.28</v>
      </c>
      <c r="AB116" s="24"/>
    </row>
    <row r="117" spans="1:28" x14ac:dyDescent="0.2">
      <c r="A117" s="1">
        <v>103</v>
      </c>
      <c r="C117" s="3">
        <v>1</v>
      </c>
      <c r="D117" s="88" t="s">
        <v>124</v>
      </c>
      <c r="E117" s="1">
        <v>715</v>
      </c>
      <c r="F117" s="88" t="s">
        <v>48</v>
      </c>
      <c r="H117" s="4">
        <v>2080</v>
      </c>
      <c r="I117" s="21">
        <v>1.75</v>
      </c>
      <c r="J117" s="21"/>
      <c r="K117" s="26"/>
      <c r="L117" s="35">
        <v>52261.63</v>
      </c>
      <c r="M117" s="35">
        <v>66.17</v>
      </c>
      <c r="N117" s="35"/>
      <c r="O117" s="35">
        <v>100</v>
      </c>
      <c r="P117" s="35">
        <f t="shared" si="14"/>
        <v>52427.799999999996</v>
      </c>
      <c r="Q117" s="15"/>
      <c r="R117" s="36">
        <v>25.74</v>
      </c>
      <c r="S117" s="15"/>
      <c r="T117" s="25">
        <f t="shared" si="16"/>
        <v>53539.199999999997</v>
      </c>
      <c r="U117" s="25">
        <f t="shared" si="12"/>
        <v>67.567499999999995</v>
      </c>
      <c r="V117" s="25"/>
      <c r="W117" s="25"/>
      <c r="X117" s="25">
        <f t="shared" si="13"/>
        <v>53606.767499999994</v>
      </c>
      <c r="Y117" s="16"/>
      <c r="Z117" s="22">
        <f t="shared" si="15"/>
        <v>1178.9674999999988</v>
      </c>
      <c r="AB117" s="24"/>
    </row>
    <row r="118" spans="1:28" x14ac:dyDescent="0.2">
      <c r="A118" s="1">
        <v>104</v>
      </c>
      <c r="C118" s="3">
        <v>1</v>
      </c>
      <c r="D118" s="1" t="s">
        <v>125</v>
      </c>
      <c r="E118" s="1">
        <v>718</v>
      </c>
      <c r="F118" s="88" t="s">
        <v>48</v>
      </c>
      <c r="H118" s="4">
        <v>440</v>
      </c>
      <c r="I118" s="21">
        <v>21</v>
      </c>
      <c r="J118" s="21"/>
      <c r="K118" s="26"/>
      <c r="L118" s="35">
        <v>12539.2</v>
      </c>
      <c r="M118" s="35">
        <v>899.64</v>
      </c>
      <c r="N118" s="35"/>
      <c r="O118" s="35"/>
      <c r="P118" s="35">
        <f t="shared" si="14"/>
        <v>13438.84</v>
      </c>
      <c r="Q118" s="15"/>
      <c r="R118" s="36">
        <v>36.86</v>
      </c>
      <c r="S118" s="15"/>
      <c r="T118" s="25">
        <f t="shared" si="16"/>
        <v>76668.800000000003</v>
      </c>
      <c r="U118" s="25">
        <f t="shared" si="12"/>
        <v>1161.0899999999999</v>
      </c>
      <c r="V118" s="25"/>
      <c r="W118" s="25"/>
      <c r="X118" s="25">
        <f t="shared" si="13"/>
        <v>77829.89</v>
      </c>
      <c r="Y118" s="16"/>
      <c r="Z118" s="22">
        <f t="shared" si="15"/>
        <v>64391.05</v>
      </c>
      <c r="AB118" s="24"/>
    </row>
    <row r="119" spans="1:28" x14ac:dyDescent="0.2">
      <c r="A119" s="1">
        <v>105</v>
      </c>
      <c r="C119" s="3">
        <v>1</v>
      </c>
      <c r="D119" s="88" t="s">
        <v>126</v>
      </c>
      <c r="E119" s="1">
        <v>719</v>
      </c>
      <c r="F119" s="88" t="s">
        <v>20</v>
      </c>
      <c r="H119" s="4">
        <v>928</v>
      </c>
      <c r="I119" s="21">
        <v>209.5</v>
      </c>
      <c r="J119" s="21">
        <v>192.41</v>
      </c>
      <c r="K119" s="26"/>
      <c r="L119" s="35">
        <v>35872.25</v>
      </c>
      <c r="M119" s="35">
        <v>12106.83</v>
      </c>
      <c r="N119" s="44">
        <v>4378.37</v>
      </c>
      <c r="O119" s="44">
        <v>3116</v>
      </c>
      <c r="P119" s="35">
        <f t="shared" si="14"/>
        <v>55473.450000000004</v>
      </c>
      <c r="Q119" s="15"/>
      <c r="R119" s="36"/>
      <c r="S119" s="15"/>
      <c r="T119" s="25">
        <f t="shared" si="16"/>
        <v>0</v>
      </c>
      <c r="U119" s="25">
        <f t="shared" si="12"/>
        <v>0</v>
      </c>
      <c r="V119" s="25"/>
      <c r="W119" s="25"/>
      <c r="X119" s="25">
        <f t="shared" si="13"/>
        <v>0</v>
      </c>
      <c r="Y119" s="16"/>
      <c r="Z119" s="22">
        <f t="shared" si="15"/>
        <v>-55473.450000000004</v>
      </c>
      <c r="AB119" s="24"/>
    </row>
    <row r="120" spans="1:28" x14ac:dyDescent="0.2">
      <c r="A120" s="1">
        <v>106</v>
      </c>
      <c r="C120" s="3">
        <v>1</v>
      </c>
      <c r="D120" s="1" t="s">
        <v>127</v>
      </c>
      <c r="E120" s="1">
        <v>720</v>
      </c>
      <c r="F120" s="88" t="s">
        <v>20</v>
      </c>
      <c r="H120" s="4">
        <v>1192</v>
      </c>
      <c r="I120" s="21">
        <v>357.3</v>
      </c>
      <c r="J120" s="21">
        <v>80.81</v>
      </c>
      <c r="K120" s="26"/>
      <c r="L120" s="35">
        <v>41862.080000000002</v>
      </c>
      <c r="M120" s="35">
        <v>18757.46</v>
      </c>
      <c r="N120" s="44">
        <v>639.45000000000005</v>
      </c>
      <c r="O120" s="44">
        <v>2434.56</v>
      </c>
      <c r="P120" s="35">
        <f t="shared" si="14"/>
        <v>63693.549999999996</v>
      </c>
      <c r="Q120" s="15"/>
      <c r="R120" s="36"/>
      <c r="S120" s="15"/>
      <c r="T120" s="25">
        <f t="shared" si="16"/>
        <v>0</v>
      </c>
      <c r="U120" s="25">
        <f t="shared" si="12"/>
        <v>0</v>
      </c>
      <c r="V120" s="25"/>
      <c r="W120" s="25"/>
      <c r="X120" s="25">
        <f t="shared" si="13"/>
        <v>0</v>
      </c>
      <c r="Y120" s="16"/>
      <c r="Z120" s="22">
        <f t="shared" si="15"/>
        <v>-63693.549999999996</v>
      </c>
      <c r="AB120" s="24"/>
    </row>
    <row r="121" spans="1:28" x14ac:dyDescent="0.2">
      <c r="A121" s="1">
        <v>107</v>
      </c>
      <c r="C121" s="3">
        <v>1</v>
      </c>
      <c r="D121" s="88" t="s">
        <v>128</v>
      </c>
      <c r="E121" s="1">
        <v>721</v>
      </c>
      <c r="F121" s="88" t="s">
        <v>48</v>
      </c>
      <c r="H121" s="4">
        <v>2080</v>
      </c>
      <c r="I121" s="21">
        <v>77.5</v>
      </c>
      <c r="J121" s="21"/>
      <c r="K121" s="26"/>
      <c r="L121" s="35">
        <v>65494.400000000001</v>
      </c>
      <c r="M121" s="35">
        <v>3517.32</v>
      </c>
      <c r="N121" s="35"/>
      <c r="O121" s="35"/>
      <c r="P121" s="35">
        <f t="shared" si="14"/>
        <v>69011.72</v>
      </c>
      <c r="Q121" s="15"/>
      <c r="R121" s="36">
        <v>36.86</v>
      </c>
      <c r="S121" s="15"/>
      <c r="T121" s="25">
        <f t="shared" si="16"/>
        <v>76668.800000000003</v>
      </c>
      <c r="U121" s="25">
        <f t="shared" si="12"/>
        <v>4284.9750000000004</v>
      </c>
      <c r="V121" s="25"/>
      <c r="W121" s="25"/>
      <c r="X121" s="25">
        <f t="shared" si="13"/>
        <v>80953.775000000009</v>
      </c>
      <c r="Y121" s="16"/>
      <c r="Z121" s="22">
        <f t="shared" si="15"/>
        <v>11942.055000000008</v>
      </c>
      <c r="AB121" s="24"/>
    </row>
    <row r="122" spans="1:28" x14ac:dyDescent="0.2">
      <c r="A122" s="1">
        <v>108</v>
      </c>
      <c r="C122" s="3">
        <v>1</v>
      </c>
      <c r="D122" s="1" t="s">
        <v>129</v>
      </c>
      <c r="E122" s="1">
        <v>722</v>
      </c>
      <c r="F122" s="88" t="s">
        <v>48</v>
      </c>
      <c r="H122" s="4">
        <v>2080</v>
      </c>
      <c r="I122" s="21">
        <v>228.5</v>
      </c>
      <c r="J122" s="21"/>
      <c r="K122" s="26"/>
      <c r="L122" s="35">
        <v>74378.399999999994</v>
      </c>
      <c r="M122" s="35">
        <v>12309.98</v>
      </c>
      <c r="N122" s="35"/>
      <c r="O122" s="35"/>
      <c r="P122" s="35">
        <f t="shared" si="14"/>
        <v>86688.37999999999</v>
      </c>
      <c r="Q122" s="15"/>
      <c r="R122" s="36">
        <v>44.11</v>
      </c>
      <c r="S122" s="15"/>
      <c r="T122" s="25">
        <f t="shared" si="16"/>
        <v>91748.800000000003</v>
      </c>
      <c r="U122" s="25">
        <f t="shared" si="12"/>
        <v>15118.702499999999</v>
      </c>
      <c r="V122" s="25"/>
      <c r="W122" s="25"/>
      <c r="X122" s="25">
        <f t="shared" si="13"/>
        <v>106867.5025</v>
      </c>
      <c r="Y122" s="16"/>
      <c r="Z122" s="22">
        <f t="shared" si="15"/>
        <v>20179.122500000012</v>
      </c>
      <c r="AB122" s="24"/>
    </row>
    <row r="123" spans="1:28" x14ac:dyDescent="0.2">
      <c r="A123" s="1">
        <v>109</v>
      </c>
      <c r="C123" s="3">
        <v>1</v>
      </c>
      <c r="D123" s="88" t="s">
        <v>130</v>
      </c>
      <c r="E123" s="1">
        <v>723</v>
      </c>
      <c r="F123" s="88" t="s">
        <v>48</v>
      </c>
      <c r="H123" s="4">
        <v>2080</v>
      </c>
      <c r="I123" s="21">
        <v>424</v>
      </c>
      <c r="J123" s="21"/>
      <c r="K123" s="26"/>
      <c r="L123" s="35">
        <v>89098.4</v>
      </c>
      <c r="M123" s="35">
        <v>27228.45</v>
      </c>
      <c r="N123" s="35"/>
      <c r="O123" s="35"/>
      <c r="P123" s="35">
        <f t="shared" si="14"/>
        <v>116326.84999999999</v>
      </c>
      <c r="Q123" s="15"/>
      <c r="R123" s="36">
        <v>46.27</v>
      </c>
      <c r="S123" s="15"/>
      <c r="T123" s="25">
        <f t="shared" si="16"/>
        <v>96241.600000000006</v>
      </c>
      <c r="U123" s="25">
        <f t="shared" si="12"/>
        <v>29427.72</v>
      </c>
      <c r="V123" s="25"/>
      <c r="W123" s="25"/>
      <c r="X123" s="25">
        <f t="shared" si="13"/>
        <v>125669.32</v>
      </c>
      <c r="Y123" s="16"/>
      <c r="Z123" s="22">
        <f t="shared" si="15"/>
        <v>9342.4700000000157</v>
      </c>
      <c r="AB123" s="24"/>
    </row>
    <row r="124" spans="1:28" x14ac:dyDescent="0.2">
      <c r="A124" s="1">
        <v>110</v>
      </c>
      <c r="C124" s="3">
        <v>1</v>
      </c>
      <c r="D124" s="1" t="s">
        <v>131</v>
      </c>
      <c r="E124" s="1">
        <v>724</v>
      </c>
      <c r="F124" s="88" t="s">
        <v>48</v>
      </c>
      <c r="H124" s="4">
        <v>2080</v>
      </c>
      <c r="I124" s="21">
        <v>0.5</v>
      </c>
      <c r="J124" s="21"/>
      <c r="K124" s="26" t="s">
        <v>64</v>
      </c>
      <c r="L124" s="35">
        <v>52261.599999999999</v>
      </c>
      <c r="M124" s="35">
        <v>18.91</v>
      </c>
      <c r="N124" s="35"/>
      <c r="O124" s="35"/>
      <c r="P124" s="35">
        <f t="shared" si="14"/>
        <v>52280.51</v>
      </c>
      <c r="Q124" s="15"/>
      <c r="R124" s="36">
        <v>25.74</v>
      </c>
      <c r="S124" s="15"/>
      <c r="T124" s="25">
        <f t="shared" si="16"/>
        <v>53539.199999999997</v>
      </c>
      <c r="U124" s="25">
        <f t="shared" si="12"/>
        <v>19.305</v>
      </c>
      <c r="V124" s="25"/>
      <c r="W124" s="25"/>
      <c r="X124" s="25">
        <f t="shared" si="13"/>
        <v>53558.504999999997</v>
      </c>
      <c r="Y124" s="16"/>
      <c r="Z124" s="22">
        <f t="shared" si="15"/>
        <v>1277.9949999999953</v>
      </c>
      <c r="AB124" s="24"/>
    </row>
    <row r="125" spans="1:28" x14ac:dyDescent="0.2">
      <c r="A125" s="1">
        <v>111</v>
      </c>
      <c r="C125" s="3">
        <v>1</v>
      </c>
      <c r="D125" s="88" t="s">
        <v>132</v>
      </c>
      <c r="E125" s="1">
        <v>725</v>
      </c>
      <c r="F125" s="88" t="s">
        <v>20</v>
      </c>
      <c r="H125" s="4">
        <v>680</v>
      </c>
      <c r="I125" s="21"/>
      <c r="J125" s="21">
        <v>416.81</v>
      </c>
      <c r="K125" s="26"/>
      <c r="L125" s="35">
        <v>108655.74</v>
      </c>
      <c r="M125" s="35"/>
      <c r="N125" s="35">
        <v>70136.62</v>
      </c>
      <c r="O125" s="35"/>
      <c r="P125" s="35">
        <f t="shared" si="14"/>
        <v>178792.36</v>
      </c>
      <c r="Q125" s="15"/>
      <c r="R125" s="36"/>
      <c r="S125" s="15"/>
      <c r="T125" s="25">
        <f t="shared" si="16"/>
        <v>0</v>
      </c>
      <c r="U125" s="25">
        <f t="shared" si="12"/>
        <v>0</v>
      </c>
      <c r="V125" s="25"/>
      <c r="W125" s="25"/>
      <c r="X125" s="25">
        <f t="shared" si="13"/>
        <v>0</v>
      </c>
      <c r="Y125" s="16"/>
      <c r="Z125" s="22">
        <f t="shared" si="15"/>
        <v>-178792.36</v>
      </c>
      <c r="AB125" s="24"/>
    </row>
    <row r="126" spans="1:28" x14ac:dyDescent="0.2">
      <c r="A126" s="1">
        <v>112</v>
      </c>
      <c r="C126" s="3">
        <v>1</v>
      </c>
      <c r="D126" s="1" t="s">
        <v>133</v>
      </c>
      <c r="E126" s="1">
        <v>726</v>
      </c>
      <c r="F126" s="88" t="s">
        <v>48</v>
      </c>
      <c r="H126" s="4">
        <v>2080</v>
      </c>
      <c r="I126" s="21">
        <v>279</v>
      </c>
      <c r="J126" s="21"/>
      <c r="K126" s="26"/>
      <c r="L126" s="35">
        <v>72581.600000000006</v>
      </c>
      <c r="M126" s="35">
        <v>14656.13</v>
      </c>
      <c r="N126" s="35"/>
      <c r="O126" s="35"/>
      <c r="P126" s="35">
        <f t="shared" si="14"/>
        <v>87237.73000000001</v>
      </c>
      <c r="Q126" s="15"/>
      <c r="R126" s="36">
        <v>46.27</v>
      </c>
      <c r="S126" s="15"/>
      <c r="T126" s="25">
        <f t="shared" si="16"/>
        <v>96241.600000000006</v>
      </c>
      <c r="U126" s="25">
        <f t="shared" si="12"/>
        <v>19363.995000000003</v>
      </c>
      <c r="V126" s="25"/>
      <c r="W126" s="25"/>
      <c r="X126" s="25">
        <f t="shared" si="13"/>
        <v>115605.595</v>
      </c>
      <c r="Y126" s="16"/>
      <c r="Z126" s="22">
        <f t="shared" si="15"/>
        <v>28367.864999999991</v>
      </c>
      <c r="AB126" s="24"/>
    </row>
    <row r="127" spans="1:28" x14ac:dyDescent="0.2">
      <c r="A127" s="1">
        <v>113</v>
      </c>
      <c r="C127" s="3">
        <v>1</v>
      </c>
      <c r="D127" s="88" t="s">
        <v>134</v>
      </c>
      <c r="E127" s="1">
        <v>729</v>
      </c>
      <c r="F127" s="88" t="s">
        <v>20</v>
      </c>
      <c r="H127" s="4">
        <v>1488</v>
      </c>
      <c r="I127" s="21">
        <v>338</v>
      </c>
      <c r="J127" s="21">
        <v>226.91</v>
      </c>
      <c r="K127" s="26"/>
      <c r="L127" s="35">
        <v>61354.559999999998</v>
      </c>
      <c r="M127" s="35">
        <v>20939.84</v>
      </c>
      <c r="N127" s="35">
        <v>9421.2999999999993</v>
      </c>
      <c r="O127" s="44"/>
      <c r="P127" s="35">
        <f t="shared" si="14"/>
        <v>91715.7</v>
      </c>
      <c r="Q127" s="15"/>
      <c r="R127" s="36"/>
      <c r="S127" s="15"/>
      <c r="T127" s="25">
        <f t="shared" si="16"/>
        <v>0</v>
      </c>
      <c r="U127" s="25">
        <f t="shared" si="12"/>
        <v>0</v>
      </c>
      <c r="V127" s="25"/>
      <c r="W127" s="25"/>
      <c r="X127" s="25">
        <f t="shared" si="13"/>
        <v>0</v>
      </c>
      <c r="Y127" s="16"/>
      <c r="Z127" s="22">
        <f t="shared" si="15"/>
        <v>-91715.7</v>
      </c>
      <c r="AB127" s="24"/>
    </row>
    <row r="128" spans="1:28" x14ac:dyDescent="0.2">
      <c r="A128" s="1">
        <v>114</v>
      </c>
      <c r="C128" s="3">
        <v>1</v>
      </c>
      <c r="D128" s="1" t="s">
        <v>135</v>
      </c>
      <c r="E128" s="1">
        <v>730</v>
      </c>
      <c r="F128" s="88" t="s">
        <v>48</v>
      </c>
      <c r="H128" s="4">
        <v>2080.5</v>
      </c>
      <c r="I128" s="21">
        <v>549.5</v>
      </c>
      <c r="J128" s="21"/>
      <c r="K128" s="26"/>
      <c r="L128" s="35">
        <v>66380.12</v>
      </c>
      <c r="M128" s="35">
        <v>25823.21</v>
      </c>
      <c r="N128" s="35"/>
      <c r="O128" s="35"/>
      <c r="P128" s="35">
        <f t="shared" si="14"/>
        <v>92203.329999999987</v>
      </c>
      <c r="Q128" s="15"/>
      <c r="R128" s="36">
        <v>42.06</v>
      </c>
      <c r="S128" s="15"/>
      <c r="T128" s="25">
        <f t="shared" si="16"/>
        <v>87484.800000000003</v>
      </c>
      <c r="U128" s="25">
        <f t="shared" si="12"/>
        <v>34667.955000000002</v>
      </c>
      <c r="V128" s="25"/>
      <c r="W128" s="25"/>
      <c r="X128" s="25">
        <f t="shared" si="13"/>
        <v>122152.755</v>
      </c>
      <c r="Y128" s="16"/>
      <c r="Z128" s="22">
        <f t="shared" si="15"/>
        <v>29949.425000000017</v>
      </c>
      <c r="AB128" s="24"/>
    </row>
    <row r="129" spans="1:28" x14ac:dyDescent="0.2">
      <c r="A129" s="1">
        <v>115</v>
      </c>
      <c r="C129" s="3">
        <v>1</v>
      </c>
      <c r="D129" s="88" t="s">
        <v>136</v>
      </c>
      <c r="E129" s="1">
        <v>733</v>
      </c>
      <c r="F129" s="88" t="s">
        <v>48</v>
      </c>
      <c r="H129" s="4">
        <v>2080</v>
      </c>
      <c r="I129" s="21">
        <v>87.5</v>
      </c>
      <c r="J129" s="21"/>
      <c r="K129" s="26"/>
      <c r="L129" s="35">
        <v>85012</v>
      </c>
      <c r="M129" s="35">
        <v>5358.59</v>
      </c>
      <c r="N129" s="35"/>
      <c r="O129" s="35"/>
      <c r="P129" s="35">
        <f t="shared" si="14"/>
        <v>90370.59</v>
      </c>
      <c r="Q129" s="15"/>
      <c r="R129" s="36">
        <v>42.06</v>
      </c>
      <c r="S129" s="15"/>
      <c r="T129" s="25">
        <f t="shared" si="16"/>
        <v>87484.800000000003</v>
      </c>
      <c r="U129" s="25">
        <f t="shared" si="12"/>
        <v>5520.375</v>
      </c>
      <c r="V129" s="25"/>
      <c r="W129" s="25"/>
      <c r="X129" s="25">
        <f t="shared" si="13"/>
        <v>93005.175000000003</v>
      </c>
      <c r="Y129" s="16"/>
      <c r="Z129" s="22">
        <f t="shared" si="15"/>
        <v>2634.5850000000064</v>
      </c>
      <c r="AB129" s="24"/>
    </row>
    <row r="130" spans="1:28" x14ac:dyDescent="0.2">
      <c r="A130" s="1">
        <v>116</v>
      </c>
      <c r="C130" s="3">
        <v>1</v>
      </c>
      <c r="D130" s="1" t="s">
        <v>137</v>
      </c>
      <c r="E130" s="1">
        <v>734</v>
      </c>
      <c r="F130" s="88" t="s">
        <v>20</v>
      </c>
      <c r="H130" s="4">
        <v>672</v>
      </c>
      <c r="I130" s="21">
        <v>153.5</v>
      </c>
      <c r="J130" s="21">
        <v>250.28</v>
      </c>
      <c r="K130" s="26"/>
      <c r="L130" s="35">
        <v>27458.880000000001</v>
      </c>
      <c r="M130" s="35">
        <v>9385.5499999999993</v>
      </c>
      <c r="N130" s="44">
        <v>7030.86</v>
      </c>
      <c r="O130" s="44">
        <v>3303.2</v>
      </c>
      <c r="P130" s="35">
        <f t="shared" si="14"/>
        <v>47178.49</v>
      </c>
      <c r="Q130" s="15"/>
      <c r="R130" s="36"/>
      <c r="S130" s="15"/>
      <c r="T130" s="25">
        <f t="shared" si="16"/>
        <v>0</v>
      </c>
      <c r="U130" s="25">
        <f t="shared" si="12"/>
        <v>0</v>
      </c>
      <c r="V130" s="25"/>
      <c r="W130" s="25"/>
      <c r="X130" s="25">
        <f t="shared" si="13"/>
        <v>0</v>
      </c>
      <c r="Y130" s="16"/>
      <c r="Z130" s="22">
        <f t="shared" si="15"/>
        <v>-47178.49</v>
      </c>
      <c r="AB130" s="24"/>
    </row>
    <row r="131" spans="1:28" x14ac:dyDescent="0.2">
      <c r="A131" s="1">
        <v>117</v>
      </c>
      <c r="C131" s="3">
        <v>1</v>
      </c>
      <c r="D131" s="88" t="s">
        <v>138</v>
      </c>
      <c r="E131" s="1">
        <v>736</v>
      </c>
      <c r="F131" s="88" t="s">
        <v>48</v>
      </c>
      <c r="H131" s="4">
        <v>2080</v>
      </c>
      <c r="I131" s="21">
        <v>7.75</v>
      </c>
      <c r="J131" s="21"/>
      <c r="K131" s="26"/>
      <c r="L131" s="35">
        <v>65837.600000000006</v>
      </c>
      <c r="M131" s="35">
        <v>380.37</v>
      </c>
      <c r="N131" s="35"/>
      <c r="O131" s="35"/>
      <c r="P131" s="35">
        <f t="shared" si="14"/>
        <v>66217.97</v>
      </c>
      <c r="Q131" s="15"/>
      <c r="R131" s="36">
        <v>37.75</v>
      </c>
      <c r="S131" s="15"/>
      <c r="T131" s="25">
        <f t="shared" si="16"/>
        <v>78520</v>
      </c>
      <c r="U131" s="25">
        <f t="shared" si="12"/>
        <v>438.84375</v>
      </c>
      <c r="V131" s="25"/>
      <c r="W131" s="25"/>
      <c r="X131" s="25">
        <f t="shared" si="13"/>
        <v>78958.84375</v>
      </c>
      <c r="Y131" s="16"/>
      <c r="Z131" s="22">
        <f t="shared" si="15"/>
        <v>12740.873749999999</v>
      </c>
      <c r="AB131" s="24"/>
    </row>
    <row r="132" spans="1:28" x14ac:dyDescent="0.2">
      <c r="A132" s="1">
        <v>118</v>
      </c>
      <c r="C132" s="3">
        <v>1</v>
      </c>
      <c r="D132" s="1" t="s">
        <v>139</v>
      </c>
      <c r="E132" s="1">
        <v>737</v>
      </c>
      <c r="F132" s="88" t="s">
        <v>48</v>
      </c>
      <c r="H132" s="4">
        <v>2080</v>
      </c>
      <c r="I132" s="21">
        <v>458.5</v>
      </c>
      <c r="J132" s="21"/>
      <c r="K132" s="26"/>
      <c r="L132" s="35">
        <v>86093.6</v>
      </c>
      <c r="M132" s="35">
        <v>28414.560000000001</v>
      </c>
      <c r="N132" s="35"/>
      <c r="O132" s="35"/>
      <c r="P132" s="35">
        <f t="shared" si="14"/>
        <v>114508.16</v>
      </c>
      <c r="Q132" s="15"/>
      <c r="R132" s="36">
        <v>46.27</v>
      </c>
      <c r="S132" s="15"/>
      <c r="T132" s="25">
        <f t="shared" si="16"/>
        <v>96241.600000000006</v>
      </c>
      <c r="U132" s="25">
        <f t="shared" si="12"/>
        <v>31822.192500000005</v>
      </c>
      <c r="V132" s="25"/>
      <c r="W132" s="25"/>
      <c r="X132" s="25">
        <f t="shared" si="13"/>
        <v>128063.79250000001</v>
      </c>
      <c r="Y132" s="16"/>
      <c r="Z132" s="22">
        <f t="shared" si="15"/>
        <v>13555.632500000007</v>
      </c>
      <c r="AB132" s="24"/>
    </row>
    <row r="133" spans="1:28" x14ac:dyDescent="0.2">
      <c r="A133" s="1">
        <v>119</v>
      </c>
      <c r="C133" s="3">
        <v>1</v>
      </c>
      <c r="D133" s="88" t="s">
        <v>140</v>
      </c>
      <c r="E133" s="1">
        <v>738</v>
      </c>
      <c r="F133" s="88" t="s">
        <v>48</v>
      </c>
      <c r="H133" s="4">
        <v>2080</v>
      </c>
      <c r="I133" s="21">
        <v>409</v>
      </c>
      <c r="J133" s="21"/>
      <c r="K133" s="26"/>
      <c r="L133" s="35">
        <v>81574.55</v>
      </c>
      <c r="M133" s="35">
        <v>23812.14</v>
      </c>
      <c r="N133" s="35"/>
      <c r="O133" s="35"/>
      <c r="P133" s="35">
        <f t="shared" si="14"/>
        <v>105386.69</v>
      </c>
      <c r="Q133" s="15"/>
      <c r="R133" s="36">
        <v>46.27</v>
      </c>
      <c r="S133" s="15"/>
      <c r="T133" s="25">
        <f t="shared" si="16"/>
        <v>96241.600000000006</v>
      </c>
      <c r="U133" s="25">
        <f t="shared" si="12"/>
        <v>28386.645</v>
      </c>
      <c r="V133" s="25"/>
      <c r="W133" s="25"/>
      <c r="X133" s="25">
        <f t="shared" si="13"/>
        <v>124628.24500000001</v>
      </c>
      <c r="Y133" s="16"/>
      <c r="Z133" s="22">
        <f t="shared" si="15"/>
        <v>19241.555000000008</v>
      </c>
      <c r="AB133" s="24"/>
    </row>
    <row r="134" spans="1:28" x14ac:dyDescent="0.2">
      <c r="A134" s="1">
        <v>120</v>
      </c>
      <c r="C134" s="3">
        <v>1</v>
      </c>
      <c r="D134" s="1" t="s">
        <v>141</v>
      </c>
      <c r="E134" s="1">
        <v>739</v>
      </c>
      <c r="F134" s="88" t="s">
        <v>48</v>
      </c>
      <c r="H134" s="4">
        <v>2080</v>
      </c>
      <c r="I134" s="21">
        <v>9</v>
      </c>
      <c r="J134" s="21"/>
      <c r="K134" s="26"/>
      <c r="L134" s="35">
        <v>58273.36</v>
      </c>
      <c r="M134" s="35">
        <v>403.18</v>
      </c>
      <c r="N134" s="35"/>
      <c r="O134" s="35"/>
      <c r="P134" s="35">
        <f t="shared" si="14"/>
        <v>58676.54</v>
      </c>
      <c r="Q134" s="15"/>
      <c r="R134" s="36">
        <v>37.81</v>
      </c>
      <c r="S134" s="15"/>
      <c r="T134" s="25">
        <f t="shared" si="16"/>
        <v>78644.800000000003</v>
      </c>
      <c r="U134" s="25">
        <f t="shared" si="12"/>
        <v>510.43500000000006</v>
      </c>
      <c r="V134" s="25"/>
      <c r="W134" s="25"/>
      <c r="X134" s="25">
        <f t="shared" si="13"/>
        <v>79155.235000000001</v>
      </c>
      <c r="Y134" s="16"/>
      <c r="Z134" s="22">
        <f t="shared" si="15"/>
        <v>20478.695</v>
      </c>
      <c r="AB134" s="24"/>
    </row>
    <row r="135" spans="1:28" x14ac:dyDescent="0.2">
      <c r="A135" s="1">
        <v>121</v>
      </c>
      <c r="C135" s="3">
        <v>1</v>
      </c>
      <c r="D135" s="88" t="s">
        <v>142</v>
      </c>
      <c r="E135" s="1">
        <v>740</v>
      </c>
      <c r="F135" s="88" t="s">
        <v>20</v>
      </c>
      <c r="H135" s="4">
        <v>456</v>
      </c>
      <c r="I135" s="21"/>
      <c r="J135" s="21">
        <v>97.44</v>
      </c>
      <c r="K135" s="26"/>
      <c r="L135" s="35">
        <v>26933.02</v>
      </c>
      <c r="M135" s="35"/>
      <c r="N135" s="35">
        <v>5889.27</v>
      </c>
      <c r="O135" s="35"/>
      <c r="P135" s="35">
        <f t="shared" si="14"/>
        <v>32822.29</v>
      </c>
      <c r="Q135" s="15"/>
      <c r="R135" s="36"/>
      <c r="S135" s="15"/>
      <c r="T135" s="25">
        <f t="shared" si="16"/>
        <v>0</v>
      </c>
      <c r="U135" s="25">
        <f t="shared" si="12"/>
        <v>0</v>
      </c>
      <c r="V135" s="25"/>
      <c r="W135" s="25"/>
      <c r="X135" s="25">
        <f t="shared" si="13"/>
        <v>0</v>
      </c>
      <c r="Y135" s="16"/>
      <c r="Z135" s="22">
        <f t="shared" si="15"/>
        <v>-32822.29</v>
      </c>
      <c r="AB135" s="24"/>
    </row>
    <row r="136" spans="1:28" x14ac:dyDescent="0.2">
      <c r="A136" s="1">
        <v>123</v>
      </c>
      <c r="C136" s="3">
        <v>1</v>
      </c>
      <c r="D136" s="1" t="s">
        <v>143</v>
      </c>
      <c r="E136" s="1">
        <v>742</v>
      </c>
      <c r="F136" s="88" t="s">
        <v>48</v>
      </c>
      <c r="H136" s="4">
        <v>2080</v>
      </c>
      <c r="I136" s="21">
        <v>3</v>
      </c>
      <c r="J136" s="21"/>
      <c r="K136" s="26"/>
      <c r="L136" s="35">
        <v>47261.81</v>
      </c>
      <c r="M136" s="35">
        <v>90.45</v>
      </c>
      <c r="N136" s="35"/>
      <c r="O136" s="35"/>
      <c r="P136" s="35">
        <f t="shared" si="14"/>
        <v>47352.259999999995</v>
      </c>
      <c r="Q136" s="15"/>
      <c r="R136" s="36">
        <v>26.91</v>
      </c>
      <c r="S136" s="15"/>
      <c r="T136" s="25">
        <f t="shared" si="16"/>
        <v>55972.800000000003</v>
      </c>
      <c r="U136" s="25">
        <f t="shared" si="12"/>
        <v>121.095</v>
      </c>
      <c r="V136" s="25"/>
      <c r="W136" s="25"/>
      <c r="X136" s="25">
        <f t="shared" si="13"/>
        <v>56093.895000000004</v>
      </c>
      <c r="Y136" s="16"/>
      <c r="Z136" s="22">
        <f t="shared" si="15"/>
        <v>8741.6350000000093</v>
      </c>
      <c r="AB136" s="24"/>
    </row>
    <row r="137" spans="1:28" x14ac:dyDescent="0.2">
      <c r="A137" s="1">
        <v>124</v>
      </c>
      <c r="C137" s="3">
        <v>1</v>
      </c>
      <c r="D137" s="88" t="s">
        <v>144</v>
      </c>
      <c r="E137" s="1">
        <v>743</v>
      </c>
      <c r="F137" s="88" t="s">
        <v>48</v>
      </c>
      <c r="H137" s="4">
        <v>2080</v>
      </c>
      <c r="I137" s="21">
        <v>1</v>
      </c>
      <c r="J137" s="21"/>
      <c r="K137" s="26"/>
      <c r="L137" s="35">
        <v>45843.199999999997</v>
      </c>
      <c r="M137" s="35">
        <v>31.9</v>
      </c>
      <c r="N137" s="35"/>
      <c r="O137" s="35"/>
      <c r="P137" s="35">
        <f t="shared" si="14"/>
        <v>45875.1</v>
      </c>
      <c r="Q137" s="15"/>
      <c r="R137" s="36">
        <v>27.13</v>
      </c>
      <c r="S137" s="15"/>
      <c r="T137" s="25">
        <f t="shared" si="16"/>
        <v>56430.400000000001</v>
      </c>
      <c r="U137" s="25">
        <f t="shared" si="12"/>
        <v>40.695</v>
      </c>
      <c r="V137" s="25"/>
      <c r="W137" s="25"/>
      <c r="X137" s="25">
        <f t="shared" si="13"/>
        <v>56471.095000000001</v>
      </c>
      <c r="Y137" s="16"/>
      <c r="Z137" s="22">
        <f t="shared" si="15"/>
        <v>10595.995000000003</v>
      </c>
      <c r="AB137" s="24"/>
    </row>
    <row r="138" spans="1:28" x14ac:dyDescent="0.2">
      <c r="A138" s="1">
        <v>125</v>
      </c>
      <c r="C138" s="3">
        <v>1</v>
      </c>
      <c r="D138" s="1" t="s">
        <v>145</v>
      </c>
      <c r="E138" s="1">
        <v>744</v>
      </c>
      <c r="F138" s="88" t="s">
        <v>48</v>
      </c>
      <c r="H138" s="4">
        <v>2080</v>
      </c>
      <c r="I138" s="21">
        <v>1.25</v>
      </c>
      <c r="J138" s="21"/>
      <c r="K138" s="26"/>
      <c r="L138" s="35">
        <v>45843.199999999997</v>
      </c>
      <c r="M138" s="35">
        <v>39.86</v>
      </c>
      <c r="N138" s="35"/>
      <c r="O138" s="35"/>
      <c r="P138" s="35">
        <f t="shared" si="14"/>
        <v>45883.06</v>
      </c>
      <c r="Q138" s="15"/>
      <c r="R138" s="36">
        <v>25.74</v>
      </c>
      <c r="S138" s="15"/>
      <c r="T138" s="25">
        <f t="shared" si="16"/>
        <v>53539.199999999997</v>
      </c>
      <c r="U138" s="25">
        <f t="shared" si="12"/>
        <v>48.262499999999996</v>
      </c>
      <c r="V138" s="25"/>
      <c r="W138" s="25"/>
      <c r="X138" s="25">
        <f t="shared" si="13"/>
        <v>53587.462499999994</v>
      </c>
      <c r="Y138" s="16"/>
      <c r="Z138" s="22">
        <f t="shared" si="15"/>
        <v>7704.4024999999965</v>
      </c>
      <c r="AB138" s="24"/>
    </row>
    <row r="139" spans="1:28" x14ac:dyDescent="0.2">
      <c r="A139" s="1">
        <v>126</v>
      </c>
      <c r="C139" s="3">
        <v>1</v>
      </c>
      <c r="D139" s="88" t="s">
        <v>146</v>
      </c>
      <c r="E139" s="1">
        <v>746</v>
      </c>
      <c r="F139" s="88" t="s">
        <v>20</v>
      </c>
      <c r="H139" s="4">
        <v>2080</v>
      </c>
      <c r="I139" s="21">
        <v>29</v>
      </c>
      <c r="J139" s="21"/>
      <c r="K139" s="26"/>
      <c r="L139" s="35">
        <v>65624.820000000007</v>
      </c>
      <c r="M139" s="35">
        <v>1394.08</v>
      </c>
      <c r="N139" s="35"/>
      <c r="O139" s="35"/>
      <c r="P139" s="35">
        <f t="shared" si="14"/>
        <v>67018.900000000009</v>
      </c>
      <c r="Q139" s="15"/>
      <c r="R139" s="36"/>
      <c r="S139" s="15"/>
      <c r="T139" s="25">
        <f t="shared" si="16"/>
        <v>0</v>
      </c>
      <c r="U139" s="25">
        <f t="shared" si="12"/>
        <v>0</v>
      </c>
      <c r="V139" s="25"/>
      <c r="W139" s="25"/>
      <c r="X139" s="25">
        <f t="shared" si="13"/>
        <v>0</v>
      </c>
      <c r="Y139" s="16"/>
      <c r="Z139" s="22">
        <f t="shared" si="15"/>
        <v>-67018.900000000009</v>
      </c>
      <c r="AB139" s="24"/>
    </row>
    <row r="140" spans="1:28" x14ac:dyDescent="0.2">
      <c r="A140" s="1">
        <v>127</v>
      </c>
      <c r="C140" s="3">
        <v>1</v>
      </c>
      <c r="D140" s="1" t="s">
        <v>147</v>
      </c>
      <c r="E140" s="1">
        <v>747</v>
      </c>
      <c r="F140" s="88" t="s">
        <v>48</v>
      </c>
      <c r="H140" s="4">
        <v>2079.25</v>
      </c>
      <c r="I140" s="21">
        <v>0.75</v>
      </c>
      <c r="J140" s="21"/>
      <c r="K140" s="26"/>
      <c r="L140" s="35">
        <v>45828.13</v>
      </c>
      <c r="M140" s="35">
        <v>25.4</v>
      </c>
      <c r="N140" s="35"/>
      <c r="O140" s="35"/>
      <c r="P140" s="35">
        <f t="shared" si="14"/>
        <v>45853.53</v>
      </c>
      <c r="Q140" s="15"/>
      <c r="R140" s="36">
        <v>25.74</v>
      </c>
      <c r="S140" s="15"/>
      <c r="T140" s="25">
        <f t="shared" si="16"/>
        <v>53539.199999999997</v>
      </c>
      <c r="U140" s="25">
        <f t="shared" si="12"/>
        <v>28.9575</v>
      </c>
      <c r="V140" s="25"/>
      <c r="W140" s="25"/>
      <c r="X140" s="25">
        <f t="shared" si="13"/>
        <v>53568.157499999994</v>
      </c>
      <c r="Y140" s="16"/>
      <c r="Z140" s="22">
        <f t="shared" si="15"/>
        <v>7714.6274999999951</v>
      </c>
      <c r="AB140" s="24"/>
    </row>
    <row r="141" spans="1:28" x14ac:dyDescent="0.2">
      <c r="A141" s="1">
        <v>128</v>
      </c>
      <c r="C141" s="3">
        <v>1</v>
      </c>
      <c r="D141" s="88" t="s">
        <v>148</v>
      </c>
      <c r="E141" s="1">
        <v>749</v>
      </c>
      <c r="F141" s="88" t="s">
        <v>20</v>
      </c>
      <c r="H141" s="4">
        <v>400</v>
      </c>
      <c r="I141" s="21">
        <v>95.5</v>
      </c>
      <c r="J141" s="21">
        <v>57.57</v>
      </c>
      <c r="K141" s="26"/>
      <c r="L141" s="35">
        <v>13063.2</v>
      </c>
      <c r="M141" s="35">
        <v>4669.97</v>
      </c>
      <c r="N141" s="35">
        <v>584.03</v>
      </c>
      <c r="O141" s="44">
        <v>1329.6</v>
      </c>
      <c r="P141" s="35">
        <f t="shared" si="14"/>
        <v>19646.8</v>
      </c>
      <c r="Q141" s="15"/>
      <c r="R141" s="36"/>
      <c r="S141" s="15"/>
      <c r="T141" s="25">
        <f t="shared" si="16"/>
        <v>0</v>
      </c>
      <c r="U141" s="25">
        <f t="shared" si="12"/>
        <v>0</v>
      </c>
      <c r="V141" s="25"/>
      <c r="W141" s="25"/>
      <c r="X141" s="25">
        <f t="shared" si="13"/>
        <v>0</v>
      </c>
      <c r="Y141" s="16"/>
      <c r="Z141" s="22">
        <f t="shared" si="15"/>
        <v>-19646.8</v>
      </c>
      <c r="AB141" s="24"/>
    </row>
    <row r="142" spans="1:28" x14ac:dyDescent="0.2">
      <c r="A142" s="1">
        <v>129</v>
      </c>
      <c r="C142" s="3">
        <v>1</v>
      </c>
      <c r="D142" s="1" t="s">
        <v>149</v>
      </c>
      <c r="E142" s="1">
        <v>750</v>
      </c>
      <c r="F142" s="88" t="s">
        <v>48</v>
      </c>
      <c r="H142" s="4">
        <v>2086</v>
      </c>
      <c r="I142" s="21">
        <v>304.75</v>
      </c>
      <c r="J142" s="21"/>
      <c r="K142" s="26"/>
      <c r="L142" s="35">
        <v>65841.490000000005</v>
      </c>
      <c r="M142" s="35">
        <v>14056.41</v>
      </c>
      <c r="N142" s="35"/>
      <c r="O142" s="35"/>
      <c r="P142" s="35">
        <f t="shared" si="14"/>
        <v>79897.900000000009</v>
      </c>
      <c r="Q142" s="15"/>
      <c r="R142" s="36">
        <v>42.06</v>
      </c>
      <c r="S142" s="15"/>
      <c r="T142" s="25">
        <f t="shared" si="16"/>
        <v>87484.800000000003</v>
      </c>
      <c r="U142" s="25">
        <f t="shared" si="12"/>
        <v>19226.677499999998</v>
      </c>
      <c r="V142" s="25"/>
      <c r="W142" s="25"/>
      <c r="X142" s="25">
        <f t="shared" si="13"/>
        <v>106711.47750000001</v>
      </c>
      <c r="Y142" s="16"/>
      <c r="Z142" s="22">
        <f t="shared" si="15"/>
        <v>26813.577499999999</v>
      </c>
      <c r="AB142" s="24"/>
    </row>
    <row r="143" spans="1:28" x14ac:dyDescent="0.2">
      <c r="A143" s="1">
        <v>130</v>
      </c>
      <c r="C143" s="3">
        <v>1</v>
      </c>
      <c r="D143" s="88" t="s">
        <v>150</v>
      </c>
      <c r="E143" s="1">
        <v>751</v>
      </c>
      <c r="H143" s="4">
        <v>2080</v>
      </c>
      <c r="I143" s="21"/>
      <c r="J143" s="21"/>
      <c r="K143" s="26"/>
      <c r="L143" s="35">
        <v>45843.199999999997</v>
      </c>
      <c r="M143" s="35"/>
      <c r="N143" s="35"/>
      <c r="O143" s="35"/>
      <c r="P143" s="35">
        <f t="shared" si="14"/>
        <v>45843.199999999997</v>
      </c>
      <c r="Q143" s="15"/>
      <c r="R143" s="36">
        <v>25.74</v>
      </c>
      <c r="S143" s="15"/>
      <c r="T143" s="25">
        <f t="shared" si="16"/>
        <v>53539.199999999997</v>
      </c>
      <c r="U143" s="25">
        <f t="shared" si="12"/>
        <v>0</v>
      </c>
      <c r="V143" s="25"/>
      <c r="W143" s="25"/>
      <c r="X143" s="25">
        <f t="shared" si="13"/>
        <v>53539.199999999997</v>
      </c>
      <c r="Y143" s="16"/>
      <c r="Z143" s="22">
        <f t="shared" si="15"/>
        <v>7696</v>
      </c>
      <c r="AB143" s="24"/>
    </row>
    <row r="144" spans="1:28" x14ac:dyDescent="0.2">
      <c r="A144" s="1">
        <v>131</v>
      </c>
      <c r="C144" s="3">
        <v>1</v>
      </c>
      <c r="D144" s="1" t="s">
        <v>151</v>
      </c>
      <c r="E144" s="1">
        <v>752</v>
      </c>
      <c r="F144" s="88" t="s">
        <v>48</v>
      </c>
      <c r="H144" s="4">
        <v>2080</v>
      </c>
      <c r="I144" s="21">
        <v>531</v>
      </c>
      <c r="J144" s="21"/>
      <c r="K144" s="26"/>
      <c r="L144" s="35">
        <v>70749.600000000006</v>
      </c>
      <c r="M144" s="35">
        <v>26868.82</v>
      </c>
      <c r="N144" s="35"/>
      <c r="O144" s="35"/>
      <c r="P144" s="35">
        <f t="shared" si="14"/>
        <v>97618.420000000013</v>
      </c>
      <c r="Q144" s="15"/>
      <c r="R144" s="36">
        <v>41.9</v>
      </c>
      <c r="S144" s="15"/>
      <c r="T144" s="25">
        <f t="shared" si="16"/>
        <v>87152</v>
      </c>
      <c r="U144" s="25">
        <f t="shared" si="12"/>
        <v>33373.35</v>
      </c>
      <c r="V144" s="25"/>
      <c r="W144" s="25"/>
      <c r="X144" s="25">
        <f t="shared" si="13"/>
        <v>120525.35</v>
      </c>
      <c r="Y144" s="16"/>
      <c r="Z144" s="22">
        <f t="shared" si="15"/>
        <v>22906.929999999993</v>
      </c>
      <c r="AB144" s="24"/>
    </row>
    <row r="145" spans="1:28" x14ac:dyDescent="0.2">
      <c r="A145" s="1">
        <v>132</v>
      </c>
      <c r="C145" s="3">
        <v>1</v>
      </c>
      <c r="D145" s="88" t="s">
        <v>152</v>
      </c>
      <c r="E145" s="1">
        <v>753</v>
      </c>
      <c r="F145" s="88" t="s">
        <v>48</v>
      </c>
      <c r="H145" s="4">
        <v>2080</v>
      </c>
      <c r="I145" s="21">
        <v>500</v>
      </c>
      <c r="J145" s="21"/>
      <c r="K145" s="26" t="s">
        <v>64</v>
      </c>
      <c r="L145" s="35">
        <v>74307.199999999997</v>
      </c>
      <c r="M145" s="35">
        <v>26611.27</v>
      </c>
      <c r="N145" s="35"/>
      <c r="O145" s="35"/>
      <c r="P145" s="35">
        <f t="shared" si="14"/>
        <v>100918.47</v>
      </c>
      <c r="Q145" s="15"/>
      <c r="R145" s="36">
        <v>43.95</v>
      </c>
      <c r="S145" s="15"/>
      <c r="T145" s="25">
        <f t="shared" si="16"/>
        <v>91416</v>
      </c>
      <c r="U145" s="25">
        <f t="shared" si="12"/>
        <v>32962.5</v>
      </c>
      <c r="V145" s="25"/>
      <c r="W145" s="25"/>
      <c r="X145" s="25">
        <f t="shared" si="13"/>
        <v>124378.5</v>
      </c>
      <c r="Y145" s="16"/>
      <c r="Z145" s="22">
        <f t="shared" si="15"/>
        <v>23460.03</v>
      </c>
      <c r="AB145" s="24"/>
    </row>
    <row r="146" spans="1:28" x14ac:dyDescent="0.2">
      <c r="A146" s="1">
        <v>133</v>
      </c>
      <c r="C146" s="3">
        <v>1</v>
      </c>
      <c r="D146" s="1" t="s">
        <v>153</v>
      </c>
      <c r="E146" s="1">
        <v>754</v>
      </c>
      <c r="F146" s="88" t="s">
        <v>48</v>
      </c>
      <c r="H146" s="4">
        <v>2080</v>
      </c>
      <c r="I146" s="21">
        <v>419</v>
      </c>
      <c r="J146" s="21"/>
      <c r="K146" s="26"/>
      <c r="L146" s="35">
        <v>70749.119999999995</v>
      </c>
      <c r="M146" s="35">
        <v>21505.32</v>
      </c>
      <c r="N146" s="35"/>
      <c r="O146" s="35"/>
      <c r="P146" s="35">
        <f t="shared" si="14"/>
        <v>92254.44</v>
      </c>
      <c r="Q146" s="15"/>
      <c r="R146" s="36">
        <v>41.9</v>
      </c>
      <c r="S146" s="15"/>
      <c r="T146" s="25">
        <f t="shared" si="16"/>
        <v>87152</v>
      </c>
      <c r="U146" s="25">
        <f t="shared" si="12"/>
        <v>26334.149999999998</v>
      </c>
      <c r="V146" s="25"/>
      <c r="W146" s="25"/>
      <c r="X146" s="25">
        <f t="shared" si="13"/>
        <v>113486.15</v>
      </c>
      <c r="Y146" s="16"/>
      <c r="Z146" s="22">
        <f t="shared" si="15"/>
        <v>21231.709999999992</v>
      </c>
      <c r="AB146" s="24"/>
    </row>
    <row r="147" spans="1:28" x14ac:dyDescent="0.2">
      <c r="A147" s="1">
        <v>134</v>
      </c>
      <c r="C147" s="3">
        <v>1</v>
      </c>
      <c r="D147" s="88" t="s">
        <v>154</v>
      </c>
      <c r="E147" s="1">
        <v>755</v>
      </c>
      <c r="F147" s="88" t="s">
        <v>48</v>
      </c>
      <c r="H147" s="4">
        <v>2056</v>
      </c>
      <c r="I147" s="21">
        <v>291</v>
      </c>
      <c r="J147" s="21"/>
      <c r="K147" s="26"/>
      <c r="L147" s="35">
        <v>50232.26</v>
      </c>
      <c r="M147" s="35">
        <v>10968.12</v>
      </c>
      <c r="N147" s="35"/>
      <c r="O147" s="35"/>
      <c r="P147" s="35">
        <f t="shared" si="14"/>
        <v>61200.380000000005</v>
      </c>
      <c r="Q147" s="15"/>
      <c r="R147" s="36">
        <v>35.49</v>
      </c>
      <c r="S147" s="15"/>
      <c r="T147" s="25">
        <f t="shared" si="16"/>
        <v>73819.199999999997</v>
      </c>
      <c r="U147" s="25">
        <f t="shared" si="12"/>
        <v>15491.385</v>
      </c>
      <c r="V147" s="25"/>
      <c r="W147" s="25"/>
      <c r="X147" s="25">
        <f t="shared" si="13"/>
        <v>89310.584999999992</v>
      </c>
      <c r="Y147" s="16"/>
      <c r="Z147" s="22">
        <f t="shared" si="15"/>
        <v>28110.204999999987</v>
      </c>
      <c r="AB147" s="24"/>
    </row>
    <row r="148" spans="1:28" x14ac:dyDescent="0.2">
      <c r="A148" s="1">
        <v>135</v>
      </c>
      <c r="C148" s="3">
        <v>1</v>
      </c>
      <c r="D148" s="1" t="s">
        <v>155</v>
      </c>
      <c r="E148" s="1">
        <v>756</v>
      </c>
      <c r="F148" s="88" t="s">
        <v>48</v>
      </c>
      <c r="H148" s="4">
        <v>2080</v>
      </c>
      <c r="I148" s="21">
        <v>545</v>
      </c>
      <c r="J148" s="21"/>
      <c r="K148" s="26"/>
      <c r="L148" s="35">
        <v>69192.960000000006</v>
      </c>
      <c r="M148" s="35">
        <v>27030.95</v>
      </c>
      <c r="N148" s="35"/>
      <c r="O148" s="35"/>
      <c r="P148" s="35">
        <f t="shared" si="14"/>
        <v>96223.91</v>
      </c>
      <c r="Q148" s="15"/>
      <c r="R148" s="36">
        <v>41.9</v>
      </c>
      <c r="S148" s="15"/>
      <c r="T148" s="25">
        <f t="shared" si="16"/>
        <v>87152</v>
      </c>
      <c r="U148" s="25">
        <f t="shared" si="12"/>
        <v>34253.25</v>
      </c>
      <c r="V148" s="25"/>
      <c r="W148" s="25"/>
      <c r="X148" s="25">
        <f t="shared" si="13"/>
        <v>121405.25</v>
      </c>
      <c r="Y148" s="16"/>
      <c r="Z148" s="22">
        <f t="shared" si="15"/>
        <v>25181.339999999997</v>
      </c>
      <c r="AB148" s="24"/>
    </row>
    <row r="149" spans="1:28" x14ac:dyDescent="0.2">
      <c r="A149" s="1">
        <v>136</v>
      </c>
      <c r="C149" s="3">
        <v>1</v>
      </c>
      <c r="D149" s="88" t="s">
        <v>156</v>
      </c>
      <c r="E149" s="1">
        <v>757</v>
      </c>
      <c r="F149" s="88" t="s">
        <v>48</v>
      </c>
      <c r="H149" s="4">
        <v>2080</v>
      </c>
      <c r="I149" s="21">
        <v>3</v>
      </c>
      <c r="J149" s="21"/>
      <c r="K149" s="26"/>
      <c r="L149" s="35">
        <v>58457.61</v>
      </c>
      <c r="M149" s="35">
        <v>123.75</v>
      </c>
      <c r="N149" s="35"/>
      <c r="O149" s="35"/>
      <c r="P149" s="35">
        <f t="shared" si="14"/>
        <v>58581.36</v>
      </c>
      <c r="Q149" s="15"/>
      <c r="R149" s="36">
        <v>31.61</v>
      </c>
      <c r="S149" s="15"/>
      <c r="T149" s="25">
        <f t="shared" si="16"/>
        <v>65748.800000000003</v>
      </c>
      <c r="U149" s="25">
        <f t="shared" si="12"/>
        <v>142.245</v>
      </c>
      <c r="V149" s="25"/>
      <c r="W149" s="25"/>
      <c r="X149" s="25">
        <f t="shared" si="13"/>
        <v>65891.044999999998</v>
      </c>
      <c r="Y149" s="16"/>
      <c r="Z149" s="22">
        <f t="shared" si="15"/>
        <v>7309.6849999999977</v>
      </c>
      <c r="AB149" s="24"/>
    </row>
    <row r="150" spans="1:28" x14ac:dyDescent="0.2">
      <c r="A150" s="1">
        <v>137</v>
      </c>
      <c r="C150" s="3">
        <v>1</v>
      </c>
      <c r="D150" s="1" t="s">
        <v>157</v>
      </c>
      <c r="E150" s="1">
        <v>758</v>
      </c>
      <c r="F150" s="88" t="s">
        <v>48</v>
      </c>
      <c r="H150" s="4">
        <v>1612</v>
      </c>
      <c r="I150" s="21">
        <v>392</v>
      </c>
      <c r="J150" s="21"/>
      <c r="K150" s="26"/>
      <c r="L150" s="35">
        <v>54091.54</v>
      </c>
      <c r="M150" s="35">
        <v>19599.52</v>
      </c>
      <c r="N150" s="35"/>
      <c r="O150" s="35"/>
      <c r="P150" s="35">
        <f t="shared" si="14"/>
        <v>73691.06</v>
      </c>
      <c r="Q150" s="15"/>
      <c r="R150" s="36">
        <v>41.9</v>
      </c>
      <c r="S150" s="15"/>
      <c r="T150" s="25">
        <f t="shared" si="16"/>
        <v>87152</v>
      </c>
      <c r="U150" s="25">
        <f t="shared" si="12"/>
        <v>24637.199999999997</v>
      </c>
      <c r="V150" s="25"/>
      <c r="W150" s="25"/>
      <c r="X150" s="25">
        <f t="shared" si="13"/>
        <v>111789.2</v>
      </c>
      <c r="Y150" s="16"/>
      <c r="Z150" s="22">
        <f t="shared" si="15"/>
        <v>38098.14</v>
      </c>
      <c r="AB150" s="24"/>
    </row>
    <row r="151" spans="1:28" x14ac:dyDescent="0.2">
      <c r="A151" s="1">
        <v>138</v>
      </c>
      <c r="C151" s="3">
        <v>1</v>
      </c>
      <c r="D151" s="88" t="s">
        <v>158</v>
      </c>
      <c r="E151" s="1">
        <v>759</v>
      </c>
      <c r="F151" s="88" t="s">
        <v>48</v>
      </c>
      <c r="H151" s="4">
        <v>2088</v>
      </c>
      <c r="I151" s="21">
        <v>276.5</v>
      </c>
      <c r="J151" s="21"/>
      <c r="K151" s="26"/>
      <c r="L151" s="35">
        <v>56859.35</v>
      </c>
      <c r="M151" s="35">
        <v>11207.9</v>
      </c>
      <c r="N151" s="35"/>
      <c r="O151" s="35"/>
      <c r="P151" s="35">
        <f t="shared" si="14"/>
        <v>68067.25</v>
      </c>
      <c r="Q151" s="15"/>
      <c r="R151" s="36">
        <v>36.86</v>
      </c>
      <c r="S151" s="15"/>
      <c r="T151" s="25">
        <f t="shared" si="16"/>
        <v>76668.800000000003</v>
      </c>
      <c r="U151" s="25">
        <f t="shared" si="12"/>
        <v>15287.684999999998</v>
      </c>
      <c r="V151" s="25"/>
      <c r="W151" s="25"/>
      <c r="X151" s="25">
        <f t="shared" si="13"/>
        <v>91956.485000000001</v>
      </c>
      <c r="Y151" s="16"/>
      <c r="Z151" s="22">
        <f t="shared" si="15"/>
        <v>23889.235000000001</v>
      </c>
      <c r="AB151" s="24"/>
    </row>
    <row r="152" spans="1:28" x14ac:dyDescent="0.2">
      <c r="A152" s="1">
        <v>139</v>
      </c>
      <c r="C152" s="3">
        <v>1</v>
      </c>
      <c r="D152" s="1" t="s">
        <v>159</v>
      </c>
      <c r="E152" s="1">
        <v>760</v>
      </c>
      <c r="F152" s="88" t="s">
        <v>161</v>
      </c>
      <c r="H152" s="4">
        <v>1680.5</v>
      </c>
      <c r="I152" s="21">
        <v>122.25</v>
      </c>
      <c r="J152" s="21"/>
      <c r="K152" s="26"/>
      <c r="L152" s="35">
        <v>44600.91</v>
      </c>
      <c r="M152" s="35">
        <v>4833.87</v>
      </c>
      <c r="N152" s="35"/>
      <c r="O152" s="35"/>
      <c r="P152" s="35">
        <f t="shared" si="14"/>
        <v>49434.780000000006</v>
      </c>
      <c r="Q152" s="15"/>
      <c r="R152" s="36">
        <v>34.369999999999997</v>
      </c>
      <c r="S152" s="15"/>
      <c r="T152" s="25">
        <f t="shared" si="16"/>
        <v>71489.599999999991</v>
      </c>
      <c r="U152" s="25">
        <f t="shared" si="12"/>
        <v>6302.5987500000001</v>
      </c>
      <c r="V152" s="25"/>
      <c r="W152" s="25"/>
      <c r="X152" s="25">
        <f t="shared" si="13"/>
        <v>77792.198749999996</v>
      </c>
      <c r="Y152" s="16"/>
      <c r="Z152" s="22">
        <f t="shared" si="15"/>
        <v>28357.41874999999</v>
      </c>
      <c r="AB152" s="24"/>
    </row>
    <row r="153" spans="1:28" x14ac:dyDescent="0.2">
      <c r="A153" s="1">
        <v>140</v>
      </c>
      <c r="C153" s="3">
        <v>1</v>
      </c>
      <c r="D153" s="88" t="s">
        <v>160</v>
      </c>
      <c r="E153" s="1">
        <v>761</v>
      </c>
      <c r="F153" s="88" t="s">
        <v>161</v>
      </c>
      <c r="H153" s="4">
        <v>1560</v>
      </c>
      <c r="I153" s="21">
        <v>208.5</v>
      </c>
      <c r="J153" s="21"/>
      <c r="K153" s="26"/>
      <c r="L153" s="35">
        <v>41475.480000000003</v>
      </c>
      <c r="M153" s="35">
        <v>8225.9699999999993</v>
      </c>
      <c r="N153" s="35"/>
      <c r="O153" s="35"/>
      <c r="P153" s="35">
        <f t="shared" si="14"/>
        <v>49701.450000000004</v>
      </c>
      <c r="Q153" s="15"/>
      <c r="R153" s="36">
        <v>34.369999999999997</v>
      </c>
      <c r="S153" s="15"/>
      <c r="T153" s="25">
        <f t="shared" si="16"/>
        <v>71489.599999999991</v>
      </c>
      <c r="U153" s="25">
        <f t="shared" si="12"/>
        <v>10749.217499999999</v>
      </c>
      <c r="V153" s="25"/>
      <c r="W153" s="25"/>
      <c r="X153" s="25">
        <f t="shared" si="13"/>
        <v>82238.81749999999</v>
      </c>
      <c r="Y153" s="16"/>
      <c r="Z153" s="22">
        <f t="shared" si="15"/>
        <v>32537.367499999986</v>
      </c>
      <c r="AB153" s="24"/>
    </row>
    <row r="154" spans="1:28" x14ac:dyDescent="0.2">
      <c r="A154" s="1">
        <v>142</v>
      </c>
      <c r="C154" s="3">
        <v>1</v>
      </c>
      <c r="D154" s="1" t="s">
        <v>162</v>
      </c>
      <c r="E154" s="1">
        <v>764</v>
      </c>
      <c r="F154" s="100" t="s">
        <v>164</v>
      </c>
      <c r="H154" s="4">
        <v>1463</v>
      </c>
      <c r="I154" s="21">
        <v>222.75</v>
      </c>
      <c r="J154" s="21"/>
      <c r="K154" s="26"/>
      <c r="L154" s="35">
        <v>34737.269999999997</v>
      </c>
      <c r="M154" s="35">
        <v>7967.34</v>
      </c>
      <c r="N154" s="35"/>
      <c r="O154" s="35"/>
      <c r="P154" s="35">
        <f t="shared" si="14"/>
        <v>42704.61</v>
      </c>
      <c r="Q154" s="15"/>
      <c r="R154" s="36"/>
      <c r="S154" s="15"/>
      <c r="T154" s="25">
        <f t="shared" si="16"/>
        <v>0</v>
      </c>
      <c r="U154" s="25">
        <f t="shared" si="12"/>
        <v>0</v>
      </c>
      <c r="V154" s="25"/>
      <c r="W154" s="25"/>
      <c r="X154" s="25">
        <f t="shared" si="13"/>
        <v>0</v>
      </c>
      <c r="Y154" s="16"/>
      <c r="Z154" s="22">
        <f t="shared" si="15"/>
        <v>-42704.61</v>
      </c>
      <c r="AB154" s="24"/>
    </row>
    <row r="155" spans="1:28" x14ac:dyDescent="0.2">
      <c r="A155" s="1">
        <v>143</v>
      </c>
      <c r="C155" s="3">
        <v>1</v>
      </c>
      <c r="D155" s="88" t="s">
        <v>163</v>
      </c>
      <c r="E155" s="1">
        <v>765</v>
      </c>
      <c r="F155" s="100" t="s">
        <v>164</v>
      </c>
      <c r="H155" s="4">
        <v>8</v>
      </c>
      <c r="I155" s="21"/>
      <c r="J155" s="21"/>
      <c r="K155" s="26"/>
      <c r="L155" s="35">
        <v>207.5</v>
      </c>
      <c r="M155" s="35"/>
      <c r="N155" s="35"/>
      <c r="O155" s="35"/>
      <c r="P155" s="35">
        <f t="shared" si="14"/>
        <v>207.5</v>
      </c>
      <c r="Q155" s="15"/>
      <c r="R155" s="36"/>
      <c r="S155" s="15"/>
      <c r="T155" s="25">
        <f t="shared" si="16"/>
        <v>0</v>
      </c>
      <c r="U155" s="25">
        <f t="shared" si="12"/>
        <v>0</v>
      </c>
      <c r="V155" s="25"/>
      <c r="W155" s="25"/>
      <c r="X155" s="25">
        <f t="shared" si="13"/>
        <v>0</v>
      </c>
      <c r="Y155" s="16"/>
      <c r="Z155" s="22">
        <f t="shared" si="15"/>
        <v>-207.5</v>
      </c>
      <c r="AB155" s="24"/>
    </row>
    <row r="156" spans="1:28" x14ac:dyDescent="0.2">
      <c r="A156" s="1">
        <v>144</v>
      </c>
      <c r="C156" s="3">
        <v>1</v>
      </c>
      <c r="D156" s="1" t="s">
        <v>165</v>
      </c>
      <c r="E156" s="1">
        <v>766</v>
      </c>
      <c r="F156" s="88" t="s">
        <v>161</v>
      </c>
      <c r="H156" s="4">
        <v>1240</v>
      </c>
      <c r="I156" s="21">
        <v>4</v>
      </c>
      <c r="J156" s="21"/>
      <c r="K156" s="26"/>
      <c r="L156" s="35">
        <v>32161.88</v>
      </c>
      <c r="M156" s="35">
        <v>155.63</v>
      </c>
      <c r="N156" s="35"/>
      <c r="O156" s="35"/>
      <c r="P156" s="35">
        <f t="shared" si="14"/>
        <v>32317.510000000002</v>
      </c>
      <c r="Q156" s="15"/>
      <c r="R156" s="36">
        <v>30.14</v>
      </c>
      <c r="S156" s="15"/>
      <c r="T156" s="25">
        <f t="shared" si="16"/>
        <v>62691.200000000004</v>
      </c>
      <c r="U156" s="25">
        <f t="shared" si="12"/>
        <v>180.84</v>
      </c>
      <c r="V156" s="25"/>
      <c r="W156" s="25"/>
      <c r="X156" s="25">
        <f t="shared" si="13"/>
        <v>62872.04</v>
      </c>
      <c r="Y156" s="16"/>
      <c r="Z156" s="22">
        <f t="shared" si="15"/>
        <v>30554.53</v>
      </c>
      <c r="AB156" s="24"/>
    </row>
    <row r="157" spans="1:28" x14ac:dyDescent="0.2">
      <c r="A157" s="1">
        <v>145</v>
      </c>
      <c r="C157" s="3">
        <v>1</v>
      </c>
      <c r="D157" s="88" t="s">
        <v>166</v>
      </c>
      <c r="E157" s="1">
        <v>767</v>
      </c>
      <c r="F157" s="88" t="s">
        <v>161</v>
      </c>
      <c r="H157" s="4">
        <v>1240</v>
      </c>
      <c r="I157" s="21">
        <v>150</v>
      </c>
      <c r="J157" s="21"/>
      <c r="K157" s="26"/>
      <c r="L157" s="35">
        <v>28465.45</v>
      </c>
      <c r="M157" s="35">
        <v>5165.1099999999997</v>
      </c>
      <c r="N157" s="35"/>
      <c r="O157" s="35"/>
      <c r="P157" s="35">
        <f t="shared" si="14"/>
        <v>33630.559999999998</v>
      </c>
      <c r="Q157" s="15"/>
      <c r="R157" s="36">
        <v>30.74</v>
      </c>
      <c r="S157" s="15"/>
      <c r="T157" s="25">
        <f t="shared" si="16"/>
        <v>63939.199999999997</v>
      </c>
      <c r="U157" s="25">
        <f t="shared" si="12"/>
        <v>6916.5</v>
      </c>
      <c r="V157" s="25"/>
      <c r="W157" s="25"/>
      <c r="X157" s="25">
        <f t="shared" si="13"/>
        <v>70855.7</v>
      </c>
      <c r="Y157" s="16"/>
      <c r="Z157" s="22">
        <f t="shared" si="15"/>
        <v>37225.14</v>
      </c>
      <c r="AB157" s="24"/>
    </row>
    <row r="158" spans="1:28" x14ac:dyDescent="0.2">
      <c r="A158" s="1">
        <v>146</v>
      </c>
      <c r="C158" s="3">
        <v>1</v>
      </c>
      <c r="D158" s="1" t="s">
        <v>167</v>
      </c>
      <c r="E158" s="1">
        <v>768</v>
      </c>
      <c r="F158" s="88" t="s">
        <v>161</v>
      </c>
      <c r="H158" s="4">
        <v>1160</v>
      </c>
      <c r="I158" s="21">
        <v>239</v>
      </c>
      <c r="J158" s="21"/>
      <c r="K158" s="26"/>
      <c r="L158" s="35">
        <v>43207.68</v>
      </c>
      <c r="M158" s="35">
        <v>13353.42</v>
      </c>
      <c r="N158" s="35"/>
      <c r="O158" s="35"/>
      <c r="P158" s="35">
        <f t="shared" si="14"/>
        <v>56561.1</v>
      </c>
      <c r="Q158" s="15"/>
      <c r="R158" s="36">
        <v>41.9</v>
      </c>
      <c r="S158" s="15"/>
      <c r="T158" s="25">
        <f t="shared" si="16"/>
        <v>87152</v>
      </c>
      <c r="U158" s="25">
        <f t="shared" si="12"/>
        <v>15021.150000000001</v>
      </c>
      <c r="V158" s="25"/>
      <c r="W158" s="25"/>
      <c r="X158" s="25">
        <f t="shared" si="13"/>
        <v>102173.15</v>
      </c>
      <c r="Y158" s="16"/>
      <c r="Z158" s="22">
        <f t="shared" si="15"/>
        <v>45612.049999999996</v>
      </c>
      <c r="AB158" s="24"/>
    </row>
    <row r="159" spans="1:28" x14ac:dyDescent="0.2">
      <c r="A159" s="1">
        <v>147</v>
      </c>
      <c r="C159" s="3">
        <v>1</v>
      </c>
      <c r="D159" s="88" t="s">
        <v>168</v>
      </c>
      <c r="E159" s="1">
        <v>770</v>
      </c>
      <c r="F159" s="88" t="s">
        <v>161</v>
      </c>
      <c r="H159" s="4">
        <v>1120</v>
      </c>
      <c r="I159" s="21">
        <v>163</v>
      </c>
      <c r="J159" s="21"/>
      <c r="K159" s="26"/>
      <c r="L159" s="35">
        <v>30368.799999999999</v>
      </c>
      <c r="M159" s="35">
        <v>6629.72</v>
      </c>
      <c r="N159" s="35"/>
      <c r="O159" s="35"/>
      <c r="P159" s="35">
        <f t="shared" si="14"/>
        <v>36998.519999999997</v>
      </c>
      <c r="Q159" s="15"/>
      <c r="R159" s="36">
        <v>35.49</v>
      </c>
      <c r="S159" s="15"/>
      <c r="T159" s="25">
        <f t="shared" si="16"/>
        <v>73819.199999999997</v>
      </c>
      <c r="U159" s="25">
        <f t="shared" si="12"/>
        <v>8677.3050000000003</v>
      </c>
      <c r="V159" s="25"/>
      <c r="W159" s="25"/>
      <c r="X159" s="25">
        <f t="shared" si="13"/>
        <v>82496.505000000005</v>
      </c>
      <c r="Y159" s="16"/>
      <c r="Z159" s="22">
        <f t="shared" si="15"/>
        <v>45497.985000000008</v>
      </c>
      <c r="AB159" s="24"/>
    </row>
    <row r="160" spans="1:28" x14ac:dyDescent="0.2">
      <c r="A160" s="1">
        <v>148</v>
      </c>
      <c r="C160" s="3">
        <v>1</v>
      </c>
      <c r="D160" s="1" t="s">
        <v>169</v>
      </c>
      <c r="E160" s="1">
        <v>771</v>
      </c>
      <c r="F160" s="88" t="s">
        <v>161</v>
      </c>
      <c r="H160" s="4">
        <v>1120</v>
      </c>
      <c r="I160" s="21">
        <v>251</v>
      </c>
      <c r="J160" s="21"/>
      <c r="K160" s="26"/>
      <c r="L160" s="35">
        <v>30368.83</v>
      </c>
      <c r="M160" s="35">
        <v>10208.91</v>
      </c>
      <c r="N160" s="35"/>
      <c r="O160" s="35"/>
      <c r="P160" s="35">
        <f t="shared" si="14"/>
        <v>40577.740000000005</v>
      </c>
      <c r="Q160" s="15"/>
      <c r="R160" s="36">
        <v>35.49</v>
      </c>
      <c r="S160" s="15"/>
      <c r="T160" s="25">
        <f t="shared" si="16"/>
        <v>73819.199999999997</v>
      </c>
      <c r="U160" s="25">
        <f t="shared" si="12"/>
        <v>13361.985000000001</v>
      </c>
      <c r="V160" s="25"/>
      <c r="W160" s="25"/>
      <c r="X160" s="25">
        <f t="shared" si="13"/>
        <v>87181.184999999998</v>
      </c>
      <c r="Y160" s="16"/>
      <c r="Z160" s="22">
        <f t="shared" si="15"/>
        <v>46603.444999999992</v>
      </c>
      <c r="AB160" s="24"/>
    </row>
    <row r="161" spans="1:28" x14ac:dyDescent="0.2">
      <c r="A161" s="1">
        <v>149</v>
      </c>
      <c r="C161" s="3">
        <v>1</v>
      </c>
      <c r="D161" s="88" t="s">
        <v>170</v>
      </c>
      <c r="E161" s="1">
        <v>772</v>
      </c>
      <c r="F161" s="88" t="s">
        <v>161</v>
      </c>
      <c r="H161" s="4">
        <v>1080</v>
      </c>
      <c r="I161" s="21">
        <v>11</v>
      </c>
      <c r="J161" s="21"/>
      <c r="K161" s="26"/>
      <c r="L161" s="35">
        <v>22313.88</v>
      </c>
      <c r="M161" s="35">
        <v>340.91</v>
      </c>
      <c r="N161" s="35"/>
      <c r="O161" s="35"/>
      <c r="P161" s="35">
        <f t="shared" si="14"/>
        <v>22654.79</v>
      </c>
      <c r="Q161" s="15"/>
      <c r="R161" s="36">
        <v>36.86</v>
      </c>
      <c r="S161" s="15"/>
      <c r="T161" s="25">
        <f t="shared" si="16"/>
        <v>76668.800000000003</v>
      </c>
      <c r="U161" s="25">
        <f t="shared" si="12"/>
        <v>608.18999999999994</v>
      </c>
      <c r="V161" s="25"/>
      <c r="W161" s="25"/>
      <c r="X161" s="25">
        <f t="shared" si="13"/>
        <v>77276.990000000005</v>
      </c>
      <c r="Y161" s="16"/>
      <c r="Z161" s="22">
        <f t="shared" si="15"/>
        <v>54622.200000000004</v>
      </c>
      <c r="AB161" s="24"/>
    </row>
    <row r="162" spans="1:28" x14ac:dyDescent="0.2">
      <c r="A162" s="1">
        <v>150</v>
      </c>
      <c r="C162" s="3">
        <v>1</v>
      </c>
      <c r="D162" s="1" t="s">
        <v>171</v>
      </c>
      <c r="E162" s="1">
        <v>773</v>
      </c>
      <c r="F162" s="88" t="s">
        <v>30</v>
      </c>
      <c r="H162" s="4">
        <v>1080</v>
      </c>
      <c r="I162" s="21"/>
      <c r="J162" s="21"/>
      <c r="K162" s="26"/>
      <c r="L162" s="35">
        <v>22313.88</v>
      </c>
      <c r="M162" s="35"/>
      <c r="N162" s="35"/>
      <c r="O162" s="35"/>
      <c r="P162" s="35">
        <f t="shared" si="14"/>
        <v>22313.88</v>
      </c>
      <c r="Q162" s="15"/>
      <c r="R162" s="36">
        <v>23.41</v>
      </c>
      <c r="S162" s="15"/>
      <c r="T162" s="25">
        <f t="shared" si="16"/>
        <v>48692.800000000003</v>
      </c>
      <c r="U162" s="25">
        <f t="shared" si="12"/>
        <v>0</v>
      </c>
      <c r="V162" s="25"/>
      <c r="W162" s="25"/>
      <c r="X162" s="25">
        <f t="shared" si="13"/>
        <v>48692.800000000003</v>
      </c>
      <c r="Y162" s="16"/>
      <c r="Z162" s="22">
        <f t="shared" si="15"/>
        <v>26378.920000000002</v>
      </c>
      <c r="AB162" s="24"/>
    </row>
    <row r="163" spans="1:28" x14ac:dyDescent="0.2">
      <c r="A163" s="1">
        <v>151</v>
      </c>
      <c r="C163" s="3">
        <v>1</v>
      </c>
      <c r="D163" s="88" t="s">
        <v>172</v>
      </c>
      <c r="E163" s="1">
        <v>774</v>
      </c>
      <c r="F163" s="88" t="s">
        <v>161</v>
      </c>
      <c r="H163" s="4">
        <v>1080</v>
      </c>
      <c r="I163" s="21">
        <v>12</v>
      </c>
      <c r="J163" s="21"/>
      <c r="K163" s="26"/>
      <c r="L163" s="35">
        <v>32573.88</v>
      </c>
      <c r="M163" s="35">
        <v>542.91</v>
      </c>
      <c r="N163" s="35"/>
      <c r="O163" s="35"/>
      <c r="P163" s="35">
        <f t="shared" si="14"/>
        <v>33116.79</v>
      </c>
      <c r="Q163" s="15"/>
      <c r="R163" s="36">
        <v>34.369999999999997</v>
      </c>
      <c r="S163" s="15"/>
      <c r="T163" s="25">
        <f t="shared" si="16"/>
        <v>71489.599999999991</v>
      </c>
      <c r="U163" s="25">
        <f t="shared" si="12"/>
        <v>618.65999999999985</v>
      </c>
      <c r="V163" s="25"/>
      <c r="W163" s="25"/>
      <c r="X163" s="25">
        <f t="shared" si="13"/>
        <v>72108.259999999995</v>
      </c>
      <c r="Y163" s="16"/>
      <c r="Z163" s="22">
        <f t="shared" si="15"/>
        <v>38991.469999999994</v>
      </c>
      <c r="AB163" s="24"/>
    </row>
    <row r="164" spans="1:28" x14ac:dyDescent="0.2">
      <c r="A164" s="1">
        <v>152</v>
      </c>
      <c r="C164" s="3">
        <v>1</v>
      </c>
      <c r="D164" s="1" t="s">
        <v>173</v>
      </c>
      <c r="E164" s="1">
        <v>775</v>
      </c>
      <c r="F164" s="88" t="s">
        <v>30</v>
      </c>
      <c r="H164" s="4">
        <v>1040</v>
      </c>
      <c r="I164" s="21"/>
      <c r="J164" s="21"/>
      <c r="K164" s="26"/>
      <c r="L164" s="35">
        <v>21487.439999999999</v>
      </c>
      <c r="M164" s="35"/>
      <c r="N164" s="35"/>
      <c r="O164" s="35"/>
      <c r="P164" s="35">
        <f t="shared" si="14"/>
        <v>21487.439999999999</v>
      </c>
      <c r="Q164" s="15"/>
      <c r="R164" s="36">
        <v>23.41</v>
      </c>
      <c r="S164" s="15"/>
      <c r="T164" s="25">
        <f t="shared" si="16"/>
        <v>48692.800000000003</v>
      </c>
      <c r="U164" s="25">
        <f t="shared" si="12"/>
        <v>0</v>
      </c>
      <c r="V164" s="25"/>
      <c r="W164" s="25"/>
      <c r="X164" s="25">
        <f t="shared" si="13"/>
        <v>48692.800000000003</v>
      </c>
      <c r="Y164" s="16"/>
      <c r="Z164" s="22">
        <f t="shared" si="15"/>
        <v>27205.360000000004</v>
      </c>
      <c r="AB164" s="24"/>
    </row>
    <row r="165" spans="1:28" x14ac:dyDescent="0.2">
      <c r="A165" s="1">
        <v>153</v>
      </c>
      <c r="C165" s="3">
        <v>1</v>
      </c>
      <c r="D165" s="88" t="s">
        <v>174</v>
      </c>
      <c r="E165" s="1">
        <v>777</v>
      </c>
      <c r="F165" s="100" t="s">
        <v>164</v>
      </c>
      <c r="H165" s="4">
        <v>632</v>
      </c>
      <c r="I165" s="21">
        <v>10.5</v>
      </c>
      <c r="J165" s="21">
        <v>30.24</v>
      </c>
      <c r="K165" s="26" t="s">
        <v>64</v>
      </c>
      <c r="L165" s="35">
        <v>19061.75</v>
      </c>
      <c r="M165" s="35">
        <v>475.03</v>
      </c>
      <c r="N165" s="35">
        <v>912.07</v>
      </c>
      <c r="O165" s="35"/>
      <c r="P165" s="35">
        <f t="shared" si="14"/>
        <v>20448.849999999999</v>
      </c>
      <c r="Q165" s="15"/>
      <c r="R165" s="36"/>
      <c r="S165" s="15"/>
      <c r="T165" s="25">
        <f t="shared" si="16"/>
        <v>0</v>
      </c>
      <c r="U165" s="25">
        <f t="shared" si="12"/>
        <v>0</v>
      </c>
      <c r="V165" s="25"/>
      <c r="W165" s="25"/>
      <c r="X165" s="25">
        <f t="shared" si="13"/>
        <v>0</v>
      </c>
      <c r="Y165" s="16"/>
      <c r="Z165" s="22">
        <f t="shared" si="15"/>
        <v>-20448.849999999999</v>
      </c>
      <c r="AB165" s="24"/>
    </row>
    <row r="166" spans="1:28" x14ac:dyDescent="0.2">
      <c r="A166" s="1">
        <v>154</v>
      </c>
      <c r="C166" s="3">
        <v>1</v>
      </c>
      <c r="D166" s="1" t="s">
        <v>175</v>
      </c>
      <c r="E166" s="1">
        <v>778</v>
      </c>
      <c r="F166" s="88" t="s">
        <v>30</v>
      </c>
      <c r="H166" s="4">
        <v>792</v>
      </c>
      <c r="I166" s="21"/>
      <c r="J166" s="21"/>
      <c r="K166" s="26"/>
      <c r="L166" s="35">
        <v>16362.72</v>
      </c>
      <c r="M166" s="35"/>
      <c r="N166" s="35"/>
      <c r="O166" s="35"/>
      <c r="P166" s="35">
        <f t="shared" si="14"/>
        <v>16362.72</v>
      </c>
      <c r="Q166" s="15"/>
      <c r="R166" s="36">
        <v>22.25</v>
      </c>
      <c r="S166" s="15"/>
      <c r="T166" s="25">
        <f t="shared" si="16"/>
        <v>46280</v>
      </c>
      <c r="U166" s="25">
        <f t="shared" si="12"/>
        <v>0</v>
      </c>
      <c r="V166" s="25"/>
      <c r="W166" s="25"/>
      <c r="X166" s="25">
        <f t="shared" si="13"/>
        <v>46280</v>
      </c>
      <c r="Y166" s="16"/>
      <c r="Z166" s="22">
        <f t="shared" si="15"/>
        <v>29917.279999999999</v>
      </c>
      <c r="AB166" s="24"/>
    </row>
    <row r="167" spans="1:28" x14ac:dyDescent="0.2">
      <c r="A167" s="1">
        <v>155</v>
      </c>
      <c r="C167" s="3">
        <v>1</v>
      </c>
      <c r="D167" s="88" t="s">
        <v>176</v>
      </c>
      <c r="E167" s="1">
        <v>779</v>
      </c>
      <c r="F167" s="88" t="s">
        <v>161</v>
      </c>
      <c r="H167" s="4">
        <v>560</v>
      </c>
      <c r="I167" s="21">
        <v>23</v>
      </c>
      <c r="J167" s="21"/>
      <c r="K167" s="26"/>
      <c r="L167" s="35">
        <v>11570.16</v>
      </c>
      <c r="M167" s="35">
        <v>712.82</v>
      </c>
      <c r="N167" s="35"/>
      <c r="O167" s="35"/>
      <c r="P167" s="35">
        <f t="shared" si="14"/>
        <v>12282.98</v>
      </c>
      <c r="Q167" s="15"/>
      <c r="R167" s="36">
        <v>27.16</v>
      </c>
      <c r="S167" s="15"/>
      <c r="T167" s="25">
        <f t="shared" si="16"/>
        <v>56492.800000000003</v>
      </c>
      <c r="U167" s="25">
        <f t="shared" ref="U167:U179" si="17">(+I167*R167)*1.5</f>
        <v>937.02</v>
      </c>
      <c r="V167" s="25"/>
      <c r="W167" s="25"/>
      <c r="X167" s="25">
        <f t="shared" ref="X167:X179" si="18">SUM(T167:W167)</f>
        <v>57429.82</v>
      </c>
      <c r="Y167" s="16"/>
      <c r="Z167" s="22">
        <f t="shared" si="15"/>
        <v>45146.84</v>
      </c>
      <c r="AB167" s="24"/>
    </row>
    <row r="168" spans="1:28" x14ac:dyDescent="0.2">
      <c r="A168" s="1">
        <v>156</v>
      </c>
      <c r="C168" s="3">
        <v>1</v>
      </c>
      <c r="D168" s="1" t="s">
        <v>177</v>
      </c>
      <c r="E168" s="1">
        <v>780</v>
      </c>
      <c r="F168" s="88" t="s">
        <v>161</v>
      </c>
      <c r="H168" s="4">
        <v>520</v>
      </c>
      <c r="I168" s="21">
        <v>53.5</v>
      </c>
      <c r="J168" s="21"/>
      <c r="K168" s="26"/>
      <c r="L168" s="35">
        <v>12302.68</v>
      </c>
      <c r="M168" s="35">
        <v>1898.66</v>
      </c>
      <c r="N168" s="35"/>
      <c r="O168" s="35"/>
      <c r="P168" s="35">
        <f t="shared" ref="P168:P179" si="19">SUM(L168:O168)</f>
        <v>14201.34</v>
      </c>
      <c r="Q168" s="15"/>
      <c r="R168" s="36">
        <v>31.18</v>
      </c>
      <c r="S168" s="15"/>
      <c r="T168" s="25">
        <f t="shared" si="16"/>
        <v>64854.400000000001</v>
      </c>
      <c r="U168" s="25">
        <f t="shared" si="17"/>
        <v>2502.1949999999997</v>
      </c>
      <c r="V168" s="25"/>
      <c r="W168" s="25"/>
      <c r="X168" s="25">
        <f t="shared" si="18"/>
        <v>67356.595000000001</v>
      </c>
      <c r="Y168" s="16"/>
      <c r="Z168" s="22">
        <f t="shared" ref="Z168:Z179" si="20">X168-P168</f>
        <v>53155.255000000005</v>
      </c>
      <c r="AB168" s="24"/>
    </row>
    <row r="169" spans="1:28" x14ac:dyDescent="0.2">
      <c r="A169" s="1">
        <v>157</v>
      </c>
      <c r="C169" s="3">
        <v>1</v>
      </c>
      <c r="D169" s="88" t="s">
        <v>178</v>
      </c>
      <c r="E169" s="1">
        <v>781</v>
      </c>
      <c r="F169" s="88" t="s">
        <v>161</v>
      </c>
      <c r="H169" s="4">
        <v>520</v>
      </c>
      <c r="I169" s="21">
        <v>24</v>
      </c>
      <c r="J169" s="21"/>
      <c r="K169" s="26"/>
      <c r="L169" s="35">
        <v>20238.919999999998</v>
      </c>
      <c r="M169" s="35">
        <v>1401.17</v>
      </c>
      <c r="N169" s="35"/>
      <c r="O169" s="35"/>
      <c r="P169" s="35">
        <f t="shared" si="19"/>
        <v>21640.089999999997</v>
      </c>
      <c r="Q169" s="15"/>
      <c r="R169" s="36">
        <v>40.51</v>
      </c>
      <c r="S169" s="15"/>
      <c r="T169" s="25">
        <f t="shared" ref="T169:T179" si="21">R169*2080</f>
        <v>84260.800000000003</v>
      </c>
      <c r="U169" s="25">
        <f t="shared" si="17"/>
        <v>1458.3600000000001</v>
      </c>
      <c r="V169" s="25"/>
      <c r="W169" s="25"/>
      <c r="X169" s="25">
        <f t="shared" si="18"/>
        <v>85719.16</v>
      </c>
      <c r="Y169" s="16"/>
      <c r="Z169" s="22">
        <f t="shared" si="20"/>
        <v>64079.070000000007</v>
      </c>
      <c r="AB169" s="24"/>
    </row>
    <row r="170" spans="1:28" x14ac:dyDescent="0.2">
      <c r="A170" s="1">
        <v>159</v>
      </c>
      <c r="C170" s="3">
        <v>1</v>
      </c>
      <c r="D170" s="1" t="s">
        <v>179</v>
      </c>
      <c r="E170" s="1">
        <v>783</v>
      </c>
      <c r="F170" s="88" t="s">
        <v>161</v>
      </c>
      <c r="H170" s="4">
        <v>240</v>
      </c>
      <c r="I170" s="21">
        <v>30</v>
      </c>
      <c r="J170" s="21"/>
      <c r="K170" s="26"/>
      <c r="L170" s="35">
        <v>8940</v>
      </c>
      <c r="M170" s="35">
        <v>1676.26</v>
      </c>
      <c r="N170" s="35"/>
      <c r="O170" s="35"/>
      <c r="P170" s="35">
        <f t="shared" si="19"/>
        <v>10616.26</v>
      </c>
      <c r="Q170" s="15"/>
      <c r="R170" s="36">
        <v>39.700000000000003</v>
      </c>
      <c r="S170" s="15"/>
      <c r="T170" s="25">
        <f t="shared" si="21"/>
        <v>82576</v>
      </c>
      <c r="U170" s="25">
        <f t="shared" si="17"/>
        <v>1786.5</v>
      </c>
      <c r="V170" s="25"/>
      <c r="W170" s="25"/>
      <c r="X170" s="25">
        <f t="shared" si="18"/>
        <v>84362.5</v>
      </c>
      <c r="Y170" s="16"/>
      <c r="Z170" s="22">
        <f t="shared" si="20"/>
        <v>73746.240000000005</v>
      </c>
      <c r="AB170" s="24"/>
    </row>
    <row r="171" spans="1:28" x14ac:dyDescent="0.2">
      <c r="A171" s="1">
        <v>160</v>
      </c>
      <c r="C171" s="3">
        <v>1</v>
      </c>
      <c r="D171" s="88" t="s">
        <v>180</v>
      </c>
      <c r="E171" s="1">
        <v>784</v>
      </c>
      <c r="F171" s="88" t="s">
        <v>30</v>
      </c>
      <c r="H171" s="4">
        <v>200</v>
      </c>
      <c r="I171" s="21"/>
      <c r="J171" s="21"/>
      <c r="K171" s="26"/>
      <c r="L171" s="35">
        <v>4132.2</v>
      </c>
      <c r="M171" s="35"/>
      <c r="N171" s="35"/>
      <c r="O171" s="35"/>
      <c r="P171" s="35">
        <f t="shared" si="19"/>
        <v>4132.2</v>
      </c>
      <c r="Q171" s="15"/>
      <c r="R171" s="36">
        <v>22.25</v>
      </c>
      <c r="S171" s="15"/>
      <c r="T171" s="25">
        <f t="shared" si="21"/>
        <v>46280</v>
      </c>
      <c r="U171" s="25">
        <f t="shared" si="17"/>
        <v>0</v>
      </c>
      <c r="V171" s="25"/>
      <c r="W171" s="25"/>
      <c r="X171" s="25">
        <f t="shared" si="18"/>
        <v>46280</v>
      </c>
      <c r="Y171" s="16"/>
      <c r="Z171" s="22">
        <f t="shared" si="20"/>
        <v>42147.8</v>
      </c>
      <c r="AB171" s="24"/>
    </row>
    <row r="172" spans="1:28" x14ac:dyDescent="0.2">
      <c r="A172" s="1">
        <v>161</v>
      </c>
      <c r="C172" s="3">
        <v>1</v>
      </c>
      <c r="D172" s="1" t="s">
        <v>181</v>
      </c>
      <c r="E172" s="1">
        <v>787</v>
      </c>
      <c r="F172" s="88" t="s">
        <v>30</v>
      </c>
      <c r="H172" s="4">
        <v>0</v>
      </c>
      <c r="I172" s="21"/>
      <c r="J172" s="21"/>
      <c r="K172" s="26"/>
      <c r="L172" s="35">
        <v>0</v>
      </c>
      <c r="M172" s="35"/>
      <c r="N172" s="35"/>
      <c r="O172" s="35"/>
      <c r="P172" s="35">
        <f t="shared" si="19"/>
        <v>0</v>
      </c>
      <c r="Q172" s="15"/>
      <c r="R172" s="36">
        <v>36.86</v>
      </c>
      <c r="S172" s="15"/>
      <c r="T172" s="25">
        <f t="shared" si="21"/>
        <v>76668.800000000003</v>
      </c>
      <c r="U172" s="25">
        <f t="shared" si="17"/>
        <v>0</v>
      </c>
      <c r="V172" s="25"/>
      <c r="W172" s="25"/>
      <c r="X172" s="25">
        <f t="shared" si="18"/>
        <v>76668.800000000003</v>
      </c>
      <c r="Y172" s="16"/>
      <c r="Z172" s="22">
        <f t="shared" si="20"/>
        <v>76668.800000000003</v>
      </c>
      <c r="AB172" s="24"/>
    </row>
    <row r="173" spans="1:28" x14ac:dyDescent="0.2">
      <c r="A173" s="1">
        <v>162</v>
      </c>
      <c r="C173" s="3">
        <v>1</v>
      </c>
      <c r="D173" s="88" t="s">
        <v>182</v>
      </c>
      <c r="E173" s="1">
        <v>788</v>
      </c>
      <c r="F173" s="88" t="s">
        <v>30</v>
      </c>
      <c r="H173" s="4">
        <v>0</v>
      </c>
      <c r="I173" s="21"/>
      <c r="J173" s="21"/>
      <c r="K173" s="26"/>
      <c r="L173" s="35">
        <v>0</v>
      </c>
      <c r="M173" s="35"/>
      <c r="N173" s="35"/>
      <c r="O173" s="35"/>
      <c r="P173" s="35">
        <f t="shared" si="19"/>
        <v>0</v>
      </c>
      <c r="Q173" s="15"/>
      <c r="R173" s="36">
        <v>36.86</v>
      </c>
      <c r="S173" s="15"/>
      <c r="T173" s="25">
        <f t="shared" si="21"/>
        <v>76668.800000000003</v>
      </c>
      <c r="U173" s="25">
        <f t="shared" si="17"/>
        <v>0</v>
      </c>
      <c r="V173" s="25"/>
      <c r="W173" s="25"/>
      <c r="X173" s="25">
        <f t="shared" si="18"/>
        <v>76668.800000000003</v>
      </c>
      <c r="Y173" s="16"/>
      <c r="Z173" s="22">
        <f t="shared" si="20"/>
        <v>76668.800000000003</v>
      </c>
      <c r="AB173" s="24"/>
    </row>
    <row r="174" spans="1:28" x14ac:dyDescent="0.2">
      <c r="A174" s="1">
        <v>163</v>
      </c>
      <c r="C174" s="3">
        <v>1</v>
      </c>
      <c r="D174" s="1" t="s">
        <v>183</v>
      </c>
      <c r="E174" s="1">
        <v>789</v>
      </c>
      <c r="F174" s="88" t="s">
        <v>30</v>
      </c>
      <c r="H174" s="4">
        <v>0</v>
      </c>
      <c r="I174" s="21"/>
      <c r="J174" s="21"/>
      <c r="K174" s="26"/>
      <c r="L174" s="35">
        <v>0</v>
      </c>
      <c r="M174" s="35"/>
      <c r="N174" s="35"/>
      <c r="O174" s="35"/>
      <c r="P174" s="35">
        <f t="shared" si="19"/>
        <v>0</v>
      </c>
      <c r="Q174" s="15"/>
      <c r="R174" s="36">
        <v>24.24</v>
      </c>
      <c r="S174" s="15"/>
      <c r="T174" s="25">
        <f t="shared" si="21"/>
        <v>50419.199999999997</v>
      </c>
      <c r="U174" s="25">
        <f t="shared" si="17"/>
        <v>0</v>
      </c>
      <c r="V174" s="25"/>
      <c r="W174" s="25"/>
      <c r="X174" s="25">
        <f t="shared" si="18"/>
        <v>50419.199999999997</v>
      </c>
      <c r="Y174" s="16"/>
      <c r="Z174" s="22">
        <f t="shared" si="20"/>
        <v>50419.199999999997</v>
      </c>
      <c r="AB174" s="24"/>
    </row>
    <row r="175" spans="1:28" x14ac:dyDescent="0.2">
      <c r="A175" s="1">
        <v>164</v>
      </c>
      <c r="C175" s="3">
        <v>1</v>
      </c>
      <c r="D175" s="88" t="s">
        <v>184</v>
      </c>
      <c r="E175" s="1">
        <v>790</v>
      </c>
      <c r="F175" s="88" t="s">
        <v>30</v>
      </c>
      <c r="H175" s="4">
        <v>0</v>
      </c>
      <c r="I175" s="21"/>
      <c r="J175" s="21"/>
      <c r="K175" s="26"/>
      <c r="L175" s="35">
        <v>0</v>
      </c>
      <c r="M175" s="35"/>
      <c r="N175" s="35"/>
      <c r="O175" s="35"/>
      <c r="P175" s="35">
        <f t="shared" si="19"/>
        <v>0</v>
      </c>
      <c r="Q175" s="15"/>
      <c r="R175" s="36">
        <v>24.57</v>
      </c>
      <c r="S175" s="15"/>
      <c r="T175" s="25">
        <f t="shared" si="21"/>
        <v>51105.599999999999</v>
      </c>
      <c r="U175" s="25">
        <f t="shared" si="17"/>
        <v>0</v>
      </c>
      <c r="V175" s="25"/>
      <c r="W175" s="25"/>
      <c r="X175" s="25">
        <f t="shared" si="18"/>
        <v>51105.599999999999</v>
      </c>
      <c r="Y175" s="16"/>
      <c r="Z175" s="22">
        <f t="shared" si="20"/>
        <v>51105.599999999999</v>
      </c>
      <c r="AB175" s="24"/>
    </row>
    <row r="176" spans="1:28" x14ac:dyDescent="0.2">
      <c r="A176" s="1">
        <v>165</v>
      </c>
      <c r="C176" s="3">
        <v>1</v>
      </c>
      <c r="D176" s="1" t="s">
        <v>185</v>
      </c>
      <c r="E176" s="1">
        <v>791</v>
      </c>
      <c r="F176" s="88" t="s">
        <v>30</v>
      </c>
      <c r="H176" s="4">
        <v>0</v>
      </c>
      <c r="I176" s="21"/>
      <c r="J176" s="21"/>
      <c r="K176" s="26"/>
      <c r="L176" s="35">
        <v>0</v>
      </c>
      <c r="M176" s="35"/>
      <c r="N176" s="35"/>
      <c r="O176" s="35"/>
      <c r="P176" s="35">
        <f t="shared" si="19"/>
        <v>0</v>
      </c>
      <c r="Q176" s="15"/>
      <c r="R176" s="36">
        <v>30.74</v>
      </c>
      <c r="S176" s="15"/>
      <c r="T176" s="25">
        <f t="shared" si="21"/>
        <v>63939.199999999997</v>
      </c>
      <c r="U176" s="25">
        <f t="shared" si="17"/>
        <v>0</v>
      </c>
      <c r="V176" s="25"/>
      <c r="W176" s="25"/>
      <c r="X176" s="25">
        <f t="shared" si="18"/>
        <v>63939.199999999997</v>
      </c>
      <c r="Y176" s="16"/>
      <c r="Z176" s="22">
        <f t="shared" si="20"/>
        <v>63939.199999999997</v>
      </c>
      <c r="AB176" s="24"/>
    </row>
    <row r="177" spans="1:28" x14ac:dyDescent="0.2">
      <c r="A177" s="1">
        <v>166</v>
      </c>
      <c r="C177" s="3">
        <v>1</v>
      </c>
      <c r="D177" s="88" t="s">
        <v>186</v>
      </c>
      <c r="E177" s="1">
        <v>792</v>
      </c>
      <c r="F177" s="88" t="s">
        <v>30</v>
      </c>
      <c r="H177" s="4">
        <v>0</v>
      </c>
      <c r="I177" s="21"/>
      <c r="J177" s="21"/>
      <c r="K177" s="26"/>
      <c r="L177" s="35">
        <v>0</v>
      </c>
      <c r="M177" s="35"/>
      <c r="N177" s="35"/>
      <c r="O177" s="35"/>
      <c r="P177" s="35">
        <f t="shared" si="19"/>
        <v>0</v>
      </c>
      <c r="Q177" s="15"/>
      <c r="R177" s="36">
        <v>21.14</v>
      </c>
      <c r="S177" s="15"/>
      <c r="T177" s="25">
        <f t="shared" si="21"/>
        <v>43971.200000000004</v>
      </c>
      <c r="U177" s="25">
        <f t="shared" si="17"/>
        <v>0</v>
      </c>
      <c r="V177" s="25"/>
      <c r="W177" s="25"/>
      <c r="X177" s="25">
        <f t="shared" si="18"/>
        <v>43971.200000000004</v>
      </c>
      <c r="Y177" s="16"/>
      <c r="Z177" s="22">
        <f t="shared" si="20"/>
        <v>43971.200000000004</v>
      </c>
      <c r="AB177" s="24"/>
    </row>
    <row r="178" spans="1:28" x14ac:dyDescent="0.2">
      <c r="A178" s="1">
        <v>167</v>
      </c>
      <c r="C178" s="3">
        <v>1</v>
      </c>
      <c r="D178" s="1" t="s">
        <v>187</v>
      </c>
      <c r="E178" s="1">
        <v>793</v>
      </c>
      <c r="F178" s="88" t="s">
        <v>30</v>
      </c>
      <c r="H178" s="4">
        <v>0</v>
      </c>
      <c r="I178" s="21"/>
      <c r="J178" s="21"/>
      <c r="K178" s="26"/>
      <c r="L178" s="35">
        <v>0</v>
      </c>
      <c r="M178" s="35"/>
      <c r="N178" s="35"/>
      <c r="O178" s="35"/>
      <c r="P178" s="35">
        <f t="shared" si="19"/>
        <v>0</v>
      </c>
      <c r="Q178" s="15"/>
      <c r="R178" s="36">
        <v>27.81</v>
      </c>
      <c r="S178" s="15"/>
      <c r="T178" s="25">
        <f t="shared" si="21"/>
        <v>57844.799999999996</v>
      </c>
      <c r="U178" s="25">
        <f t="shared" si="17"/>
        <v>0</v>
      </c>
      <c r="V178" s="25"/>
      <c r="W178" s="25"/>
      <c r="X178" s="25">
        <f t="shared" si="18"/>
        <v>57844.799999999996</v>
      </c>
      <c r="Y178" s="16"/>
      <c r="Z178" s="22">
        <f t="shared" si="20"/>
        <v>57844.799999999996</v>
      </c>
      <c r="AB178" s="24"/>
    </row>
    <row r="179" spans="1:28" x14ac:dyDescent="0.2">
      <c r="A179" s="1">
        <v>168</v>
      </c>
      <c r="C179" s="3">
        <v>1</v>
      </c>
      <c r="D179" s="88" t="s">
        <v>188</v>
      </c>
      <c r="E179" s="1">
        <v>794</v>
      </c>
      <c r="F179" s="88" t="s">
        <v>30</v>
      </c>
      <c r="H179" s="4">
        <v>0</v>
      </c>
      <c r="I179" s="21"/>
      <c r="J179" s="21"/>
      <c r="K179" s="26"/>
      <c r="L179" s="35">
        <v>0</v>
      </c>
      <c r="M179" s="35"/>
      <c r="N179" s="35"/>
      <c r="O179" s="35"/>
      <c r="P179" s="35">
        <f t="shared" si="19"/>
        <v>0</v>
      </c>
      <c r="Q179" s="15"/>
      <c r="R179" s="36">
        <v>21.14</v>
      </c>
      <c r="S179" s="15"/>
      <c r="T179" s="25">
        <f t="shared" si="21"/>
        <v>43971.200000000004</v>
      </c>
      <c r="U179" s="25">
        <f t="shared" si="17"/>
        <v>0</v>
      </c>
      <c r="V179" s="25"/>
      <c r="W179" s="25"/>
      <c r="X179" s="25">
        <f t="shared" si="18"/>
        <v>43971.200000000004</v>
      </c>
      <c r="Y179" s="16"/>
      <c r="Z179" s="22">
        <f t="shared" si="20"/>
        <v>43971.200000000004</v>
      </c>
      <c r="AB179" s="24"/>
    </row>
    <row r="180" spans="1:28" x14ac:dyDescent="0.2">
      <c r="A180" s="1">
        <v>169</v>
      </c>
      <c r="C180" s="28">
        <f>SUM(C41:C179)</f>
        <v>139</v>
      </c>
      <c r="D180" s="29" t="s">
        <v>44</v>
      </c>
      <c r="E180" s="29"/>
      <c r="F180" s="90"/>
      <c r="H180" s="30">
        <f>SUM(H41:H172)</f>
        <v>220036.75</v>
      </c>
      <c r="I180" s="30">
        <f>SUM(I41:I171)</f>
        <v>23925.05</v>
      </c>
      <c r="J180" s="31">
        <f>SUM(J41:J171)</f>
        <v>7953.1699999999992</v>
      </c>
      <c r="K180" s="26"/>
      <c r="L180" s="30">
        <f>SUM(L41:L172)</f>
        <v>7840833.9099999983</v>
      </c>
      <c r="M180" s="30">
        <f>SUM(M41:M171)</f>
        <v>1396338.6099999994</v>
      </c>
      <c r="N180" s="30">
        <f>SUM(N41:N171)</f>
        <v>385700.94</v>
      </c>
      <c r="O180" s="30">
        <f>SUM(O41:O171)</f>
        <v>21696.16</v>
      </c>
      <c r="P180" s="30">
        <f>SUM(P41:P179)</f>
        <v>9644569.6199999955</v>
      </c>
      <c r="Q180" s="15"/>
      <c r="R180" s="33"/>
      <c r="S180" s="15"/>
      <c r="T180" s="30">
        <f>SUM(T41:T179)</f>
        <v>8917063.9999999981</v>
      </c>
      <c r="U180" s="30">
        <f>SUM(U41:U179)</f>
        <v>1433067.5174999998</v>
      </c>
      <c r="V180" s="30">
        <f>SUM(V41:V179)</f>
        <v>0</v>
      </c>
      <c r="W180" s="30">
        <f>SUM(W41:W179)</f>
        <v>0</v>
      </c>
      <c r="X180" s="30">
        <f>SUM(X41:X179)</f>
        <v>10350131.517500004</v>
      </c>
      <c r="Y180" s="45"/>
      <c r="Z180" s="30">
        <f>SUM(Z41:Z179)</f>
        <v>705561.89750000008</v>
      </c>
      <c r="AB180" s="24"/>
    </row>
    <row r="181" spans="1:28" x14ac:dyDescent="0.2">
      <c r="A181" s="1">
        <v>170</v>
      </c>
      <c r="E181" s="1"/>
      <c r="I181" s="4"/>
      <c r="J181" s="21"/>
      <c r="K181" s="26"/>
      <c r="L181" s="4"/>
      <c r="M181" s="4"/>
      <c r="N181" s="4"/>
      <c r="O181" s="4"/>
      <c r="P181" s="4"/>
      <c r="Q181" s="15"/>
      <c r="R181" s="36"/>
      <c r="S181" s="15"/>
      <c r="T181" s="46"/>
      <c r="U181" s="46"/>
      <c r="V181" s="46"/>
      <c r="W181" s="46"/>
      <c r="X181" s="46"/>
      <c r="Y181" s="45"/>
      <c r="Z181" s="47"/>
      <c r="AB181" s="24"/>
    </row>
    <row r="182" spans="1:28" x14ac:dyDescent="0.2">
      <c r="A182" s="1">
        <v>171</v>
      </c>
      <c r="C182" s="28">
        <f>+C38+C180</f>
        <v>165</v>
      </c>
      <c r="D182" s="29" t="s">
        <v>189</v>
      </c>
      <c r="E182" s="29"/>
      <c r="F182" s="90"/>
      <c r="H182" s="30">
        <f>+H38+H180</f>
        <v>259276.75</v>
      </c>
      <c r="I182" s="30">
        <f>+I38+I180</f>
        <v>25111.55</v>
      </c>
      <c r="J182" s="31">
        <f>+J38+J180</f>
        <v>9896.4299999999985</v>
      </c>
      <c r="K182" s="26"/>
      <c r="L182" s="30">
        <f>+L38+L180</f>
        <v>10144978.119999997</v>
      </c>
      <c r="M182" s="30">
        <f>+M38+M180</f>
        <v>1476921.5799999994</v>
      </c>
      <c r="N182" s="30">
        <f>+N38+N180</f>
        <v>506627.42</v>
      </c>
      <c r="O182" s="30">
        <f>+O38+O180</f>
        <v>51680.759999999995</v>
      </c>
      <c r="P182" s="30">
        <f>+P38+P180</f>
        <v>12535207.789999995</v>
      </c>
      <c r="Q182" s="15"/>
      <c r="R182" s="33"/>
      <c r="S182" s="15"/>
      <c r="T182" s="30">
        <f>+T38+T180</f>
        <v>11829772.199999999</v>
      </c>
      <c r="U182" s="30">
        <f>+U38+U180</f>
        <v>1433067.5174999998</v>
      </c>
      <c r="V182" s="30">
        <f>+V38+V180</f>
        <v>0</v>
      </c>
      <c r="W182" s="30">
        <f>+W38+W180</f>
        <v>0</v>
      </c>
      <c r="X182" s="30">
        <f>+X38+X180</f>
        <v>13262839.717500005</v>
      </c>
      <c r="Y182" s="45"/>
      <c r="Z182" s="30">
        <f>+Z38+Z180</f>
        <v>727631.92749999999</v>
      </c>
      <c r="AB182" s="24"/>
    </row>
    <row r="183" spans="1:28" s="48" customFormat="1" x14ac:dyDescent="0.2">
      <c r="A183" s="1">
        <v>172</v>
      </c>
      <c r="C183" s="49"/>
      <c r="D183" s="50"/>
      <c r="E183" s="50"/>
      <c r="F183" s="92"/>
      <c r="G183" s="50"/>
      <c r="H183" s="51"/>
      <c r="K183" s="52"/>
      <c r="Q183" s="53"/>
      <c r="S183" s="15"/>
      <c r="T183" s="54"/>
      <c r="U183" s="54"/>
      <c r="V183" s="54"/>
      <c r="W183" s="54"/>
      <c r="X183" s="54"/>
      <c r="Y183" s="55"/>
      <c r="Z183" s="54"/>
      <c r="AB183" s="24"/>
    </row>
    <row r="184" spans="1:28" x14ac:dyDescent="0.2">
      <c r="A184" s="1">
        <v>173</v>
      </c>
      <c r="E184" s="1"/>
    </row>
    <row r="185" spans="1:28" x14ac:dyDescent="0.2">
      <c r="A185" s="1">
        <v>174</v>
      </c>
      <c r="D185" s="56" t="s">
        <v>190</v>
      </c>
      <c r="E185" s="56"/>
      <c r="H185" s="57" t="s">
        <v>20</v>
      </c>
      <c r="I185" s="58" t="s">
        <v>191</v>
      </c>
      <c r="L185" s="59" t="s">
        <v>48</v>
      </c>
      <c r="M185" s="58" t="s">
        <v>192</v>
      </c>
      <c r="T185" s="59" t="s">
        <v>30</v>
      </c>
      <c r="U185" s="58" t="s">
        <v>193</v>
      </c>
    </row>
    <row r="186" spans="1:28" x14ac:dyDescent="0.2">
      <c r="A186" s="1">
        <v>175</v>
      </c>
      <c r="E186" s="1"/>
    </row>
    <row r="187" spans="1:28" ht="30" customHeight="1" x14ac:dyDescent="0.2">
      <c r="A187" s="1">
        <v>176</v>
      </c>
      <c r="B187" s="60"/>
      <c r="C187" s="61" t="s">
        <v>194</v>
      </c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0"/>
      <c r="Z187" s="60"/>
    </row>
    <row r="188" spans="1:28" x14ac:dyDescent="0.2">
      <c r="A188" s="1">
        <v>177</v>
      </c>
      <c r="E188" s="1"/>
    </row>
    <row r="189" spans="1:28" x14ac:dyDescent="0.2">
      <c r="A189" s="1">
        <v>178</v>
      </c>
      <c r="D189" s="62" t="s">
        <v>195</v>
      </c>
      <c r="E189" s="1"/>
      <c r="G189" s="2"/>
      <c r="I189" s="63" t="s">
        <v>196</v>
      </c>
      <c r="J189" s="63" t="s">
        <v>197</v>
      </c>
      <c r="K189" s="63"/>
      <c r="L189" s="63"/>
      <c r="M189" s="63" t="s">
        <v>198</v>
      </c>
      <c r="N189" s="64"/>
    </row>
    <row r="190" spans="1:28" ht="3.75" customHeight="1" x14ac:dyDescent="0.2">
      <c r="A190" s="1">
        <v>179</v>
      </c>
      <c r="E190" s="1"/>
      <c r="G190" s="2"/>
    </row>
    <row r="191" spans="1:28" x14ac:dyDescent="0.2">
      <c r="A191" s="1">
        <v>180</v>
      </c>
      <c r="C191" s="65"/>
      <c r="D191" s="1" t="s">
        <v>199</v>
      </c>
      <c r="F191" s="93" t="s">
        <v>200</v>
      </c>
      <c r="I191" s="66">
        <f>+H218+H219+H220+H221</f>
        <v>992316.8391812084</v>
      </c>
      <c r="J191" s="67">
        <f>+I218+I219+I220+I221</f>
        <v>7.9162376565297371E-2</v>
      </c>
      <c r="M191" s="24">
        <f>$Z$182*J191</f>
        <v>57601.072645688153</v>
      </c>
    </row>
    <row r="192" spans="1:28" x14ac:dyDescent="0.2">
      <c r="A192" s="1">
        <v>181</v>
      </c>
      <c r="C192" s="65"/>
      <c r="D192" s="1" t="s">
        <v>201</v>
      </c>
      <c r="F192" s="93" t="s">
        <v>202</v>
      </c>
      <c r="I192" s="66">
        <f>+H222+H223+H224</f>
        <v>3028893.6320973653</v>
      </c>
      <c r="J192" s="67">
        <f>+I222+I223+I224</f>
        <v>0.24163090740067283</v>
      </c>
      <c r="M192" s="24">
        <f t="shared" ref="M192:M195" si="22">$Z$182*J192</f>
        <v>175818.36289552558</v>
      </c>
    </row>
    <row r="193" spans="1:14" x14ac:dyDescent="0.2">
      <c r="A193" s="1">
        <v>182</v>
      </c>
      <c r="C193" s="65"/>
      <c r="D193" s="1" t="s">
        <v>203</v>
      </c>
      <c r="F193" s="93" t="s">
        <v>204</v>
      </c>
      <c r="I193" s="66">
        <f>+H225</f>
        <v>1355105.0601029573</v>
      </c>
      <c r="J193" s="67">
        <f>+I225</f>
        <v>0.10810391683156846</v>
      </c>
      <c r="M193" s="24">
        <f t="shared" si="22"/>
        <v>78659.861374453845</v>
      </c>
    </row>
    <row r="194" spans="1:14" x14ac:dyDescent="0.2">
      <c r="A194" s="1">
        <v>183</v>
      </c>
      <c r="C194" s="65"/>
      <c r="D194" s="1" t="s">
        <v>205</v>
      </c>
      <c r="F194" s="93" t="s">
        <v>206</v>
      </c>
      <c r="I194" s="66">
        <f>+H226+H227</f>
        <v>300285.49660259567</v>
      </c>
      <c r="J194" s="67">
        <f>+I226+I227</f>
        <v>2.3955366492386103E-2</v>
      </c>
      <c r="M194" s="24">
        <f t="shared" si="22"/>
        <v>17430.689494823815</v>
      </c>
    </row>
    <row r="195" spans="1:14" x14ac:dyDescent="0.2">
      <c r="A195" s="1">
        <v>184</v>
      </c>
      <c r="C195" s="65"/>
      <c r="D195" s="1" t="s">
        <v>207</v>
      </c>
      <c r="F195" s="93" t="s">
        <v>208</v>
      </c>
      <c r="I195" s="66">
        <f>+H228+H229+H230+H231</f>
        <v>1327374.2942272061</v>
      </c>
      <c r="J195" s="67">
        <f>+I228+I229+I230+I231</f>
        <v>0.10589168658007772</v>
      </c>
      <c r="M195" s="24">
        <f t="shared" si="22"/>
        <v>77050.172012487834</v>
      </c>
    </row>
    <row r="196" spans="1:14" ht="15" customHeight="1" x14ac:dyDescent="0.2">
      <c r="A196" s="1">
        <v>185</v>
      </c>
      <c r="C196" s="65"/>
      <c r="D196" s="68"/>
      <c r="F196" s="94"/>
      <c r="G196" s="68"/>
      <c r="H196" s="69"/>
      <c r="I196" s="70">
        <f>SUM(I191:I195)</f>
        <v>7003975.3222113326</v>
      </c>
      <c r="J196" s="71">
        <f>SUM(J191:J195)</f>
        <v>0.55874425387000248</v>
      </c>
      <c r="M196" s="72">
        <f>SUM(M191:M195)</f>
        <v>406560.15842297924</v>
      </c>
    </row>
    <row r="197" spans="1:14" ht="5.25" customHeight="1" x14ac:dyDescent="0.2">
      <c r="A197" s="1">
        <v>186</v>
      </c>
      <c r="C197" s="65"/>
      <c r="F197" s="93"/>
      <c r="I197" s="73"/>
      <c r="J197" s="67"/>
    </row>
    <row r="198" spans="1:14" x14ac:dyDescent="0.2">
      <c r="A198" s="1">
        <v>187</v>
      </c>
      <c r="C198" s="65"/>
      <c r="D198" s="1" t="s">
        <v>209</v>
      </c>
      <c r="F198" s="93" t="s">
        <v>210</v>
      </c>
      <c r="I198" s="66">
        <f>+H212+H213</f>
        <v>3325849.5417298554</v>
      </c>
      <c r="J198" s="67">
        <f>+I212+I213</f>
        <v>0.26532065508349417</v>
      </c>
      <c r="M198" s="24">
        <f t="shared" ref="M198:M201" si="23">$Z$182*J198</f>
        <v>193055.77966396554</v>
      </c>
    </row>
    <row r="199" spans="1:14" x14ac:dyDescent="0.2">
      <c r="A199" s="1">
        <v>188</v>
      </c>
      <c r="C199" s="65"/>
      <c r="D199" s="1" t="s">
        <v>211</v>
      </c>
      <c r="F199" s="93" t="s">
        <v>212</v>
      </c>
      <c r="I199" s="66">
        <f>+H214</f>
        <v>240286.55757459457</v>
      </c>
      <c r="J199" s="67">
        <f>+I214</f>
        <v>1.9168932948869864E-2</v>
      </c>
      <c r="M199" s="24">
        <f t="shared" si="23"/>
        <v>13947.927629704438</v>
      </c>
    </row>
    <row r="200" spans="1:14" x14ac:dyDescent="0.2">
      <c r="A200" s="1">
        <v>189</v>
      </c>
      <c r="C200" s="65"/>
      <c r="D200" s="1" t="s">
        <v>213</v>
      </c>
      <c r="F200" s="93" t="s">
        <v>214</v>
      </c>
      <c r="I200" s="66">
        <f>+H215+H216</f>
        <v>695939.05850225931</v>
      </c>
      <c r="J200" s="67">
        <f>+I215+I216</f>
        <v>5.5518749294945616E-2</v>
      </c>
      <c r="M200" s="24">
        <f t="shared" si="23"/>
        <v>40397.214561870547</v>
      </c>
    </row>
    <row r="201" spans="1:14" x14ac:dyDescent="0.2">
      <c r="A201" s="1">
        <v>190</v>
      </c>
      <c r="C201" s="65"/>
      <c r="D201" s="1" t="s">
        <v>215</v>
      </c>
      <c r="F201" s="93" t="s">
        <v>216</v>
      </c>
      <c r="I201" s="66">
        <f>+H217</f>
        <v>1269157.3072657583</v>
      </c>
      <c r="J201" s="67">
        <f>+I217</f>
        <v>0.10124740880268777</v>
      </c>
      <c r="M201" s="24">
        <f t="shared" si="23"/>
        <v>73670.847221480173</v>
      </c>
    </row>
    <row r="202" spans="1:14" ht="15" customHeight="1" x14ac:dyDescent="0.2">
      <c r="A202" s="1">
        <v>191</v>
      </c>
      <c r="C202" s="65"/>
      <c r="D202" s="68"/>
      <c r="E202" s="74"/>
      <c r="F202" s="95"/>
      <c r="G202" s="68"/>
      <c r="H202" s="69" t="s">
        <v>44</v>
      </c>
      <c r="I202" s="70">
        <f>SUM(I198:I201)</f>
        <v>5531232.4650724679</v>
      </c>
      <c r="J202" s="71">
        <f>SUM(J198:J201)</f>
        <v>0.44125574612999741</v>
      </c>
      <c r="M202" s="75">
        <f>SUM(M198:M201)</f>
        <v>321071.7690770207</v>
      </c>
    </row>
    <row r="203" spans="1:14" ht="5.25" customHeight="1" x14ac:dyDescent="0.2">
      <c r="A203" s="1">
        <v>192</v>
      </c>
      <c r="C203" s="65"/>
      <c r="I203" s="73"/>
      <c r="J203" s="76"/>
    </row>
    <row r="204" spans="1:14" ht="15" customHeight="1" thickBot="1" x14ac:dyDescent="0.25">
      <c r="A204" s="1">
        <v>193</v>
      </c>
      <c r="C204" s="65"/>
      <c r="D204" s="77"/>
      <c r="F204" s="96" t="s">
        <v>16</v>
      </c>
      <c r="G204" s="77"/>
      <c r="H204" s="78"/>
      <c r="I204" s="79">
        <f>I196+I202</f>
        <v>12535207.787283801</v>
      </c>
      <c r="J204" s="80">
        <f>J196+J202</f>
        <v>0.99999999999999989</v>
      </c>
      <c r="M204" s="81">
        <f>M196+M202</f>
        <v>727631.92749999999</v>
      </c>
      <c r="N204" s="82"/>
    </row>
    <row r="205" spans="1:14" ht="13.5" thickTop="1" x14ac:dyDescent="0.2">
      <c r="A205" s="1">
        <v>194</v>
      </c>
      <c r="E205" s="1"/>
    </row>
    <row r="206" spans="1:14" x14ac:dyDescent="0.2">
      <c r="A206" s="1">
        <v>195</v>
      </c>
      <c r="E206" s="1"/>
    </row>
    <row r="207" spans="1:14" x14ac:dyDescent="0.2">
      <c r="A207" s="1">
        <v>196</v>
      </c>
      <c r="E207" s="1"/>
    </row>
    <row r="208" spans="1:14" x14ac:dyDescent="0.2">
      <c r="A208" s="1">
        <v>197</v>
      </c>
      <c r="E208" s="1"/>
    </row>
    <row r="209" spans="1:10" x14ac:dyDescent="0.2">
      <c r="A209" s="1">
        <v>198</v>
      </c>
      <c r="D209" s="62" t="s">
        <v>217</v>
      </c>
      <c r="E209" s="1"/>
      <c r="G209" s="2"/>
    </row>
    <row r="210" spans="1:10" x14ac:dyDescent="0.2">
      <c r="A210" s="1">
        <v>199</v>
      </c>
      <c r="E210" s="1"/>
      <c r="G210" s="2"/>
      <c r="I210" s="1"/>
      <c r="J210" s="1"/>
    </row>
    <row r="211" spans="1:10" x14ac:dyDescent="0.2">
      <c r="A211" s="1">
        <v>200</v>
      </c>
      <c r="D211" s="62" t="s">
        <v>218</v>
      </c>
      <c r="F211" s="97" t="s">
        <v>219</v>
      </c>
      <c r="G211" s="2"/>
      <c r="H211" s="83" t="s">
        <v>220</v>
      </c>
      <c r="I211" s="84" t="s">
        <v>221</v>
      </c>
    </row>
    <row r="212" spans="1:10" x14ac:dyDescent="0.2">
      <c r="A212" s="1">
        <v>201</v>
      </c>
      <c r="D212" s="1">
        <v>107.2</v>
      </c>
      <c r="F212" s="93" t="s">
        <v>222</v>
      </c>
      <c r="G212" s="2"/>
      <c r="H212" s="4">
        <v>2824898.6970771379</v>
      </c>
      <c r="I212" s="85">
        <f>H212/$H$232</f>
        <v>0.22535714963918063</v>
      </c>
    </row>
    <row r="213" spans="1:10" x14ac:dyDescent="0.2">
      <c r="A213" s="1">
        <v>202</v>
      </c>
      <c r="D213" s="1">
        <v>108.8</v>
      </c>
      <c r="F213" s="93" t="s">
        <v>223</v>
      </c>
      <c r="G213" s="2"/>
      <c r="H213" s="4">
        <v>500950.84465271764</v>
      </c>
      <c r="I213" s="85">
        <f t="shared" ref="I213:I231" si="24">H213/$H$232</f>
        <v>3.9963505444313541E-2</v>
      </c>
    </row>
    <row r="214" spans="1:10" x14ac:dyDescent="0.2">
      <c r="A214" s="1">
        <v>203</v>
      </c>
      <c r="D214" s="1">
        <v>163</v>
      </c>
      <c r="F214" s="93" t="s">
        <v>224</v>
      </c>
      <c r="G214" s="2"/>
      <c r="H214" s="4">
        <v>240286.55757459457</v>
      </c>
      <c r="I214" s="85">
        <f t="shared" si="24"/>
        <v>1.9168932948869864E-2</v>
      </c>
    </row>
    <row r="215" spans="1:10" x14ac:dyDescent="0.2">
      <c r="A215" s="1">
        <v>204</v>
      </c>
      <c r="D215" s="1">
        <v>184.4</v>
      </c>
      <c r="F215" s="93" t="s">
        <v>225</v>
      </c>
      <c r="G215" s="2"/>
      <c r="H215" s="4">
        <v>190609.47694241622</v>
      </c>
      <c r="I215" s="85">
        <f t="shared" si="24"/>
        <v>1.5205928786898758E-2</v>
      </c>
    </row>
    <row r="216" spans="1:10" x14ac:dyDescent="0.2">
      <c r="A216" s="1">
        <v>205</v>
      </c>
      <c r="D216" s="1">
        <v>184.99</v>
      </c>
      <c r="F216" s="93" t="s">
        <v>226</v>
      </c>
      <c r="G216" s="2"/>
      <c r="H216" s="4">
        <v>505329.58155984309</v>
      </c>
      <c r="I216" s="85">
        <f t="shared" si="24"/>
        <v>4.0312820508046861E-2</v>
      </c>
    </row>
    <row r="217" spans="1:10" x14ac:dyDescent="0.2">
      <c r="A217" s="1">
        <v>206</v>
      </c>
      <c r="D217" s="1">
        <v>242.4</v>
      </c>
      <c r="F217" s="93" t="s">
        <v>227</v>
      </c>
      <c r="G217" s="2"/>
      <c r="H217" s="4">
        <v>1269157.3072657583</v>
      </c>
      <c r="I217" s="85">
        <f t="shared" si="24"/>
        <v>0.10124740880268777</v>
      </c>
    </row>
    <row r="218" spans="1:10" x14ac:dyDescent="0.2">
      <c r="A218" s="1">
        <v>207</v>
      </c>
      <c r="D218" s="1">
        <v>580</v>
      </c>
      <c r="F218" s="93" t="s">
        <v>228</v>
      </c>
      <c r="G218" s="2"/>
      <c r="H218" s="4">
        <v>66730.207819504227</v>
      </c>
      <c r="I218" s="85">
        <f t="shared" si="24"/>
        <v>5.3234225512558261E-3</v>
      </c>
    </row>
    <row r="219" spans="1:10" x14ac:dyDescent="0.2">
      <c r="A219" s="1">
        <v>208</v>
      </c>
      <c r="D219" s="1">
        <v>586</v>
      </c>
      <c r="F219" s="93" t="s">
        <v>229</v>
      </c>
      <c r="G219" s="2"/>
      <c r="H219" s="4">
        <v>685339.02989683824</v>
      </c>
      <c r="I219" s="85">
        <f t="shared" si="24"/>
        <v>5.4673128800630862E-2</v>
      </c>
    </row>
    <row r="220" spans="1:10" x14ac:dyDescent="0.2">
      <c r="A220" s="1">
        <v>209</v>
      </c>
      <c r="D220" s="1">
        <v>588</v>
      </c>
      <c r="F220" s="93" t="s">
        <v>230</v>
      </c>
      <c r="G220" s="2"/>
      <c r="H220" s="4">
        <v>134467.85552847787</v>
      </c>
      <c r="I220" s="85">
        <f t="shared" si="24"/>
        <v>1.0727213924996702E-2</v>
      </c>
    </row>
    <row r="221" spans="1:10" x14ac:dyDescent="0.2">
      <c r="A221" s="1">
        <v>210</v>
      </c>
      <c r="D221" s="1">
        <v>588.1</v>
      </c>
      <c r="F221" s="93" t="s">
        <v>231</v>
      </c>
      <c r="G221" s="2"/>
      <c r="H221" s="4">
        <v>105779.74593638806</v>
      </c>
      <c r="I221" s="85">
        <f t="shared" si="24"/>
        <v>8.4386112884139927E-3</v>
      </c>
    </row>
    <row r="222" spans="1:10" x14ac:dyDescent="0.2">
      <c r="A222" s="1">
        <v>211</v>
      </c>
      <c r="D222" s="1">
        <v>593</v>
      </c>
      <c r="F222" s="93" t="s">
        <v>232</v>
      </c>
      <c r="G222" s="2"/>
      <c r="H222" s="4">
        <v>2621880.5485207983</v>
      </c>
      <c r="I222" s="85">
        <f t="shared" si="24"/>
        <v>0.20916131531385826</v>
      </c>
    </row>
    <row r="223" spans="1:10" x14ac:dyDescent="0.2">
      <c r="A223" s="1">
        <v>212</v>
      </c>
      <c r="D223" s="1">
        <v>593.1</v>
      </c>
      <c r="F223" s="93" t="s">
        <v>233</v>
      </c>
      <c r="G223" s="2"/>
      <c r="H223" s="4">
        <v>159467.83417370016</v>
      </c>
      <c r="I223" s="85">
        <f t="shared" si="24"/>
        <v>1.2721594797612409E-2</v>
      </c>
    </row>
    <row r="224" spans="1:10" x14ac:dyDescent="0.2">
      <c r="A224" s="1">
        <v>213</v>
      </c>
      <c r="D224" s="1">
        <v>593.5</v>
      </c>
      <c r="F224" s="93" t="s">
        <v>234</v>
      </c>
      <c r="G224" s="2"/>
      <c r="H224" s="4">
        <v>247545.24940286647</v>
      </c>
      <c r="I224" s="85">
        <f t="shared" si="24"/>
        <v>1.9747997289202172E-2</v>
      </c>
    </row>
    <row r="225" spans="1:9" x14ac:dyDescent="0.2">
      <c r="A225" s="1">
        <v>214</v>
      </c>
      <c r="D225" s="1">
        <v>903</v>
      </c>
      <c r="F225" s="93" t="s">
        <v>235</v>
      </c>
      <c r="G225" s="2"/>
      <c r="H225" s="4">
        <v>1355105.0601029573</v>
      </c>
      <c r="I225" s="85">
        <f t="shared" si="24"/>
        <v>0.10810391683156846</v>
      </c>
    </row>
    <row r="226" spans="1:9" x14ac:dyDescent="0.2">
      <c r="A226" s="1">
        <v>215</v>
      </c>
      <c r="D226" s="1">
        <v>908</v>
      </c>
      <c r="F226" s="93" t="s">
        <v>236</v>
      </c>
      <c r="G226" s="2"/>
      <c r="H226" s="4">
        <v>153100.83473448813</v>
      </c>
      <c r="I226" s="85">
        <f t="shared" si="24"/>
        <v>1.2213665487842933E-2</v>
      </c>
    </row>
    <row r="227" spans="1:9" x14ac:dyDescent="0.2">
      <c r="A227" s="1">
        <v>216</v>
      </c>
      <c r="D227" s="1">
        <v>909</v>
      </c>
      <c r="F227" s="93" t="s">
        <v>237</v>
      </c>
      <c r="G227" s="2"/>
      <c r="H227" s="4">
        <v>147184.66186810756</v>
      </c>
      <c r="I227" s="85">
        <f t="shared" si="24"/>
        <v>1.174170100454317E-2</v>
      </c>
    </row>
    <row r="228" spans="1:9" x14ac:dyDescent="0.2">
      <c r="A228" s="1">
        <v>217</v>
      </c>
      <c r="D228" s="1">
        <v>920</v>
      </c>
      <c r="F228" s="93" t="s">
        <v>238</v>
      </c>
      <c r="G228" s="2"/>
      <c r="H228" s="4">
        <v>864039.82779365999</v>
      </c>
      <c r="I228" s="85">
        <f t="shared" si="24"/>
        <v>6.8929039107766155E-2</v>
      </c>
    </row>
    <row r="229" spans="1:9" x14ac:dyDescent="0.2">
      <c r="A229" s="1">
        <v>218</v>
      </c>
      <c r="D229" s="1">
        <v>925</v>
      </c>
      <c r="F229" s="93" t="s">
        <v>239</v>
      </c>
      <c r="G229" s="2"/>
      <c r="H229" s="4">
        <v>168331.03625373458</v>
      </c>
      <c r="I229" s="85">
        <f t="shared" si="24"/>
        <v>1.3428659429522668E-2</v>
      </c>
    </row>
    <row r="230" spans="1:9" x14ac:dyDescent="0.2">
      <c r="A230" s="1">
        <v>219</v>
      </c>
      <c r="D230" s="1">
        <v>930.28</v>
      </c>
      <c r="F230" s="93" t="s">
        <v>240</v>
      </c>
      <c r="G230" s="2"/>
      <c r="H230" s="4">
        <v>77349.397723831149</v>
      </c>
      <c r="I230" s="85">
        <f t="shared" si="24"/>
        <v>6.1705716439975867E-3</v>
      </c>
    </row>
    <row r="231" spans="1:9" x14ac:dyDescent="0.2">
      <c r="A231" s="1">
        <v>220</v>
      </c>
      <c r="D231" s="1">
        <v>935</v>
      </c>
      <c r="F231" s="93" t="s">
        <v>241</v>
      </c>
      <c r="G231" s="2"/>
      <c r="H231" s="4">
        <v>217654.0324559802</v>
      </c>
      <c r="I231" s="85">
        <f t="shared" si="24"/>
        <v>1.7363416398791319E-2</v>
      </c>
    </row>
    <row r="232" spans="1:9" ht="15" customHeight="1" x14ac:dyDescent="0.2">
      <c r="A232" s="1">
        <v>221</v>
      </c>
      <c r="D232" s="68"/>
      <c r="F232" s="98" t="s">
        <v>16</v>
      </c>
      <c r="G232" s="74"/>
      <c r="H232" s="70">
        <f>SUM(H212:H231)</f>
        <v>12535207.787283801</v>
      </c>
      <c r="I232" s="86">
        <f>SUM(I212:I231)</f>
        <v>1</v>
      </c>
    </row>
    <row r="233" spans="1:9" x14ac:dyDescent="0.2">
      <c r="E233" s="1"/>
    </row>
    <row r="234" spans="1:9" x14ac:dyDescent="0.2">
      <c r="E234" s="1"/>
    </row>
    <row r="235" spans="1:9" x14ac:dyDescent="0.2">
      <c r="E235" s="1"/>
    </row>
    <row r="236" spans="1:9" x14ac:dyDescent="0.2">
      <c r="E236" s="1"/>
    </row>
    <row r="237" spans="1:9" x14ac:dyDescent="0.2">
      <c r="E237" s="1"/>
    </row>
    <row r="238" spans="1:9" x14ac:dyDescent="0.2">
      <c r="E238" s="1"/>
    </row>
  </sheetData>
  <mergeCells count="10">
    <mergeCell ref="C187:X187"/>
    <mergeCell ref="A3:Z3"/>
    <mergeCell ref="A4:Z4"/>
    <mergeCell ref="A6:Z6"/>
    <mergeCell ref="C8:F8"/>
    <mergeCell ref="H8:J8"/>
    <mergeCell ref="L8:P8"/>
    <mergeCell ref="R8:R9"/>
    <mergeCell ref="T8:X8"/>
    <mergeCell ref="Z8:Z9"/>
  </mergeCells>
  <phoneticPr fontId="10" type="noConversion"/>
  <pageMargins left="0.7" right="0.7" top="0.75" bottom="0.75" header="0.3" footer="0.3"/>
  <pageSetup scale="69" fitToHeight="3" orientation="landscape" r:id="rId1"/>
  <headerFooter alignWithMargins="0">
    <oddFooter>&amp;RExhibit  JW-2
Page &amp;P of &amp;N</oddFooter>
  </headerFooter>
  <rowBreaks count="2" manualBreakCount="2">
    <brk id="151" max="25" man="1"/>
    <brk id="185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1.10 Wages</vt:lpstr>
      <vt:lpstr>'1.10 Wages'!Print_Area</vt:lpstr>
      <vt:lpstr>'1.10 Wages'!Print_Titles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Bessinger</dc:creator>
  <cp:lastModifiedBy>Carrie Bessinger</cp:lastModifiedBy>
  <dcterms:created xsi:type="dcterms:W3CDTF">2025-03-28T17:56:08Z</dcterms:created>
  <dcterms:modified xsi:type="dcterms:W3CDTF">2025-03-28T18:28:33Z</dcterms:modified>
</cp:coreProperties>
</file>