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AG1\Response 69\"/>
    </mc:Choice>
  </mc:AlternateContent>
  <xr:revisionPtr revIDLastSave="0" documentId="13_ncr:1_{6657921D-2A05-41E1-BB56-F09FD3A4F109}" xr6:coauthVersionLast="47" xr6:coauthVersionMax="47" xr10:uidLastSave="{00000000-0000-0000-0000-000000000000}"/>
  <bookViews>
    <workbookView xWindow="28680" yWindow="-120" windowWidth="29040" windowHeight="15720" xr2:uid="{DB34017D-F099-43A0-9988-C6263739E8B4}"/>
  </bookViews>
  <sheets>
    <sheet name="1.05 Depr-Revised" sheetId="1" r:id="rId1"/>
  </sheets>
  <externalReferences>
    <externalReference r:id="rId2"/>
    <externalReference r:id="rId3"/>
  </externalReferences>
  <definedNames>
    <definedName name="_xlnm.Print_Area" localSheetId="0">'1.05 Depr-Revised'!$A$1:$I$63</definedName>
    <definedName name="_xlnm.Print_Titles" localSheetId="0">'1.05 Depr-Revised'!$4:$7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I47" i="1" l="1"/>
  <c r="E53" i="1"/>
  <c r="E58" i="1" s="1"/>
  <c r="D61" i="1"/>
  <c r="D63" i="1" s="1"/>
  <c r="D58" i="1"/>
  <c r="E44" i="1"/>
  <c r="G44" i="1" s="1"/>
  <c r="I44" i="1" s="1"/>
  <c r="H40" i="1"/>
  <c r="D40" i="1"/>
  <c r="E38" i="1"/>
  <c r="G38" i="1" s="1"/>
  <c r="I38" i="1" s="1"/>
  <c r="E37" i="1"/>
  <c r="G37" i="1" s="1"/>
  <c r="I37" i="1" s="1"/>
  <c r="E36" i="1"/>
  <c r="G36" i="1" s="1"/>
  <c r="I36" i="1" s="1"/>
  <c r="E35" i="1"/>
  <c r="G35" i="1" s="1"/>
  <c r="I35" i="1" s="1"/>
  <c r="E34" i="1"/>
  <c r="G34" i="1" s="1"/>
  <c r="I34" i="1" s="1"/>
  <c r="E33" i="1"/>
  <c r="G33" i="1" s="1"/>
  <c r="I33" i="1" s="1"/>
  <c r="E32" i="1"/>
  <c r="G32" i="1" s="1"/>
  <c r="I32" i="1" s="1"/>
  <c r="H31" i="1"/>
  <c r="E31" i="1"/>
  <c r="G31" i="1" s="1"/>
  <c r="I31" i="1" s="1"/>
  <c r="E30" i="1"/>
  <c r="G30" i="1" s="1"/>
  <c r="I30" i="1" s="1"/>
  <c r="E25" i="1"/>
  <c r="G25" i="1" s="1"/>
  <c r="I25" i="1" s="1"/>
  <c r="E24" i="1"/>
  <c r="G24" i="1" s="1"/>
  <c r="I24" i="1" s="1"/>
  <c r="E23" i="1"/>
  <c r="G23" i="1" s="1"/>
  <c r="I23" i="1" s="1"/>
  <c r="H22" i="1"/>
  <c r="E22" i="1"/>
  <c r="D22" i="1"/>
  <c r="G22" i="1" s="1"/>
  <c r="I22" i="1" s="1"/>
  <c r="E21" i="1"/>
  <c r="G21" i="1" s="1"/>
  <c r="I21" i="1" s="1"/>
  <c r="E20" i="1"/>
  <c r="G20" i="1" s="1"/>
  <c r="I20" i="1" s="1"/>
  <c r="E19" i="1"/>
  <c r="G19" i="1" s="1"/>
  <c r="I19" i="1" s="1"/>
  <c r="E18" i="1"/>
  <c r="G18" i="1" s="1"/>
  <c r="I18" i="1" s="1"/>
  <c r="G17" i="1"/>
  <c r="I17" i="1" s="1"/>
  <c r="E17" i="1"/>
  <c r="E16" i="1"/>
  <c r="G16" i="1" s="1"/>
  <c r="I16" i="1" s="1"/>
  <c r="H15" i="1"/>
  <c r="H26" i="1" s="1"/>
  <c r="H41" i="1" s="1"/>
  <c r="H47" i="1" s="1"/>
  <c r="E15" i="1"/>
  <c r="D15" i="1"/>
  <c r="G15" i="1" s="1"/>
  <c r="G14" i="1"/>
  <c r="I14" i="1" s="1"/>
  <c r="E14" i="1"/>
  <c r="G13" i="1"/>
  <c r="I13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4" i="1"/>
  <c r="A3" i="1"/>
  <c r="E26" i="1" l="1"/>
  <c r="G40" i="1"/>
  <c r="I40" i="1" s="1"/>
  <c r="I15" i="1"/>
  <c r="I26" i="1" s="1"/>
  <c r="I41" i="1" s="1"/>
  <c r="G26" i="1"/>
  <c r="G41" i="1" s="1"/>
  <c r="G47" i="1" s="1"/>
  <c r="E57" i="1"/>
  <c r="E56" i="1"/>
  <c r="E55" i="1"/>
  <c r="E60" i="1"/>
  <c r="E61" i="1" s="1"/>
  <c r="E54" i="1"/>
  <c r="E41" i="1"/>
  <c r="E47" i="1" s="1"/>
  <c r="D26" i="1"/>
  <c r="D41" i="1" s="1"/>
  <c r="D47" i="1" s="1"/>
  <c r="E40" i="1"/>
  <c r="I45" i="1" l="1"/>
  <c r="E63" i="1"/>
</calcChain>
</file>

<file path=xl/sharedStrings.xml><?xml version="1.0" encoding="utf-8"?>
<sst xmlns="http://schemas.openxmlformats.org/spreadsheetml/2006/main" count="77" uniqueCount="72">
  <si>
    <t>Reference Schedule:  1.05</t>
  </si>
  <si>
    <t>Depreciation</t>
  </si>
  <si>
    <t>REVISED</t>
  </si>
  <si>
    <t>Line</t>
  </si>
  <si>
    <t>Acct #</t>
  </si>
  <si>
    <t>Description</t>
  </si>
  <si>
    <t>Test Yr Ending Bal</t>
  </si>
  <si>
    <t>Fully Depr Items</t>
  </si>
  <si>
    <t>Proposed Rate</t>
  </si>
  <si>
    <t>Normalized Expense</t>
  </si>
  <si>
    <t>Test Year Expense</t>
  </si>
  <si>
    <t>Pro Forma Adj</t>
  </si>
  <si>
    <t>#</t>
  </si>
  <si>
    <t>(1)</t>
  </si>
  <si>
    <t>(2)</t>
  </si>
  <si>
    <t>(3)</t>
  </si>
  <si>
    <t>(4)</t>
  </si>
  <si>
    <t>(5)</t>
  </si>
  <si>
    <t>(6)</t>
  </si>
  <si>
    <t>(7)</t>
  </si>
  <si>
    <t>(8)</t>
  </si>
  <si>
    <t>Distribution Plant</t>
  </si>
  <si>
    <t>Land</t>
  </si>
  <si>
    <t>Structures &amp; Improvements</t>
  </si>
  <si>
    <t>Station equipment</t>
  </si>
  <si>
    <t>Poles, towers &amp; fixtures</t>
  </si>
  <si>
    <t>Overhead conductors &amp; devices</t>
  </si>
  <si>
    <t>Underground conduit</t>
  </si>
  <si>
    <t>Underground conductor &amp; devices</t>
  </si>
  <si>
    <t>Line transformers</t>
  </si>
  <si>
    <t>Services</t>
  </si>
  <si>
    <t xml:space="preserve">Meters       </t>
  </si>
  <si>
    <t>Meters - Solid State</t>
  </si>
  <si>
    <t>Installations on customer premises</t>
  </si>
  <si>
    <t>Street Lighting &amp; Signal Systems</t>
  </si>
  <si>
    <t>Subtotal</t>
  </si>
  <si>
    <t>General Plant</t>
  </si>
  <si>
    <t>Structures and improvements</t>
  </si>
  <si>
    <t>Office furn and eqt</t>
  </si>
  <si>
    <t>Computer Processing &amp; Equip</t>
  </si>
  <si>
    <t>Stores Equipment</t>
  </si>
  <si>
    <t>Tools, shop and garage</t>
  </si>
  <si>
    <t>Laboratory</t>
  </si>
  <si>
    <t>Power operated</t>
  </si>
  <si>
    <t>Communications</t>
  </si>
  <si>
    <t>Miscellaneous</t>
  </si>
  <si>
    <t>A</t>
  </si>
  <si>
    <t>Distribution &amp; General Subtotal</t>
  </si>
  <si>
    <t>Transporation Charged to Clearing</t>
  </si>
  <si>
    <t>Transportation</t>
  </si>
  <si>
    <t>B</t>
  </si>
  <si>
    <t>Allocation of Clearing to O&amp;M</t>
  </si>
  <si>
    <t>A+B</t>
  </si>
  <si>
    <t>TOTAL</t>
  </si>
  <si>
    <t>This adjustment normalizes depreciation expenses by replacing test year actual expenses with test year end balances, less any fully depreciated items, at approved depreciation rates.</t>
  </si>
  <si>
    <t>Alloc</t>
  </si>
  <si>
    <t>Depr $</t>
  </si>
  <si>
    <t>580-589</t>
  </si>
  <si>
    <t>Operations</t>
  </si>
  <si>
    <t>590-598</t>
  </si>
  <si>
    <t>Maintenance</t>
  </si>
  <si>
    <t>901-905</t>
  </si>
  <si>
    <t>Consumer Accounts</t>
  </si>
  <si>
    <t>907-912</t>
  </si>
  <si>
    <t>Customer Service</t>
  </si>
  <si>
    <t>920-935</t>
  </si>
  <si>
    <t>Administrative &amp; General</t>
  </si>
  <si>
    <t>Capital</t>
  </si>
  <si>
    <t>Balance Sheet Accounts</t>
  </si>
  <si>
    <t>Total</t>
  </si>
  <si>
    <t>Original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</si>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</sst>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0.0%"/>
    <numFmt numFmtId="167" formatCode="_(* #,##0.00_);_(* \(#,##0.00\);_(* &quot;-&quot;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7030A0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75">
    <xf numFmtId="0" fontId="0" fillId="0" borderId="0" xfId="0"/>
    <xf numFmtId="0" fontId="2" fillId="0" borderId="0" xfId="0" applyFont="1"/>
    <xf numFmtId="0" fontId="4" fillId="0" borderId="0" xfId="4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4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3" fontId="8" fillId="0" borderId="0" xfId="1" applyFont="1" applyBorder="1" applyAlignment="1" applyProtection="1">
      <alignment horizontal="center"/>
    </xf>
    <xf numFmtId="41" fontId="8" fillId="0" borderId="0" xfId="0" applyNumberFormat="1" applyFont="1"/>
    <xf numFmtId="0" fontId="8" fillId="0" borderId="0" xfId="0" applyFont="1"/>
    <xf numFmtId="2" fontId="8" fillId="0" borderId="0" xfId="1" applyNumberFormat="1" applyFont="1" applyBorder="1" applyAlignment="1" applyProtection="1">
      <alignment horizontal="center"/>
    </xf>
    <xf numFmtId="41" fontId="9" fillId="0" borderId="0" xfId="0" applyNumberFormat="1" applyFont="1"/>
    <xf numFmtId="41" fontId="2" fillId="0" borderId="0" xfId="0" applyNumberFormat="1" applyFont="1"/>
    <xf numFmtId="10" fontId="2" fillId="0" borderId="0" xfId="3" applyNumberFormat="1" applyFont="1" applyFill="1" applyBorder="1" applyProtection="1"/>
    <xf numFmtId="164" fontId="2" fillId="0" borderId="0" xfId="2" applyNumberFormat="1" applyFont="1" applyFill="1"/>
    <xf numFmtId="165" fontId="2" fillId="0" borderId="0" xfId="3" applyNumberFormat="1" applyFont="1" applyFill="1" applyBorder="1" applyProtection="1"/>
    <xf numFmtId="164" fontId="2" fillId="0" borderId="0" xfId="2" applyNumberFormat="1" applyFont="1" applyFill="1" applyBorder="1"/>
    <xf numFmtId="0" fontId="2" fillId="0" borderId="2" xfId="0" applyFont="1" applyBorder="1" applyAlignment="1">
      <alignment horizontal="right"/>
    </xf>
    <xf numFmtId="41" fontId="8" fillId="0" borderId="2" xfId="0" applyNumberFormat="1" applyFont="1" applyBorder="1"/>
    <xf numFmtId="164" fontId="8" fillId="0" borderId="2" xfId="2" applyNumberFormat="1" applyFont="1" applyBorder="1"/>
    <xf numFmtId="10" fontId="2" fillId="0" borderId="0" xfId="3" applyNumberFormat="1" applyFont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6" fontId="2" fillId="0" borderId="0" xfId="0" applyNumberFormat="1" applyFont="1"/>
    <xf numFmtId="10" fontId="2" fillId="0" borderId="0" xfId="0" applyNumberFormat="1" applyFont="1"/>
    <xf numFmtId="43" fontId="9" fillId="0" borderId="0" xfId="1" applyFont="1" applyBorder="1" applyAlignment="1" applyProtection="1">
      <alignment horizontal="left"/>
    </xf>
    <xf numFmtId="41" fontId="5" fillId="0" borderId="2" xfId="0" applyNumberFormat="1" applyFont="1" applyBorder="1"/>
    <xf numFmtId="0" fontId="2" fillId="0" borderId="2" xfId="0" applyFont="1" applyBorder="1" applyAlignment="1">
      <alignment horizontal="center"/>
    </xf>
    <xf numFmtId="167" fontId="8" fillId="0" borderId="2" xfId="0" applyNumberFormat="1" applyFont="1" applyBorder="1"/>
    <xf numFmtId="164" fontId="8" fillId="0" borderId="3" xfId="2" applyNumberFormat="1" applyFont="1" applyBorder="1"/>
    <xf numFmtId="0" fontId="8" fillId="0" borderId="3" xfId="0" applyFont="1" applyBorder="1"/>
    <xf numFmtId="0" fontId="2" fillId="0" borderId="3" xfId="0" applyFont="1" applyBorder="1" applyAlignment="1">
      <alignment horizontal="center"/>
    </xf>
    <xf numFmtId="41" fontId="8" fillId="0" borderId="3" xfId="0" applyNumberFormat="1" applyFont="1" applyBorder="1"/>
    <xf numFmtId="0" fontId="2" fillId="0" borderId="0" xfId="0" applyFont="1" applyAlignment="1">
      <alignment horizontal="right"/>
    </xf>
    <xf numFmtId="1" fontId="8" fillId="0" borderId="0" xfId="1" applyNumberFormat="1" applyFont="1" applyBorder="1" applyAlignment="1" applyProtection="1">
      <alignment horizontal="center"/>
    </xf>
    <xf numFmtId="43" fontId="8" fillId="0" borderId="3" xfId="1" applyFont="1" applyBorder="1" applyAlignment="1" applyProtection="1">
      <alignment horizontal="left"/>
    </xf>
    <xf numFmtId="0" fontId="2" fillId="0" borderId="3" xfId="0" applyFont="1" applyBorder="1"/>
    <xf numFmtId="10" fontId="8" fillId="0" borderId="3" xfId="0" applyNumberFormat="1" applyFont="1" applyBorder="1"/>
    <xf numFmtId="0" fontId="8" fillId="0" borderId="4" xfId="0" applyFont="1" applyBorder="1"/>
    <xf numFmtId="0" fontId="2" fillId="0" borderId="4" xfId="0" applyFont="1" applyBorder="1"/>
    <xf numFmtId="41" fontId="8" fillId="0" borderId="4" xfId="0" applyNumberFormat="1" applyFont="1" applyBorder="1"/>
    <xf numFmtId="164" fontId="11" fillId="0" borderId="4" xfId="2" applyNumberFormat="1" applyFont="1" applyBorder="1"/>
    <xf numFmtId="0" fontId="8" fillId="0" borderId="0" xfId="0" applyFont="1" applyAlignment="1">
      <alignment vertical="top" wrapText="1"/>
    </xf>
    <xf numFmtId="0" fontId="10" fillId="0" borderId="0" xfId="0" applyFont="1" applyAlignment="1">
      <alignment horizontal="right" wrapText="1"/>
    </xf>
    <xf numFmtId="0" fontId="8" fillId="0" borderId="0" xfId="0" applyFont="1" applyAlignment="1">
      <alignment horizontal="center"/>
    </xf>
    <xf numFmtId="166" fontId="8" fillId="0" borderId="0" xfId="3" applyNumberFormat="1" applyFont="1" applyFill="1" applyBorder="1" applyProtection="1"/>
    <xf numFmtId="164" fontId="8" fillId="0" borderId="0" xfId="2" applyNumberFormat="1" applyFont="1" applyBorder="1" applyProtection="1"/>
    <xf numFmtId="164" fontId="8" fillId="0" borderId="0" xfId="2" applyNumberFormat="1" applyFont="1" applyBorder="1"/>
    <xf numFmtId="166" fontId="8" fillId="0" borderId="0" xfId="3" applyNumberFormat="1" applyFont="1"/>
    <xf numFmtId="10" fontId="8" fillId="0" borderId="0" xfId="3" applyNumberFormat="1" applyFont="1" applyBorder="1" applyProtection="1"/>
    <xf numFmtId="164" fontId="8" fillId="0" borderId="0" xfId="2" applyNumberFormat="1" applyFont="1"/>
    <xf numFmtId="0" fontId="8" fillId="0" borderId="2" xfId="0" applyFont="1" applyBorder="1" applyAlignment="1">
      <alignment horizontal="center"/>
    </xf>
    <xf numFmtId="0" fontId="2" fillId="0" borderId="2" xfId="0" applyFont="1" applyBorder="1"/>
    <xf numFmtId="10" fontId="8" fillId="0" borderId="2" xfId="3" applyNumberFormat="1" applyFont="1" applyFill="1" applyBorder="1" applyProtection="1"/>
    <xf numFmtId="164" fontId="8" fillId="0" borderId="5" xfId="2" applyNumberFormat="1" applyFont="1" applyBorder="1" applyAlignment="1" applyProtection="1">
      <alignment horizontal="center"/>
    </xf>
    <xf numFmtId="164" fontId="8" fillId="0" borderId="0" xfId="0" applyNumberFormat="1" applyFont="1"/>
    <xf numFmtId="164" fontId="8" fillId="0" borderId="0" xfId="2" applyNumberFormat="1" applyFont="1" applyBorder="1" applyAlignment="1" applyProtection="1">
      <alignment horizontal="center"/>
    </xf>
    <xf numFmtId="44" fontId="8" fillId="0" borderId="0" xfId="2" applyFont="1"/>
    <xf numFmtId="166" fontId="8" fillId="0" borderId="2" xfId="3" applyNumberFormat="1" applyFont="1" applyFill="1" applyBorder="1" applyProtection="1"/>
    <xf numFmtId="164" fontId="8" fillId="0" borderId="2" xfId="2" applyNumberFormat="1" applyFont="1" applyBorder="1" applyAlignment="1" applyProtection="1">
      <alignment horizontal="center"/>
    </xf>
    <xf numFmtId="166" fontId="8" fillId="0" borderId="0" xfId="3" applyNumberFormat="1" applyFont="1" applyBorder="1" applyProtection="1"/>
    <xf numFmtId="0" fontId="8" fillId="0" borderId="4" xfId="0" applyFont="1" applyBorder="1" applyAlignment="1">
      <alignment horizontal="center"/>
    </xf>
    <xf numFmtId="166" fontId="8" fillId="0" borderId="4" xfId="3" applyNumberFormat="1" applyFont="1" applyBorder="1" applyProtection="1"/>
    <xf numFmtId="164" fontId="8" fillId="0" borderId="4" xfId="2" applyNumberFormat="1" applyFont="1" applyBorder="1" applyAlignment="1" applyProtection="1">
      <alignment horizontal="center"/>
    </xf>
    <xf numFmtId="44" fontId="2" fillId="0" borderId="0" xfId="0" applyNumberFormat="1" applyFont="1"/>
    <xf numFmtId="0" fontId="4" fillId="0" borderId="0" xfId="4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164" fontId="8" fillId="0" borderId="0" xfId="2" applyNumberFormat="1" applyFont="1" applyBorder="1" applyAlignment="1" applyProtection="1">
      <alignment horizontal="center"/>
    </xf>
    <xf numFmtId="164" fontId="2" fillId="0" borderId="0" xfId="0" applyNumberFormat="1" applyFont="1"/>
    <xf numFmtId="164" fontId="2" fillId="0" borderId="0" xfId="2" applyNumberFormat="1" applyFont="1"/>
  </cellXfs>
  <cellStyles count="5">
    <cellStyle name="Comma" xfId="1" builtinId="3"/>
    <cellStyle name="Currency" xfId="2" builtinId="4"/>
    <cellStyle name="Normal" xfId="0" builtinId="0"/>
    <cellStyle name="Normal 2" xfId="4" xr:uid="{63C2ACD0-9723-4A90-9574-D7C83699A88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PSC\2024-00402%20Rate%20Case\SouthKY-Rev-Req-2024-FILED-cb.xlsx" TargetMode="External"/><Relationship Id="rId1" Type="http://schemas.openxmlformats.org/officeDocument/2006/relationships/externalLinkPath" Target="/PSC/2024-00402%20Rate%20Case/SouthKY-Rev-Req-2024-FILED-cb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PSC\2024-00402%20Rate%20Case\Test%20Year%20Depreciation%20Expense.xlsx" TargetMode="External"/><Relationship Id="rId1" Type="http://schemas.openxmlformats.org/officeDocument/2006/relationships/externalLinkPath" Target="/PSC/2024-00402%20Rate%20Case/Test%20Year%20Depreciation%20Expen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Req"/>
      <sheetName val="Adj List"/>
      <sheetName val="Adj BS"/>
      <sheetName val="Adj IS"/>
      <sheetName val="1.01 FAC"/>
      <sheetName val="1.02 ES"/>
      <sheetName val="1.03 RC"/>
      <sheetName val="1.04 CUST"/>
      <sheetName val="1.05 Depr"/>
      <sheetName val="1.06 Donat&amp;Promo"/>
      <sheetName val="1.07 FEMA"/>
      <sheetName val="1.08 Dir"/>
      <sheetName val=" 1.09 RS401k"/>
      <sheetName val="1.10 Wages"/>
      <sheetName val="1.11 Prof"/>
      <sheetName val="1.12 GTCC"/>
      <sheetName val="1.13PayrTx"/>
      <sheetName val="1.14 Int"/>
      <sheetName val="1.15 Life Ins"/>
      <sheetName val="1.16 Health"/>
      <sheetName val="1.17 Meter Test"/>
      <sheetName val="1.18 Trip Charge"/>
      <sheetName val="1.19 Remote Reconnect&lt;60"/>
      <sheetName val="1.20 Remote Reconnect 61-365"/>
      <sheetName val="1.21 Returned Check"/>
    </sheetNames>
    <sheetDataSet>
      <sheetData sheetId="0">
        <row r="1">
          <cell r="A1" t="str">
            <v>SOUTH KENTUCKY R.E.C.C.</v>
          </cell>
        </row>
        <row r="3">
          <cell r="A3" t="str">
            <v>For the 12 Months Ended May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Y Account Totals"/>
      <sheetName val="Reconcile to TY Inc Stmt"/>
      <sheetName val="Gen Plant"/>
      <sheetName val="TY Depreciation"/>
      <sheetName val="Reconcile to May24 Deprec Calc"/>
      <sheetName val="1.05 Depr-Revised"/>
    </sheetNames>
    <sheetDataSet>
      <sheetData sheetId="0"/>
      <sheetData sheetId="1"/>
      <sheetData sheetId="2"/>
      <sheetData sheetId="3"/>
      <sheetData sheetId="4"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193050.78999999166</v>
          </cell>
        </row>
        <row r="8">
          <cell r="D8">
            <v>174975.03000000119</v>
          </cell>
        </row>
        <row r="9">
          <cell r="D9">
            <v>198.45000000006985</v>
          </cell>
        </row>
        <row r="10">
          <cell r="D10">
            <v>163102.84999999963</v>
          </cell>
        </row>
        <row r="11">
          <cell r="D11">
            <v>65242.670000001788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1268.9599999990314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16233.560000000522</v>
          </cell>
        </row>
        <row r="18">
          <cell r="D18">
            <v>4363.3200000000652</v>
          </cell>
        </row>
        <row r="20">
          <cell r="D20">
            <v>28030.030000001192</v>
          </cell>
        </row>
        <row r="21">
          <cell r="D21">
            <v>58399.590000000084</v>
          </cell>
        </row>
        <row r="22">
          <cell r="D22">
            <v>858070.14999999991</v>
          </cell>
        </row>
        <row r="23">
          <cell r="D23">
            <v>137203.18000000002</v>
          </cell>
        </row>
        <row r="24">
          <cell r="D24">
            <v>72256.319999999949</v>
          </cell>
        </row>
        <row r="25">
          <cell r="D25">
            <v>111747.70000000001</v>
          </cell>
        </row>
        <row r="26">
          <cell r="D26">
            <v>51963.13</v>
          </cell>
        </row>
        <row r="27">
          <cell r="D27">
            <v>53629.080000000075</v>
          </cell>
        </row>
        <row r="28">
          <cell r="D28">
            <v>65660.270000000019</v>
          </cell>
        </row>
        <row r="29">
          <cell r="D29">
            <v>4386475.1900000004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208B6-602F-4B3A-8AEA-6DB4F948A522}">
  <dimension ref="A1:V66"/>
  <sheetViews>
    <sheetView tabSelected="1" topLeftCell="A10" zoomScaleNormal="100" zoomScaleSheetLayoutView="100" workbookViewId="0">
      <selection activeCell="J47" sqref="J47"/>
    </sheetView>
  </sheetViews>
  <sheetFormatPr defaultColWidth="9.140625" defaultRowHeight="12.75" x14ac:dyDescent="0.2"/>
  <cols>
    <col min="1" max="1" width="5.85546875" style="1" customWidth="1"/>
    <col min="2" max="2" width="11.140625" style="1" customWidth="1"/>
    <col min="3" max="3" width="30.5703125" style="1" bestFit="1" customWidth="1"/>
    <col min="4" max="4" width="13.42578125" style="1" customWidth="1"/>
    <col min="5" max="5" width="11.5703125" style="1" customWidth="1"/>
    <col min="6" max="6" width="8.7109375" style="1" customWidth="1"/>
    <col min="7" max="7" width="12.140625" style="1" customWidth="1"/>
    <col min="8" max="8" width="13" style="1" customWidth="1"/>
    <col min="9" max="9" width="11.5703125" style="1" customWidth="1"/>
    <col min="10" max="10" width="12.28515625" style="1" bestFit="1" customWidth="1"/>
    <col min="11" max="11" width="9.140625" style="1"/>
    <col min="12" max="12" width="11.5703125" style="1" customWidth="1"/>
    <col min="13" max="13" width="11.28515625" style="1" bestFit="1" customWidth="1"/>
    <col min="14" max="16384" width="9.140625" style="1"/>
  </cols>
  <sheetData>
    <row r="1" spans="1:11" x14ac:dyDescent="0.2">
      <c r="F1" s="2"/>
      <c r="I1" s="2" t="s">
        <v>0</v>
      </c>
    </row>
    <row r="2" spans="1:11" ht="20.25" customHeight="1" x14ac:dyDescent="0.2">
      <c r="F2" s="2"/>
      <c r="I2" s="3"/>
    </row>
    <row r="3" spans="1:11" x14ac:dyDescent="0.2">
      <c r="A3" s="69" t="str">
        <f>[1]RevReq!A1</f>
        <v>SOUTH KENTUCKY R.E.C.C.</v>
      </c>
      <c r="B3" s="69"/>
      <c r="C3" s="69"/>
      <c r="D3" s="69"/>
      <c r="E3" s="69"/>
      <c r="F3" s="69"/>
      <c r="G3" s="69"/>
      <c r="H3" s="69"/>
      <c r="I3" s="69"/>
    </row>
    <row r="4" spans="1:11" x14ac:dyDescent="0.2">
      <c r="A4" s="69" t="str">
        <f>[1]RevReq!A3</f>
        <v>For the 12 Months Ended May 2024</v>
      </c>
      <c r="B4" s="69"/>
      <c r="C4" s="69"/>
      <c r="D4" s="69"/>
      <c r="E4" s="69"/>
      <c r="F4" s="69"/>
      <c r="G4" s="69"/>
      <c r="H4" s="69"/>
      <c r="I4" s="69"/>
    </row>
    <row r="5" spans="1:11" x14ac:dyDescent="0.2">
      <c r="A5" s="70" t="s">
        <v>1</v>
      </c>
      <c r="B5" s="70"/>
      <c r="C5" s="70"/>
      <c r="D5" s="70"/>
      <c r="E5" s="70"/>
      <c r="F5" s="70"/>
      <c r="G5" s="70"/>
      <c r="H5" s="70"/>
      <c r="I5" s="70"/>
    </row>
    <row r="6" spans="1:11" s="4" customFormat="1" ht="15" customHeight="1" x14ac:dyDescent="0.2"/>
    <row r="7" spans="1:11" x14ac:dyDescent="0.2">
      <c r="E7" s="5" t="s">
        <v>2</v>
      </c>
    </row>
    <row r="8" spans="1:11" s="6" customFormat="1" ht="38.25" customHeight="1" x14ac:dyDescent="0.2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6" t="s">
        <v>70</v>
      </c>
      <c r="K8" s="6" t="s">
        <v>71</v>
      </c>
    </row>
    <row r="9" spans="1:11" x14ac:dyDescent="0.2">
      <c r="A9" s="7" t="s">
        <v>12</v>
      </c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19</v>
      </c>
      <c r="I9" s="8" t="s">
        <v>20</v>
      </c>
    </row>
    <row r="10" spans="1:11" x14ac:dyDescent="0.2">
      <c r="A10" s="9"/>
    </row>
    <row r="11" spans="1:11" x14ac:dyDescent="0.2">
      <c r="A11" s="9">
        <v>1</v>
      </c>
      <c r="B11" s="10" t="s">
        <v>21</v>
      </c>
    </row>
    <row r="12" spans="1:11" x14ac:dyDescent="0.2">
      <c r="A12" s="9">
        <f t="shared" ref="A12:A43" si="0">A11+1</f>
        <v>2</v>
      </c>
      <c r="B12" s="11"/>
      <c r="D12" s="12"/>
      <c r="E12" s="13"/>
      <c r="F12" s="13"/>
      <c r="G12" s="13"/>
      <c r="H12" s="13"/>
      <c r="I12" s="13"/>
    </row>
    <row r="13" spans="1:11" x14ac:dyDescent="0.2">
      <c r="A13" s="9">
        <f t="shared" si="0"/>
        <v>3</v>
      </c>
      <c r="B13" s="14">
        <v>360</v>
      </c>
      <c r="C13" s="1" t="s">
        <v>22</v>
      </c>
      <c r="D13" s="15">
        <v>52264.44</v>
      </c>
      <c r="E13" s="16"/>
      <c r="F13" s="17"/>
      <c r="G13" s="16">
        <f t="shared" ref="G13:G25" si="1">ROUND(((+D13-E13)*F13),2)</f>
        <v>0</v>
      </c>
      <c r="H13" s="16"/>
      <c r="I13" s="18">
        <f t="shared" ref="I13:I25" si="2">G13-H13</f>
        <v>0</v>
      </c>
    </row>
    <row r="14" spans="1:11" x14ac:dyDescent="0.2">
      <c r="A14" s="9">
        <f t="shared" si="0"/>
        <v>4</v>
      </c>
      <c r="B14" s="14">
        <v>361</v>
      </c>
      <c r="C14" s="1" t="s">
        <v>23</v>
      </c>
      <c r="D14" s="16">
        <v>17823.849999999999</v>
      </c>
      <c r="E14" s="16">
        <f>'[2]Reconcile to May24 Deprec Calc'!D4</f>
        <v>0</v>
      </c>
      <c r="F14" s="19">
        <v>2.9749999999999999E-2</v>
      </c>
      <c r="G14" s="16">
        <f t="shared" si="1"/>
        <v>530.26</v>
      </c>
      <c r="H14" s="16">
        <v>530.28</v>
      </c>
      <c r="I14" s="18">
        <f t="shared" si="2"/>
        <v>-1.999999999998181E-2</v>
      </c>
    </row>
    <row r="15" spans="1:11" x14ac:dyDescent="0.2">
      <c r="A15" s="9">
        <f t="shared" si="0"/>
        <v>5</v>
      </c>
      <c r="B15" s="14">
        <v>362</v>
      </c>
      <c r="C15" s="1" t="s">
        <v>24</v>
      </c>
      <c r="D15" s="16">
        <f>138936.07+805208.42</f>
        <v>944144.49</v>
      </c>
      <c r="E15" s="16">
        <f>'[2]Reconcile to May24 Deprec Calc'!D5+'[2]Reconcile to May24 Deprec Calc'!D6</f>
        <v>0</v>
      </c>
      <c r="F15" s="19">
        <v>3.3669999999999999E-2</v>
      </c>
      <c r="G15" s="16">
        <f t="shared" si="1"/>
        <v>31789.34</v>
      </c>
      <c r="H15" s="16">
        <f>4678.2+25103.1</f>
        <v>29781.3</v>
      </c>
      <c r="I15" s="18">
        <f t="shared" si="2"/>
        <v>2008.0400000000009</v>
      </c>
    </row>
    <row r="16" spans="1:11" x14ac:dyDescent="0.2">
      <c r="A16" s="9">
        <f t="shared" si="0"/>
        <v>6</v>
      </c>
      <c r="B16" s="14">
        <v>364</v>
      </c>
      <c r="C16" s="1" t="s">
        <v>25</v>
      </c>
      <c r="D16" s="16">
        <v>75150798.909999996</v>
      </c>
      <c r="E16" s="16">
        <f>'[2]Reconcile to May24 Deprec Calc'!D7</f>
        <v>193050.78999999166</v>
      </c>
      <c r="F16" s="19">
        <v>3.6670000000000001E-2</v>
      </c>
      <c r="G16" s="16">
        <f t="shared" si="1"/>
        <v>2748700.62</v>
      </c>
      <c r="H16" s="16">
        <v>2713680.02</v>
      </c>
      <c r="I16" s="18">
        <f t="shared" si="2"/>
        <v>35020.600000000093</v>
      </c>
    </row>
    <row r="17" spans="1:10" x14ac:dyDescent="0.2">
      <c r="A17" s="9">
        <f t="shared" si="0"/>
        <v>7</v>
      </c>
      <c r="B17" s="14">
        <v>365</v>
      </c>
      <c r="C17" s="1" t="s">
        <v>26</v>
      </c>
      <c r="D17" s="16">
        <v>75885926.930000007</v>
      </c>
      <c r="E17" s="16">
        <f>'[2]Reconcile to May24 Deprec Calc'!D8</f>
        <v>174975.03000000119</v>
      </c>
      <c r="F17" s="19">
        <v>2.6069999999999999E-2</v>
      </c>
      <c r="G17" s="16">
        <f t="shared" si="1"/>
        <v>1973784.52</v>
      </c>
      <c r="H17" s="16">
        <v>1959834.13</v>
      </c>
      <c r="I17" s="18">
        <f t="shared" si="2"/>
        <v>13950.39000000013</v>
      </c>
    </row>
    <row r="18" spans="1:10" x14ac:dyDescent="0.2">
      <c r="A18" s="9">
        <f t="shared" si="0"/>
        <v>8</v>
      </c>
      <c r="B18" s="14">
        <v>366</v>
      </c>
      <c r="C18" s="1" t="s">
        <v>27</v>
      </c>
      <c r="D18" s="16">
        <v>679015.55</v>
      </c>
      <c r="E18" s="16">
        <f>'[2]Reconcile to May24 Deprec Calc'!D9</f>
        <v>198.45000000006985</v>
      </c>
      <c r="F18" s="19">
        <v>2.0410000000000001E-2</v>
      </c>
      <c r="G18" s="16">
        <f t="shared" si="1"/>
        <v>13854.66</v>
      </c>
      <c r="H18" s="16">
        <v>13931.23</v>
      </c>
      <c r="I18" s="18">
        <f t="shared" si="2"/>
        <v>-76.569999999999709</v>
      </c>
    </row>
    <row r="19" spans="1:10" x14ac:dyDescent="0.2">
      <c r="A19" s="9">
        <f t="shared" si="0"/>
        <v>9</v>
      </c>
      <c r="B19" s="14">
        <v>367</v>
      </c>
      <c r="C19" s="1" t="s">
        <v>28</v>
      </c>
      <c r="D19" s="16">
        <v>11933347.51</v>
      </c>
      <c r="E19" s="16">
        <f>'[2]Reconcile to May24 Deprec Calc'!D10</f>
        <v>163102.84999999963</v>
      </c>
      <c r="F19" s="19">
        <v>3.3820000000000003E-2</v>
      </c>
      <c r="G19" s="16">
        <f t="shared" si="1"/>
        <v>398069.67</v>
      </c>
      <c r="H19" s="16">
        <v>335619.35</v>
      </c>
      <c r="I19" s="20">
        <f t="shared" si="2"/>
        <v>62450.320000000007</v>
      </c>
    </row>
    <row r="20" spans="1:10" x14ac:dyDescent="0.2">
      <c r="A20" s="9">
        <f t="shared" si="0"/>
        <v>10</v>
      </c>
      <c r="B20" s="14">
        <v>368</v>
      </c>
      <c r="C20" s="1" t="s">
        <v>29</v>
      </c>
      <c r="D20" s="16">
        <v>51244175.399999999</v>
      </c>
      <c r="E20" s="16">
        <f>'[2]Reconcile to May24 Deprec Calc'!D11</f>
        <v>65242.670000001788</v>
      </c>
      <c r="F20" s="19">
        <v>3.075E-2</v>
      </c>
      <c r="G20" s="16">
        <f t="shared" si="1"/>
        <v>1573752.18</v>
      </c>
      <c r="H20" s="16">
        <v>1495726.94</v>
      </c>
      <c r="I20" s="20">
        <f t="shared" si="2"/>
        <v>78025.239999999991</v>
      </c>
    </row>
    <row r="21" spans="1:10" x14ac:dyDescent="0.2">
      <c r="A21" s="9">
        <f t="shared" si="0"/>
        <v>11</v>
      </c>
      <c r="B21" s="14">
        <v>369</v>
      </c>
      <c r="C21" s="1" t="s">
        <v>30</v>
      </c>
      <c r="D21" s="16">
        <v>34705198.130000003</v>
      </c>
      <c r="E21" s="16">
        <f>'[2]Reconcile to May24 Deprec Calc'!D12</f>
        <v>0</v>
      </c>
      <c r="F21" s="19">
        <v>3.422E-2</v>
      </c>
      <c r="G21" s="16">
        <f t="shared" si="1"/>
        <v>1187611.8799999999</v>
      </c>
      <c r="H21" s="16">
        <v>1196028.82</v>
      </c>
      <c r="I21" s="20">
        <f t="shared" si="2"/>
        <v>-8416.940000000177</v>
      </c>
    </row>
    <row r="22" spans="1:10" x14ac:dyDescent="0.2">
      <c r="A22" s="9">
        <f t="shared" si="0"/>
        <v>12</v>
      </c>
      <c r="B22" s="14">
        <v>370</v>
      </c>
      <c r="C22" s="1" t="s">
        <v>31</v>
      </c>
      <c r="D22" s="16">
        <f>13406721.19+695811.1+475719.07</f>
        <v>14578251.359999999</v>
      </c>
      <c r="E22" s="16">
        <f>'[2]Reconcile to May24 Deprec Calc'!D14+'[2]Reconcile to May24 Deprec Calc'!D15+'[2]Reconcile to May24 Deprec Calc'!D16</f>
        <v>1268.9599999990314</v>
      </c>
      <c r="F22" s="19">
        <v>7.7689999999999995E-2</v>
      </c>
      <c r="G22" s="16">
        <f t="shared" si="1"/>
        <v>1132485.76</v>
      </c>
      <c r="H22" s="16">
        <f>657627.26+31884.31+24021.96</f>
        <v>713533.53</v>
      </c>
      <c r="I22" s="20">
        <f t="shared" si="2"/>
        <v>418952.23</v>
      </c>
    </row>
    <row r="23" spans="1:10" x14ac:dyDescent="0.2">
      <c r="A23" s="9">
        <f t="shared" si="0"/>
        <v>13</v>
      </c>
      <c r="B23" s="14">
        <v>370</v>
      </c>
      <c r="C23" s="1" t="s">
        <v>32</v>
      </c>
      <c r="D23" s="16">
        <v>1031146.74</v>
      </c>
      <c r="E23" s="16">
        <f>'[2]Reconcile to May24 Deprec Calc'!D13</f>
        <v>0</v>
      </c>
      <c r="F23" s="19">
        <v>7.7689999999999995E-2</v>
      </c>
      <c r="G23" s="16">
        <f t="shared" si="1"/>
        <v>80109.789999999994</v>
      </c>
      <c r="H23" s="16">
        <v>49921.16</v>
      </c>
      <c r="I23" s="20">
        <f t="shared" si="2"/>
        <v>30188.62999999999</v>
      </c>
    </row>
    <row r="24" spans="1:10" x14ac:dyDescent="0.2">
      <c r="A24" s="9">
        <f t="shared" si="0"/>
        <v>14</v>
      </c>
      <c r="B24" s="14">
        <v>371</v>
      </c>
      <c r="C24" s="1" t="s">
        <v>33</v>
      </c>
      <c r="D24" s="16">
        <v>13785995.59</v>
      </c>
      <c r="E24" s="16">
        <f>'[2]Reconcile to May24 Deprec Calc'!D17</f>
        <v>16233.560000000522</v>
      </c>
      <c r="F24" s="19">
        <v>6.3890000000000002E-2</v>
      </c>
      <c r="G24" s="16">
        <f t="shared" si="1"/>
        <v>879750.1</v>
      </c>
      <c r="H24" s="16">
        <v>786744.21</v>
      </c>
      <c r="I24" s="20">
        <f t="shared" si="2"/>
        <v>93005.890000000014</v>
      </c>
    </row>
    <row r="25" spans="1:10" x14ac:dyDescent="0.2">
      <c r="A25" s="9">
        <f t="shared" si="0"/>
        <v>15</v>
      </c>
      <c r="B25" s="14">
        <v>373</v>
      </c>
      <c r="C25" s="1" t="s">
        <v>34</v>
      </c>
      <c r="D25" s="16">
        <v>1435006.77</v>
      </c>
      <c r="E25" s="16">
        <f>'[2]Reconcile to May24 Deprec Calc'!D18</f>
        <v>4363.3200000000652</v>
      </c>
      <c r="F25" s="19">
        <v>6.3890000000000002E-2</v>
      </c>
      <c r="G25" s="16">
        <f t="shared" si="1"/>
        <v>91403.81</v>
      </c>
      <c r="H25" s="16">
        <v>76352.490000000005</v>
      </c>
      <c r="I25" s="20">
        <f t="shared" si="2"/>
        <v>15051.319999999992</v>
      </c>
    </row>
    <row r="26" spans="1:10" x14ac:dyDescent="0.2">
      <c r="A26" s="9">
        <f t="shared" si="0"/>
        <v>16</v>
      </c>
      <c r="B26" s="13"/>
      <c r="C26" s="21" t="s">
        <v>35</v>
      </c>
      <c r="D26" s="22">
        <f>SUM(D13:D25)</f>
        <v>281443095.66999996</v>
      </c>
      <c r="E26" s="22">
        <f>SUM(E13:E25)</f>
        <v>618435.62999999395</v>
      </c>
      <c r="F26" s="22"/>
      <c r="G26" s="22">
        <f>SUM(G13:G25)</f>
        <v>10111842.59</v>
      </c>
      <c r="H26" s="22">
        <f>SUM(H13:H25)</f>
        <v>9371683.459999999</v>
      </c>
      <c r="I26" s="23">
        <f>SUM(I13:I25)</f>
        <v>740159.13</v>
      </c>
      <c r="J26" s="24"/>
    </row>
    <row r="27" spans="1:10" x14ac:dyDescent="0.2">
      <c r="A27" s="9">
        <f t="shared" si="0"/>
        <v>17</v>
      </c>
      <c r="B27" s="13"/>
      <c r="D27" s="13"/>
      <c r="E27" s="13"/>
      <c r="F27" s="13"/>
      <c r="G27" s="13"/>
      <c r="H27" s="13"/>
      <c r="I27" s="13"/>
    </row>
    <row r="28" spans="1:10" x14ac:dyDescent="0.2">
      <c r="A28" s="9">
        <f t="shared" si="0"/>
        <v>18</v>
      </c>
      <c r="B28" s="25" t="s">
        <v>36</v>
      </c>
      <c r="D28" s="13"/>
      <c r="E28" s="13"/>
      <c r="F28" s="13"/>
      <c r="G28" s="13"/>
      <c r="H28" s="13"/>
      <c r="I28" s="13"/>
    </row>
    <row r="29" spans="1:10" x14ac:dyDescent="0.2">
      <c r="A29" s="9">
        <f t="shared" si="0"/>
        <v>19</v>
      </c>
      <c r="B29" s="26">
        <v>389</v>
      </c>
      <c r="C29" s="1" t="s">
        <v>22</v>
      </c>
      <c r="D29" s="15">
        <v>2878535.84</v>
      </c>
      <c r="E29" s="16"/>
      <c r="F29" s="27"/>
      <c r="G29" s="16"/>
      <c r="H29" s="16"/>
      <c r="I29" s="20"/>
    </row>
    <row r="30" spans="1:10" x14ac:dyDescent="0.2">
      <c r="A30" s="9">
        <f t="shared" si="0"/>
        <v>20</v>
      </c>
      <c r="B30" s="26">
        <v>390</v>
      </c>
      <c r="C30" s="1" t="s">
        <v>37</v>
      </c>
      <c r="D30" s="16">
        <v>20763731.530000001</v>
      </c>
      <c r="E30" s="16">
        <f>'[2]Reconcile to May24 Deprec Calc'!D20</f>
        <v>28030.030000001192</v>
      </c>
      <c r="F30" s="28">
        <v>2.0039999999999999E-2</v>
      </c>
      <c r="G30" s="16">
        <f t="shared" ref="G30:G38" si="3">ROUND(((+D30-E30)*F30),2)</f>
        <v>415543.46</v>
      </c>
      <c r="H30" s="16">
        <v>414897.7</v>
      </c>
      <c r="I30" s="20">
        <f t="shared" ref="I30:I38" si="4">G30-H30</f>
        <v>645.76000000000931</v>
      </c>
    </row>
    <row r="31" spans="1:10" x14ac:dyDescent="0.2">
      <c r="A31" s="9">
        <f t="shared" si="0"/>
        <v>21</v>
      </c>
      <c r="B31" s="26">
        <v>391</v>
      </c>
      <c r="C31" s="1" t="s">
        <v>38</v>
      </c>
      <c r="D31" s="16">
        <v>668447.66</v>
      </c>
      <c r="E31" s="16">
        <f>'[2]Reconcile to May24 Deprec Calc'!D21</f>
        <v>58399.590000000084</v>
      </c>
      <c r="F31" s="28">
        <v>0.06</v>
      </c>
      <c r="G31" s="16">
        <f t="shared" si="3"/>
        <v>36602.879999999997</v>
      </c>
      <c r="H31" s="16">
        <f>36885.28</f>
        <v>36885.279999999999</v>
      </c>
      <c r="I31" s="20">
        <f t="shared" si="4"/>
        <v>-282.40000000000146</v>
      </c>
    </row>
    <row r="32" spans="1:10" x14ac:dyDescent="0.2">
      <c r="A32" s="9">
        <f t="shared" si="0"/>
        <v>22</v>
      </c>
      <c r="B32" s="26">
        <v>391.1</v>
      </c>
      <c r="C32" s="1" t="s">
        <v>39</v>
      </c>
      <c r="D32" s="16">
        <v>2866644.02</v>
      </c>
      <c r="E32" s="16">
        <f>'[2]Reconcile to May24 Deprec Calc'!D22</f>
        <v>858070.14999999991</v>
      </c>
      <c r="F32" s="28">
        <v>0.15</v>
      </c>
      <c r="G32" s="16">
        <f t="shared" si="3"/>
        <v>301286.08</v>
      </c>
      <c r="H32" s="16">
        <v>284389.18</v>
      </c>
      <c r="I32" s="20">
        <f t="shared" si="4"/>
        <v>16896.900000000023</v>
      </c>
    </row>
    <row r="33" spans="1:12" x14ac:dyDescent="0.2">
      <c r="A33" s="9">
        <f t="shared" si="0"/>
        <v>23</v>
      </c>
      <c r="B33" s="26">
        <v>393</v>
      </c>
      <c r="C33" s="1" t="s">
        <v>40</v>
      </c>
      <c r="D33" s="16">
        <v>349676.21</v>
      </c>
      <c r="E33" s="16">
        <f>'[2]Reconcile to May24 Deprec Calc'!D23</f>
        <v>137203.18000000002</v>
      </c>
      <c r="F33" s="28">
        <v>0.06</v>
      </c>
      <c r="G33" s="16">
        <f t="shared" si="3"/>
        <v>12748.38</v>
      </c>
      <c r="H33" s="16">
        <v>14209.11</v>
      </c>
      <c r="I33" s="20">
        <f t="shared" si="4"/>
        <v>-1460.7300000000014</v>
      </c>
    </row>
    <row r="34" spans="1:12" x14ac:dyDescent="0.2">
      <c r="A34" s="9">
        <f t="shared" si="0"/>
        <v>24</v>
      </c>
      <c r="B34" s="26">
        <v>394</v>
      </c>
      <c r="C34" s="1" t="s">
        <v>41</v>
      </c>
      <c r="D34" s="16">
        <v>504512.97</v>
      </c>
      <c r="E34" s="16">
        <f>'[2]Reconcile to May24 Deprec Calc'!D24</f>
        <v>72256.319999999949</v>
      </c>
      <c r="F34" s="28">
        <v>0.06</v>
      </c>
      <c r="G34" s="16">
        <f t="shared" si="3"/>
        <v>25935.4</v>
      </c>
      <c r="H34" s="16">
        <v>25983.45</v>
      </c>
      <c r="I34" s="20">
        <f t="shared" si="4"/>
        <v>-48.049999999999272</v>
      </c>
    </row>
    <row r="35" spans="1:12" x14ac:dyDescent="0.2">
      <c r="A35" s="9">
        <f t="shared" si="0"/>
        <v>25</v>
      </c>
      <c r="B35" s="26">
        <v>395</v>
      </c>
      <c r="C35" s="1" t="s">
        <v>42</v>
      </c>
      <c r="D35" s="16">
        <v>199321.82</v>
      </c>
      <c r="E35" s="16">
        <f>'[2]Reconcile to May24 Deprec Calc'!D25</f>
        <v>111747.70000000001</v>
      </c>
      <c r="F35" s="28">
        <v>0.06</v>
      </c>
      <c r="G35" s="16">
        <f t="shared" si="3"/>
        <v>5254.45</v>
      </c>
      <c r="H35" s="16">
        <v>5241.53</v>
      </c>
      <c r="I35" s="20">
        <f t="shared" si="4"/>
        <v>12.920000000000073</v>
      </c>
    </row>
    <row r="36" spans="1:12" x14ac:dyDescent="0.2">
      <c r="A36" s="9">
        <f t="shared" si="0"/>
        <v>26</v>
      </c>
      <c r="B36" s="26">
        <v>396</v>
      </c>
      <c r="C36" s="1" t="s">
        <v>43</v>
      </c>
      <c r="D36" s="16">
        <v>63107.95</v>
      </c>
      <c r="E36" s="16">
        <f>'[2]Reconcile to May24 Deprec Calc'!D26</f>
        <v>51963.13</v>
      </c>
      <c r="F36" s="28">
        <v>0.12</v>
      </c>
      <c r="G36" s="16">
        <f t="shared" si="3"/>
        <v>1337.38</v>
      </c>
      <c r="H36" s="16">
        <v>1115.6600000000001</v>
      </c>
      <c r="I36" s="20">
        <f t="shared" si="4"/>
        <v>221.72000000000003</v>
      </c>
    </row>
    <row r="37" spans="1:12" x14ac:dyDescent="0.2">
      <c r="A37" s="9">
        <f t="shared" si="0"/>
        <v>27</v>
      </c>
      <c r="B37" s="26">
        <v>397</v>
      </c>
      <c r="C37" s="1" t="s">
        <v>44</v>
      </c>
      <c r="D37" s="16">
        <v>2310044.63</v>
      </c>
      <c r="E37" s="16">
        <f>'[2]Reconcile to May24 Deprec Calc'!D27</f>
        <v>53629.080000000075</v>
      </c>
      <c r="F37" s="28">
        <v>0.06</v>
      </c>
      <c r="G37" s="16">
        <f t="shared" si="3"/>
        <v>135384.93</v>
      </c>
      <c r="H37" s="16">
        <v>136274.04</v>
      </c>
      <c r="I37" s="20">
        <f t="shared" si="4"/>
        <v>-889.11000000001513</v>
      </c>
    </row>
    <row r="38" spans="1:12" x14ac:dyDescent="0.2">
      <c r="A38" s="9">
        <f t="shared" si="0"/>
        <v>28</v>
      </c>
      <c r="B38" s="26">
        <v>398</v>
      </c>
      <c r="C38" s="1" t="s">
        <v>45</v>
      </c>
      <c r="D38" s="16">
        <v>1188031.77</v>
      </c>
      <c r="E38" s="16">
        <f>'[2]Reconcile to May24 Deprec Calc'!D28</f>
        <v>65660.270000000019</v>
      </c>
      <c r="F38" s="28">
        <v>0.06</v>
      </c>
      <c r="G38" s="16">
        <f t="shared" si="3"/>
        <v>67342.289999999994</v>
      </c>
      <c r="H38" s="16">
        <v>66005.91</v>
      </c>
      <c r="I38" s="20">
        <f t="shared" si="4"/>
        <v>1336.3799999999901</v>
      </c>
    </row>
    <row r="39" spans="1:12" x14ac:dyDescent="0.2">
      <c r="A39" s="9">
        <f t="shared" si="0"/>
        <v>29</v>
      </c>
      <c r="C39" s="29"/>
      <c r="D39" s="22"/>
      <c r="E39" s="22"/>
      <c r="F39" s="22"/>
      <c r="G39" s="22"/>
      <c r="H39" s="30"/>
      <c r="I39" s="22"/>
    </row>
    <row r="40" spans="1:12" x14ac:dyDescent="0.2">
      <c r="A40" s="9">
        <f t="shared" si="0"/>
        <v>30</v>
      </c>
      <c r="B40" s="13"/>
      <c r="C40" s="31" t="s">
        <v>35</v>
      </c>
      <c r="D40" s="22">
        <f>SUM(D29:D38)</f>
        <v>31792054.399999999</v>
      </c>
      <c r="E40" s="22">
        <f>SUM(E30:E38)</f>
        <v>1436959.4500000009</v>
      </c>
      <c r="F40" s="22"/>
      <c r="G40" s="22">
        <f>SUM(G30:G38)</f>
        <v>1001435.25</v>
      </c>
      <c r="H40" s="32">
        <f>SUM(H30:H39)</f>
        <v>985001.86</v>
      </c>
      <c r="I40" s="33">
        <f>G40-H40</f>
        <v>16433.390000000014</v>
      </c>
    </row>
    <row r="41" spans="1:12" x14ac:dyDescent="0.2">
      <c r="A41" s="9">
        <f t="shared" si="0"/>
        <v>31</v>
      </c>
      <c r="B41" s="34" t="s">
        <v>46</v>
      </c>
      <c r="C41" s="35" t="s">
        <v>47</v>
      </c>
      <c r="D41" s="36">
        <f>D26+D40</f>
        <v>313235150.06999993</v>
      </c>
      <c r="E41" s="36">
        <f>E26+E40</f>
        <v>2055395.079999995</v>
      </c>
      <c r="F41" s="36"/>
      <c r="G41" s="36">
        <f>G26+G40</f>
        <v>11113277.84</v>
      </c>
      <c r="H41" s="36">
        <f>H26+H40</f>
        <v>10356685.319999998</v>
      </c>
      <c r="I41" s="33">
        <f>I26+I40</f>
        <v>756592.52</v>
      </c>
      <c r="L41" s="16"/>
    </row>
    <row r="42" spans="1:12" x14ac:dyDescent="0.2">
      <c r="A42" s="9">
        <f t="shared" si="0"/>
        <v>32</v>
      </c>
      <c r="B42" s="13"/>
      <c r="C42" s="37"/>
      <c r="D42" s="12"/>
      <c r="E42" s="12"/>
      <c r="F42" s="12"/>
      <c r="G42" s="12"/>
      <c r="H42" s="12"/>
      <c r="I42" s="12"/>
    </row>
    <row r="43" spans="1:12" x14ac:dyDescent="0.2">
      <c r="A43" s="9">
        <f t="shared" si="0"/>
        <v>33</v>
      </c>
      <c r="B43" s="25" t="s">
        <v>48</v>
      </c>
      <c r="D43" s="12"/>
      <c r="E43" s="12"/>
      <c r="F43" s="12"/>
      <c r="G43" s="12"/>
      <c r="H43" s="12"/>
      <c r="I43" s="12"/>
    </row>
    <row r="44" spans="1:12" x14ac:dyDescent="0.2">
      <c r="A44" s="9">
        <f t="shared" ref="A44:A63" si="5">A43+1</f>
        <v>34</v>
      </c>
      <c r="B44" s="38">
        <v>392</v>
      </c>
      <c r="C44" s="1" t="s">
        <v>49</v>
      </c>
      <c r="D44" s="16">
        <v>11223340.800000001</v>
      </c>
      <c r="E44" s="16">
        <f>'[2]Reconcile to May24 Deprec Calc'!D29</f>
        <v>4386475.1900000004</v>
      </c>
      <c r="F44" s="28">
        <v>0.15</v>
      </c>
      <c r="G44" s="16">
        <f>ROUND(((+D44-E44)*F44),2)</f>
        <v>1025529.84</v>
      </c>
      <c r="H44" s="16">
        <v>967706.21</v>
      </c>
      <c r="I44" s="20">
        <f>G44-H44</f>
        <v>57823.630000000005</v>
      </c>
    </row>
    <row r="45" spans="1:12" x14ac:dyDescent="0.2">
      <c r="A45" s="9">
        <f t="shared" si="5"/>
        <v>35</v>
      </c>
      <c r="B45" s="39" t="s">
        <v>50</v>
      </c>
      <c r="C45" s="40" t="s">
        <v>51</v>
      </c>
      <c r="D45" s="36"/>
      <c r="E45" s="36"/>
      <c r="F45" s="41"/>
      <c r="G45" s="36"/>
      <c r="H45" s="36"/>
      <c r="I45" s="33">
        <f>E58</f>
        <v>34798.26</v>
      </c>
    </row>
    <row r="46" spans="1:12" ht="17.25" customHeight="1" x14ac:dyDescent="0.2">
      <c r="A46" s="9">
        <f t="shared" si="5"/>
        <v>36</v>
      </c>
      <c r="B46" s="13"/>
      <c r="D46" s="13"/>
      <c r="E46" s="13"/>
      <c r="F46" s="13"/>
      <c r="G46" s="13"/>
      <c r="H46" s="13"/>
      <c r="I46" s="13"/>
    </row>
    <row r="47" spans="1:12" ht="13.5" thickBot="1" x14ac:dyDescent="0.25">
      <c r="A47" s="9">
        <f t="shared" si="5"/>
        <v>37</v>
      </c>
      <c r="B47" s="42" t="s">
        <v>52</v>
      </c>
      <c r="C47" s="43" t="s">
        <v>53</v>
      </c>
      <c r="D47" s="44">
        <f>D41+D44</f>
        <v>324458490.86999995</v>
      </c>
      <c r="E47" s="44">
        <f>E41+E44</f>
        <v>6441870.2699999958</v>
      </c>
      <c r="F47" s="42"/>
      <c r="G47" s="44">
        <f>G41+G44</f>
        <v>12138807.68</v>
      </c>
      <c r="H47" s="44">
        <f>H41+H44</f>
        <v>11324391.529999997</v>
      </c>
      <c r="I47" s="45">
        <f>I45+I41</f>
        <v>791390.78</v>
      </c>
      <c r="J47" s="74">
        <v>810903</v>
      </c>
      <c r="K47" s="73">
        <f>I47-J47</f>
        <v>-19512.219999999972</v>
      </c>
    </row>
    <row r="48" spans="1:12" ht="26.25" customHeight="1" thickTop="1" x14ac:dyDescent="0.2">
      <c r="A48" s="9">
        <f t="shared" si="5"/>
        <v>38</v>
      </c>
      <c r="B48" s="13"/>
      <c r="D48" s="13"/>
      <c r="E48" s="13"/>
      <c r="F48" s="13"/>
      <c r="G48" s="13"/>
      <c r="H48" s="13"/>
      <c r="I48" s="13"/>
    </row>
    <row r="49" spans="1:22" s="13" customFormat="1" ht="41.25" customHeight="1" x14ac:dyDescent="0.2">
      <c r="A49" s="9">
        <f t="shared" si="5"/>
        <v>39</v>
      </c>
      <c r="B49" s="71" t="s">
        <v>54</v>
      </c>
      <c r="C49" s="71"/>
      <c r="D49" s="71"/>
      <c r="E49" s="71"/>
      <c r="F49" s="71"/>
      <c r="G49" s="71"/>
      <c r="H49" s="71"/>
      <c r="I49" s="71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spans="1:22" x14ac:dyDescent="0.2">
      <c r="A50" s="9">
        <f t="shared" si="5"/>
        <v>40</v>
      </c>
      <c r="B50" s="13"/>
      <c r="D50" s="13"/>
      <c r="E50" s="13"/>
      <c r="F50" s="13"/>
      <c r="G50" s="13"/>
      <c r="H50" s="13"/>
      <c r="I50" s="13"/>
    </row>
    <row r="51" spans="1:22" x14ac:dyDescent="0.2">
      <c r="A51" s="9">
        <f t="shared" si="5"/>
        <v>41</v>
      </c>
      <c r="B51" s="25" t="s">
        <v>51</v>
      </c>
      <c r="C51" s="9"/>
      <c r="D51" s="47" t="s">
        <v>55</v>
      </c>
      <c r="E51" s="47" t="s">
        <v>56</v>
      </c>
      <c r="F51" s="13"/>
      <c r="G51" s="13"/>
      <c r="H51" s="13"/>
      <c r="I51" s="13"/>
      <c r="L51" s="13"/>
      <c r="M51" s="47"/>
      <c r="N51" s="47"/>
    </row>
    <row r="52" spans="1:22" x14ac:dyDescent="0.2">
      <c r="A52" s="9">
        <f t="shared" si="5"/>
        <v>42</v>
      </c>
      <c r="B52" s="13"/>
      <c r="C52" s="9"/>
      <c r="D52" s="13"/>
      <c r="E52" s="13"/>
      <c r="F52" s="13"/>
      <c r="G52" s="13"/>
      <c r="H52" s="13"/>
      <c r="I52" s="13"/>
      <c r="L52" s="13"/>
      <c r="M52" s="13"/>
      <c r="N52" s="13"/>
    </row>
    <row r="53" spans="1:22" x14ac:dyDescent="0.2">
      <c r="A53" s="9">
        <f t="shared" si="5"/>
        <v>43</v>
      </c>
      <c r="B53" s="48" t="s">
        <v>57</v>
      </c>
      <c r="C53" s="1" t="s">
        <v>58</v>
      </c>
      <c r="D53" s="49">
        <v>9.2600000000000002E-2</v>
      </c>
      <c r="E53" s="50">
        <f>ROUND(D53*$I$44,2)</f>
        <v>5354.47</v>
      </c>
      <c r="F53" s="13"/>
      <c r="G53" s="13"/>
      <c r="H53" s="51"/>
      <c r="I53" s="52"/>
      <c r="L53" s="13"/>
      <c r="M53" s="50"/>
      <c r="N53" s="53"/>
    </row>
    <row r="54" spans="1:22" x14ac:dyDescent="0.2">
      <c r="A54" s="9">
        <f t="shared" si="5"/>
        <v>44</v>
      </c>
      <c r="B54" s="48" t="s">
        <v>59</v>
      </c>
      <c r="C54" s="1" t="s">
        <v>60</v>
      </c>
      <c r="D54" s="49">
        <v>0.47270000000000001</v>
      </c>
      <c r="E54" s="50">
        <f>ROUND(D54*$I$44,2)</f>
        <v>27333.23</v>
      </c>
      <c r="F54" s="13"/>
      <c r="G54" s="13"/>
      <c r="H54" s="54"/>
      <c r="I54" s="52"/>
      <c r="L54" s="13"/>
      <c r="M54" s="50"/>
      <c r="N54" s="53"/>
    </row>
    <row r="55" spans="1:22" x14ac:dyDescent="0.2">
      <c r="A55" s="9">
        <f t="shared" si="5"/>
        <v>45</v>
      </c>
      <c r="B55" s="48" t="s">
        <v>61</v>
      </c>
      <c r="C55" s="1" t="s">
        <v>62</v>
      </c>
      <c r="D55" s="49">
        <v>0</v>
      </c>
      <c r="E55" s="50">
        <f>ROUND(D55*$I$44,2)</f>
        <v>0</v>
      </c>
      <c r="F55" s="13"/>
      <c r="G55" s="13"/>
      <c r="H55" s="54"/>
      <c r="I55" s="52"/>
      <c r="L55" s="13"/>
      <c r="M55" s="50"/>
      <c r="N55" s="53"/>
    </row>
    <row r="56" spans="1:22" x14ac:dyDescent="0.2">
      <c r="A56" s="9">
        <f t="shared" si="5"/>
        <v>46</v>
      </c>
      <c r="B56" s="48" t="s">
        <v>63</v>
      </c>
      <c r="C56" s="1" t="s">
        <v>64</v>
      </c>
      <c r="D56" s="49">
        <v>1.24E-2</v>
      </c>
      <c r="E56" s="50">
        <f>ROUND(D56*$I$44,2)</f>
        <v>717.01</v>
      </c>
      <c r="F56" s="13"/>
      <c r="G56" s="13"/>
      <c r="H56" s="54"/>
      <c r="I56" s="52"/>
      <c r="L56" s="13"/>
      <c r="M56" s="50"/>
      <c r="N56" s="53"/>
    </row>
    <row r="57" spans="1:22" x14ac:dyDescent="0.2">
      <c r="A57" s="9">
        <f t="shared" si="5"/>
        <v>47</v>
      </c>
      <c r="B57" s="48" t="s">
        <v>65</v>
      </c>
      <c r="C57" s="1" t="s">
        <v>66</v>
      </c>
      <c r="D57" s="49">
        <v>2.41E-2</v>
      </c>
      <c r="E57" s="50">
        <f>ROUND(D57*$I$44,2)</f>
        <v>1393.55</v>
      </c>
      <c r="F57" s="13"/>
      <c r="G57" s="13"/>
      <c r="H57" s="54"/>
      <c r="I57" s="52"/>
      <c r="L57" s="13"/>
      <c r="M57" s="50"/>
      <c r="N57" s="53"/>
    </row>
    <row r="58" spans="1:22" x14ac:dyDescent="0.2">
      <c r="A58" s="9">
        <f t="shared" si="5"/>
        <v>48</v>
      </c>
      <c r="B58" s="55"/>
      <c r="C58" s="56" t="s">
        <v>35</v>
      </c>
      <c r="D58" s="57">
        <f>SUM(D53:D57)</f>
        <v>0.6018</v>
      </c>
      <c r="E58" s="58">
        <f>SUM(E53:E57)</f>
        <v>34798.26</v>
      </c>
      <c r="F58" s="13"/>
      <c r="G58" s="13"/>
      <c r="H58" s="59"/>
      <c r="I58" s="13"/>
      <c r="L58" s="60"/>
      <c r="M58" s="60"/>
      <c r="N58" s="53"/>
    </row>
    <row r="59" spans="1:22" x14ac:dyDescent="0.2">
      <c r="A59" s="9">
        <f t="shared" si="5"/>
        <v>49</v>
      </c>
      <c r="B59" s="48"/>
      <c r="D59" s="49"/>
      <c r="E59" s="60"/>
      <c r="F59" s="13"/>
      <c r="G59" s="13"/>
      <c r="H59" s="13"/>
      <c r="I59" s="13"/>
      <c r="L59" s="60"/>
      <c r="M59" s="60"/>
      <c r="N59" s="53"/>
    </row>
    <row r="60" spans="1:22" x14ac:dyDescent="0.2">
      <c r="A60" s="9">
        <f t="shared" si="5"/>
        <v>50</v>
      </c>
      <c r="B60" s="48" t="s">
        <v>67</v>
      </c>
      <c r="C60" s="1" t="s">
        <v>68</v>
      </c>
      <c r="D60" s="49">
        <v>0.3982</v>
      </c>
      <c r="E60" s="50">
        <f>ROUND(D60*$I$44,2)</f>
        <v>23025.37</v>
      </c>
      <c r="F60" s="13"/>
      <c r="G60" s="13"/>
      <c r="H60" s="61"/>
      <c r="I60" s="13"/>
      <c r="L60" s="13"/>
      <c r="M60" s="50"/>
      <c r="N60" s="53"/>
    </row>
    <row r="61" spans="1:22" x14ac:dyDescent="0.2">
      <c r="A61" s="9">
        <f t="shared" si="5"/>
        <v>51</v>
      </c>
      <c r="B61" s="55"/>
      <c r="C61" s="56" t="s">
        <v>35</v>
      </c>
      <c r="D61" s="62">
        <f>SUM(D60:D60)</f>
        <v>0.3982</v>
      </c>
      <c r="E61" s="63">
        <f>SUM(E60:E60)</f>
        <v>23025.37</v>
      </c>
      <c r="L61" s="13"/>
      <c r="M61" s="50"/>
      <c r="N61" s="53"/>
    </row>
    <row r="62" spans="1:22" x14ac:dyDescent="0.2">
      <c r="A62" s="9">
        <f t="shared" si="5"/>
        <v>52</v>
      </c>
      <c r="B62" s="48"/>
      <c r="D62" s="64"/>
      <c r="E62" s="60"/>
      <c r="L62" s="13"/>
      <c r="M62" s="50"/>
      <c r="N62" s="53"/>
    </row>
    <row r="63" spans="1:22" ht="13.5" thickBot="1" x14ac:dyDescent="0.25">
      <c r="A63" s="9">
        <f t="shared" si="5"/>
        <v>53</v>
      </c>
      <c r="B63" s="65"/>
      <c r="C63" s="43" t="s">
        <v>69</v>
      </c>
      <c r="D63" s="66">
        <f>D58+D61</f>
        <v>1</v>
      </c>
      <c r="E63" s="67">
        <f>E61+E58</f>
        <v>57823.630000000005</v>
      </c>
      <c r="H63" s="68"/>
      <c r="L63" s="13"/>
      <c r="M63" s="50"/>
      <c r="N63" s="53"/>
    </row>
    <row r="64" spans="1:22" ht="13.5" thickTop="1" x14ac:dyDescent="0.2">
      <c r="L64" s="60"/>
      <c r="M64" s="60"/>
      <c r="N64" s="53"/>
    </row>
    <row r="65" spans="12:14" x14ac:dyDescent="0.2">
      <c r="L65" s="60"/>
      <c r="M65" s="60"/>
      <c r="N65" s="64"/>
    </row>
    <row r="66" spans="12:14" x14ac:dyDescent="0.2">
      <c r="L66" s="72"/>
      <c r="M66" s="72"/>
      <c r="N66" s="64"/>
    </row>
  </sheetData>
  <mergeCells count="5">
    <mergeCell ref="A3:I3"/>
    <mergeCell ref="A4:I4"/>
    <mergeCell ref="A5:I5"/>
    <mergeCell ref="B49:I49"/>
    <mergeCell ref="L66:M66"/>
  </mergeCells>
  <printOptions horizontalCentered="1"/>
  <pageMargins left="1" right="0.75" top="0.75" bottom="0.5" header="0.5" footer="0.5"/>
  <pageSetup scale="71" fitToHeight="2" orientation="portrait" r:id="rId1"/>
  <headerFooter alignWithMargins="0">
    <oddFooter>&amp;RExhibit  JW-2
Page &amp;P of &amp;N]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1.05 Depr-Revised</vt:lpstr>
      <vt:lpstr>'1.05 Depr-Revised'!Print_Area</vt:lpstr>
      <vt:lpstr>'1.05 Depr-Revised'!Print_Titles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2025-03-26T16:09:10Z</dcterms:created>
  <dcterms:modified xsi:type="dcterms:W3CDTF">2025-03-26T16:22:15Z</dcterms:modified>
</cp:coreProperties>
</file>