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PSC\2024-00402 Rate Case\AG1\Completed Responses\"/>
    </mc:Choice>
  </mc:AlternateContent>
  <xr:revisionPtr revIDLastSave="0" documentId="8_{FD4EDCFD-EDF1-446C-A6E7-F25ECD563E4D}" xr6:coauthVersionLast="47" xr6:coauthVersionMax="47" xr10:uidLastSave="{00000000-0000-0000-0000-000000000000}"/>
  <bookViews>
    <workbookView xWindow="28680" yWindow="-120" windowWidth="29040" windowHeight="15720" xr2:uid="{2ABF8356-38D6-4E6B-BC77-1242BB77AFA8}"/>
  </bookViews>
  <sheets>
    <sheet name="Schedule 1.14"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1" i="1" l="1"/>
  <c r="K61" i="1" s="1"/>
  <c r="A59" i="1"/>
  <c r="A60" i="1" s="1"/>
  <c r="A61" i="1" s="1"/>
  <c r="A62" i="1" s="1"/>
  <c r="A63" i="1" s="1"/>
  <c r="A64" i="1" s="1"/>
  <c r="A65" i="1" s="1"/>
  <c r="A66" i="1" s="1"/>
  <c r="A67" i="1" s="1"/>
  <c r="A68" i="1" s="1"/>
  <c r="A69" i="1" s="1"/>
  <c r="G58" i="1"/>
  <c r="J56" i="1"/>
  <c r="K56" i="1" s="1"/>
  <c r="I55" i="1"/>
  <c r="K55" i="1" s="1"/>
  <c r="J54" i="1"/>
  <c r="I54" i="1"/>
  <c r="K54" i="1" s="1"/>
  <c r="J53" i="1"/>
  <c r="I53" i="1"/>
  <c r="K53" i="1" s="1"/>
  <c r="J52" i="1"/>
  <c r="I52" i="1"/>
  <c r="J51" i="1"/>
  <c r="K51" i="1" s="1"/>
  <c r="J49" i="1"/>
  <c r="G49" i="1"/>
  <c r="I48" i="1"/>
  <c r="I49" i="1" s="1"/>
  <c r="J46" i="1"/>
  <c r="G46" i="1"/>
  <c r="I44" i="1"/>
  <c r="K44" i="1" s="1"/>
  <c r="I43" i="1"/>
  <c r="K43" i="1" s="1"/>
  <c r="I42" i="1"/>
  <c r="K42" i="1" s="1"/>
  <c r="I41" i="1"/>
  <c r="K41" i="1" s="1"/>
  <c r="I40" i="1"/>
  <c r="K40" i="1" s="1"/>
  <c r="I39" i="1"/>
  <c r="K39" i="1" s="1"/>
  <c r="I38" i="1"/>
  <c r="K38" i="1" s="1"/>
  <c r="I37" i="1"/>
  <c r="K37" i="1" s="1"/>
  <c r="I36" i="1"/>
  <c r="K36" i="1" s="1"/>
  <c r="I35" i="1"/>
  <c r="K35" i="1" s="1"/>
  <c r="I34" i="1"/>
  <c r="K34" i="1" s="1"/>
  <c r="I33" i="1"/>
  <c r="K33" i="1" s="1"/>
  <c r="I32" i="1"/>
  <c r="K32" i="1" s="1"/>
  <c r="I31" i="1"/>
  <c r="K31" i="1" s="1"/>
  <c r="I30" i="1"/>
  <c r="K30" i="1" s="1"/>
  <c r="I29" i="1"/>
  <c r="K29" i="1" s="1"/>
  <c r="I28" i="1"/>
  <c r="K28" i="1" s="1"/>
  <c r="I27" i="1"/>
  <c r="K27" i="1" s="1"/>
  <c r="I26" i="1"/>
  <c r="K26" i="1" s="1"/>
  <c r="I25" i="1"/>
  <c r="K25" i="1" s="1"/>
  <c r="I24" i="1"/>
  <c r="K24" i="1" s="1"/>
  <c r="I23" i="1"/>
  <c r="K23" i="1" s="1"/>
  <c r="I22" i="1"/>
  <c r="K22" i="1" s="1"/>
  <c r="I21" i="1"/>
  <c r="K21" i="1" s="1"/>
  <c r="I20" i="1"/>
  <c r="K20" i="1" s="1"/>
  <c r="I19" i="1"/>
  <c r="K19" i="1" s="1"/>
  <c r="I18" i="1"/>
  <c r="K18" i="1" s="1"/>
  <c r="I17" i="1"/>
  <c r="J14" i="1"/>
  <c r="G14" i="1"/>
  <c r="I13" i="1"/>
  <c r="I12" i="1"/>
  <c r="K12" i="1" s="1"/>
  <c r="A12" i="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6" i="1" s="1"/>
  <c r="A47" i="1" s="1"/>
  <c r="A48" i="1" s="1"/>
  <c r="A49" i="1" s="1"/>
  <c r="A50" i="1" s="1"/>
  <c r="A51" i="1" s="1"/>
  <c r="A52" i="1" s="1"/>
  <c r="A53" i="1" s="1"/>
  <c r="A54" i="1" s="1"/>
  <c r="A55" i="1" s="1"/>
  <c r="A56" i="1" s="1"/>
  <c r="A4" i="1"/>
  <c r="A3" i="1"/>
  <c r="G64" i="1" l="1"/>
  <c r="I14" i="1"/>
  <c r="K52" i="1"/>
  <c r="K58" i="1" s="1"/>
  <c r="I46" i="1"/>
  <c r="K49" i="1"/>
  <c r="I58" i="1"/>
  <c r="K17" i="1"/>
  <c r="K46" i="1" s="1"/>
  <c r="J58" i="1"/>
  <c r="J64" i="1" s="1"/>
  <c r="K13" i="1"/>
  <c r="K14" i="1" s="1"/>
  <c r="K48" i="1"/>
  <c r="J66" i="1" l="1"/>
  <c r="I64" i="1"/>
  <c r="I66" i="1" s="1"/>
  <c r="K64" i="1"/>
  <c r="K69" i="1" s="1"/>
</calcChain>
</file>

<file path=xl/sharedStrings.xml><?xml version="1.0" encoding="utf-8"?>
<sst xmlns="http://schemas.openxmlformats.org/spreadsheetml/2006/main" count="114" uniqueCount="83">
  <si>
    <t>Reference Schedule:  1.14</t>
  </si>
  <si>
    <t>Interest on Long Term Debt</t>
  </si>
  <si>
    <t>Line</t>
  </si>
  <si>
    <t>Type of Debt Issued</t>
  </si>
  <si>
    <t>Note</t>
  </si>
  <si>
    <t>Date of Issue</t>
  </si>
  <si>
    <t>Date of Maturity</t>
  </si>
  <si>
    <t>Outstanding Amount as of 6/30/2024</t>
  </si>
  <si>
    <t>Cost Rate to Maturity</t>
  </si>
  <si>
    <t>Pro Forma Interest Cost</t>
  </si>
  <si>
    <t>Test Year Interest Cost</t>
  </si>
  <si>
    <t>Pro Forma Adj</t>
  </si>
  <si>
    <t>#</t>
  </si>
  <si>
    <t>(1)</t>
  </si>
  <si>
    <t>(2)</t>
  </si>
  <si>
    <t>(3)</t>
  </si>
  <si>
    <t>(4)</t>
  </si>
  <si>
    <t>(5)</t>
  </si>
  <si>
    <t>(6)</t>
  </si>
  <si>
    <t>(7)</t>
  </si>
  <si>
    <t>(8)</t>
  </si>
  <si>
    <t>(9)</t>
  </si>
  <si>
    <t>RUS Loans</t>
  </si>
  <si>
    <t>RET 8-1</t>
  </si>
  <si>
    <t>C</t>
  </si>
  <si>
    <t>RET 8-2</t>
  </si>
  <si>
    <t>FFB Loans</t>
  </si>
  <si>
    <t>FFB 1-1</t>
  </si>
  <si>
    <t>B</t>
  </si>
  <si>
    <t>FFB 1-2</t>
  </si>
  <si>
    <t>FFB 2-1</t>
  </si>
  <si>
    <t>FFB 2-2</t>
  </si>
  <si>
    <t>FFB 4-1</t>
  </si>
  <si>
    <t>FFB 4-2</t>
  </si>
  <si>
    <t>FFB 4-3</t>
  </si>
  <si>
    <t>FFB 4-4</t>
  </si>
  <si>
    <t>FFB 4-5</t>
  </si>
  <si>
    <t>FFB 4-6</t>
  </si>
  <si>
    <t>B, C</t>
  </si>
  <si>
    <t>FFB 4-7</t>
  </si>
  <si>
    <t>FFB 4-9</t>
  </si>
  <si>
    <t>FFB 4-10</t>
  </si>
  <si>
    <t>FFB 4-11</t>
  </si>
  <si>
    <t>FFB 4-12</t>
  </si>
  <si>
    <t>FFB 4-13</t>
  </si>
  <si>
    <t>FFB 4-14</t>
  </si>
  <si>
    <t>FFB 4-15</t>
  </si>
  <si>
    <t>FFB 5-1</t>
  </si>
  <si>
    <t>FFB 5-2</t>
  </si>
  <si>
    <t>FFB 5-3</t>
  </si>
  <si>
    <t>FFB 5-4</t>
  </si>
  <si>
    <t>FFB 5-5</t>
  </si>
  <si>
    <t>FFB 5-6</t>
  </si>
  <si>
    <t>FFB 5-7</t>
  </si>
  <si>
    <t>FFB 6-1</t>
  </si>
  <si>
    <t>FFB 6-2</t>
  </si>
  <si>
    <t>FFB 6-3</t>
  </si>
  <si>
    <t>D</t>
  </si>
  <si>
    <t>June 2023 True Up*</t>
  </si>
  <si>
    <t>CoBank Loans</t>
  </si>
  <si>
    <t>0087244T01</t>
  </si>
  <si>
    <t>CFC Loans</t>
  </si>
  <si>
    <t>E</t>
  </si>
  <si>
    <t>Misc</t>
  </si>
  <si>
    <t>Performance Discount</t>
  </si>
  <si>
    <t>City of Monticello</t>
  </si>
  <si>
    <t>Sub-Total</t>
  </si>
  <si>
    <t>Annualized Cost Rate</t>
  </si>
  <si>
    <t>Total Adjustment</t>
  </si>
  <si>
    <t>NOTES:</t>
  </si>
  <si>
    <t>A</t>
  </si>
  <si>
    <t>Outstanding balance used to calculate proforma interest expense is as of 6/30/2024.</t>
  </si>
  <si>
    <t xml:space="preserve">Quarterly payment due date and test year do not end on the same month, </t>
  </si>
  <si>
    <t>used July 23-June 24 to closely represent interest expense for each loan during the test yr.</t>
  </si>
  <si>
    <t>Interest rate increased from test year.</t>
  </si>
  <si>
    <t>New debt since test year.</t>
  </si>
  <si>
    <t>Debt paid in full during or after test year.</t>
  </si>
  <si>
    <t xml:space="preserve">This adjustment normalizes the interest on Long-Term Debt.  Test year cost of debt is normalized to annualized cost rate (by multiplying the test year end debt amounts by the interest rate in effect at the end of the test year for each loan). </t>
  </si>
  <si>
    <t>*For the second quarter 2023 the monthly interest amortization was calculated by adding the total projected interest and dividing by 3.</t>
  </si>
  <si>
    <t>This created a true-up required in June of 2023.  After this, the monthly accrual has been calculated on a daily basis.</t>
  </si>
  <si>
    <t>The original document was based on amounts from amortization schedules.</t>
  </si>
  <si>
    <t xml:space="preserve">**Revision - Column 8 has been updated to reflect invoice and interest accrual amounts as recorded in the general ledger expense accounts.  </t>
  </si>
  <si>
    <t>**REVISED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</si>
</sst>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0.000%"/>
  </numFmts>
  <fonts count="9" x14ac:knownFonts="1">
    <font>
      <sz val="11"/>
      <color theme="1"/>
      <name val="Aptos Narrow"/>
      <family val="2"/>
      <scheme val="minor"/>
    </font>
    <font>
      <sz val="11"/>
      <color theme="1"/>
      <name val="Aptos Narrow"/>
      <family val="2"/>
      <scheme val="minor"/>
    </font>
    <font>
      <sz val="10"/>
      <color theme="1"/>
      <name val="Arial"/>
      <family val="2"/>
    </font>
    <font>
      <sz val="12"/>
      <color theme="1"/>
      <name val="Arial"/>
      <family val="2"/>
    </font>
    <font>
      <b/>
      <sz val="10"/>
      <color theme="1"/>
      <name val="Arial"/>
      <family val="2"/>
    </font>
    <font>
      <b/>
      <u/>
      <sz val="10"/>
      <name val="Arial"/>
      <family val="2"/>
    </font>
    <font>
      <u/>
      <sz val="10"/>
      <color theme="1"/>
      <name val="Arial"/>
      <family val="2"/>
    </font>
    <font>
      <sz val="10"/>
      <name val="Arial"/>
      <family val="2"/>
    </font>
    <font>
      <b/>
      <u/>
      <sz val="10"/>
      <color theme="1"/>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cellStyleXfs>
  <cellXfs count="37">
    <xf numFmtId="0" fontId="0" fillId="0" borderId="0" xfId="0"/>
    <xf numFmtId="0" fontId="2" fillId="0" borderId="0" xfId="0" applyFont="1"/>
    <xf numFmtId="0" fontId="2" fillId="0" borderId="0" xfId="0" applyFont="1" applyAlignment="1">
      <alignment horizontal="center"/>
    </xf>
    <xf numFmtId="0" fontId="4" fillId="0" borderId="0" xfId="3" applyFont="1" applyAlignment="1">
      <alignment horizontal="right"/>
    </xf>
    <xf numFmtId="44" fontId="2" fillId="0" borderId="0" xfId="1" applyFont="1"/>
    <xf numFmtId="0" fontId="2" fillId="0" borderId="0" xfId="3" applyFont="1"/>
    <xf numFmtId="0" fontId="2" fillId="0" borderId="0" xfId="0" applyFont="1" applyAlignment="1">
      <alignment horizontal="center" wrapText="1"/>
    </xf>
    <xf numFmtId="44" fontId="2" fillId="0" borderId="0" xfId="1" applyFont="1" applyAlignment="1">
      <alignment horizontal="center" wrapText="1"/>
    </xf>
    <xf numFmtId="0" fontId="2" fillId="0" borderId="1" xfId="0" applyFont="1" applyBorder="1" applyAlignment="1">
      <alignment horizontal="center"/>
    </xf>
    <xf numFmtId="0" fontId="2" fillId="0" borderId="1" xfId="0" quotePrefix="1" applyFont="1" applyBorder="1" applyAlignment="1">
      <alignment horizontal="center"/>
    </xf>
    <xf numFmtId="0" fontId="6" fillId="0" borderId="0" xfId="0" applyFont="1" applyAlignment="1">
      <alignment horizontal="left"/>
    </xf>
    <xf numFmtId="0" fontId="2" fillId="0" borderId="0" xfId="0" applyFont="1" applyAlignment="1">
      <alignment horizontal="left"/>
    </xf>
    <xf numFmtId="17" fontId="7" fillId="0" borderId="0" xfId="0" applyNumberFormat="1" applyFont="1" applyAlignment="1">
      <alignment horizontal="center"/>
    </xf>
    <xf numFmtId="164" fontId="2" fillId="0" borderId="0" xfId="1" applyNumberFormat="1" applyFont="1"/>
    <xf numFmtId="165" fontId="2" fillId="0" borderId="0" xfId="2" applyNumberFormat="1" applyFont="1"/>
    <xf numFmtId="164" fontId="2" fillId="0" borderId="0" xfId="0" applyNumberFormat="1" applyFont="1"/>
    <xf numFmtId="164" fontId="2" fillId="0" borderId="1" xfId="0" applyNumberFormat="1" applyFont="1" applyBorder="1"/>
    <xf numFmtId="164" fontId="2" fillId="0" borderId="1" xfId="1" applyNumberFormat="1" applyFont="1" applyBorder="1"/>
    <xf numFmtId="164" fontId="2" fillId="0" borderId="2" xfId="1" applyNumberFormat="1" applyFont="1" applyBorder="1"/>
    <xf numFmtId="14" fontId="2" fillId="0" borderId="0" xfId="1" applyNumberFormat="1" applyFont="1" applyFill="1"/>
    <xf numFmtId="165" fontId="2" fillId="0" borderId="0" xfId="2" applyNumberFormat="1" applyFont="1" applyAlignment="1">
      <alignment horizontal="right"/>
    </xf>
    <xf numFmtId="0" fontId="7" fillId="0" borderId="0" xfId="0" applyFont="1" applyAlignment="1">
      <alignment horizontal="center"/>
    </xf>
    <xf numFmtId="164" fontId="2" fillId="0" borderId="0" xfId="1" applyNumberFormat="1" applyFont="1" applyBorder="1"/>
    <xf numFmtId="165" fontId="2" fillId="0" borderId="0" xfId="2" applyNumberFormat="1" applyFont="1" applyFill="1"/>
    <xf numFmtId="44" fontId="2" fillId="0" borderId="0" xfId="0" applyNumberFormat="1" applyFont="1"/>
    <xf numFmtId="165" fontId="2" fillId="0" borderId="0" xfId="2" applyNumberFormat="1" applyFont="1" applyBorder="1"/>
    <xf numFmtId="164" fontId="2" fillId="0" borderId="3" xfId="1" applyNumberFormat="1" applyFont="1" applyBorder="1"/>
    <xf numFmtId="0" fontId="2" fillId="0" borderId="3" xfId="0" applyFont="1" applyBorder="1" applyAlignment="1">
      <alignment horizontal="left"/>
    </xf>
    <xf numFmtId="0" fontId="7" fillId="0" borderId="3" xfId="0" applyFont="1" applyBorder="1" applyAlignment="1">
      <alignment horizontal="center"/>
    </xf>
    <xf numFmtId="0" fontId="2" fillId="0" borderId="3" xfId="0" applyFont="1" applyBorder="1"/>
    <xf numFmtId="164" fontId="4" fillId="0" borderId="3" xfId="0" applyNumberFormat="1" applyFont="1" applyBorder="1"/>
    <xf numFmtId="0" fontId="8" fillId="0" borderId="0" xfId="0" applyFont="1" applyAlignment="1">
      <alignment horizontal="center"/>
    </xf>
    <xf numFmtId="0" fontId="2" fillId="0" borderId="0" xfId="0" applyFont="1" applyAlignment="1">
      <alignment horizontal="left" vertical="top" wrapText="1"/>
    </xf>
    <xf numFmtId="0" fontId="2" fillId="0" borderId="0" xfId="0" applyFont="1" applyAlignment="1">
      <alignment horizontal="left" vertical="top"/>
    </xf>
    <xf numFmtId="0" fontId="4" fillId="0" borderId="0" xfId="3" applyFont="1" applyAlignment="1">
      <alignment horizontal="center"/>
    </xf>
    <xf numFmtId="0" fontId="5" fillId="0" borderId="0" xfId="0" applyFont="1" applyAlignment="1">
      <alignment horizontal="center"/>
    </xf>
    <xf numFmtId="0" fontId="2" fillId="0" borderId="0" xfId="0" applyFont="1" applyAlignment="1">
      <alignment horizontal="left" vertical="top" wrapText="1"/>
    </xf>
  </cellXfs>
  <cellStyles count="4">
    <cellStyle name="Currency" xfId="1" builtinId="4"/>
    <cellStyle name="Normal" xfId="0" builtinId="0"/>
    <cellStyle name="Normal 2" xfId="3" xr:uid="{1AFE89AC-A5FC-495F-8934-F27B88C2D60F}"/>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J:\PSC\2024-00402%20Rate%20Case\SouthKY-Rev-Req-2024-FILED-cb.xlsx" TargetMode="External"/><Relationship Id="rId1" Type="http://schemas.openxmlformats.org/officeDocument/2006/relationships/externalLinkPath" Target="/PSC/2024-00402%20Rate%20Case/SouthKY-Rev-Req-2024-FILED-c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vReq"/>
      <sheetName val="Adj List"/>
      <sheetName val="Adj BS"/>
      <sheetName val="Adj IS"/>
      <sheetName val="1.01 FAC"/>
      <sheetName val="1.02 ES"/>
      <sheetName val="1.03 RC"/>
      <sheetName val="1.04 CUST"/>
      <sheetName val="1.05 Depr"/>
      <sheetName val="1.06 Donat&amp;Promo"/>
      <sheetName val="1.07 FEMA"/>
      <sheetName val="1.08 Dir"/>
      <sheetName val=" 1.09 RS401k"/>
      <sheetName val="1.10 Wages"/>
      <sheetName val="1.11 Prof"/>
      <sheetName val="1.12 GTCC"/>
      <sheetName val="1.13PayrTx"/>
      <sheetName val="1.14 Int"/>
      <sheetName val="1.15 Life Ins"/>
      <sheetName val="1.16 Health"/>
      <sheetName val="1.17 Meter Test"/>
      <sheetName val="1.18 Trip Charge"/>
      <sheetName val="1.19 Remote Reconnect&lt;60"/>
      <sheetName val="1.20 Remote Reconnect 61-365"/>
      <sheetName val="1.21 Returned Check"/>
    </sheetNames>
    <sheetDataSet>
      <sheetData sheetId="0">
        <row r="1">
          <cell r="A1" t="str">
            <v>SOUTH KENTUCKY R.E.C.C.</v>
          </cell>
        </row>
        <row r="3">
          <cell r="A3" t="str">
            <v>For the 12 Months Ended May 2024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EF79A-902E-4D84-8090-52FE9396BB5D}">
  <dimension ref="A1:P89"/>
  <sheetViews>
    <sheetView tabSelected="1" workbookViewId="0">
      <selection activeCell="J8" sqref="J8"/>
    </sheetView>
  </sheetViews>
  <sheetFormatPr defaultColWidth="9.140625" defaultRowHeight="12.75" x14ac:dyDescent="0.2"/>
  <cols>
    <col min="1" max="1" width="5.85546875" style="1" customWidth="1"/>
    <col min="2" max="2" width="2.28515625" style="2" customWidth="1"/>
    <col min="3" max="3" width="11.7109375" style="1" customWidth="1"/>
    <col min="4" max="4" width="5.7109375" style="1" customWidth="1"/>
    <col min="5" max="5" width="10.85546875" style="1" customWidth="1"/>
    <col min="6" max="6" width="12.5703125" style="1" customWidth="1"/>
    <col min="7" max="7" width="13.7109375" style="1" customWidth="1"/>
    <col min="8" max="8" width="12.7109375" style="1" customWidth="1"/>
    <col min="9" max="9" width="11.42578125" style="1" bestFit="1" customWidth="1"/>
    <col min="10" max="10" width="13.28515625" style="1" customWidth="1"/>
    <col min="11" max="11" width="12.42578125" style="1" customWidth="1"/>
    <col min="12" max="13" width="9.140625" style="1"/>
    <col min="14" max="14" width="14" style="4" bestFit="1" customWidth="1"/>
    <col min="15" max="16384" width="9.140625" style="1"/>
  </cols>
  <sheetData>
    <row r="1" spans="1:14" x14ac:dyDescent="0.2">
      <c r="G1" s="3"/>
      <c r="J1" s="3"/>
      <c r="K1" s="3" t="s">
        <v>0</v>
      </c>
    </row>
    <row r="2" spans="1:14" ht="13.5" customHeight="1" x14ac:dyDescent="0.2">
      <c r="G2" s="3"/>
      <c r="H2" s="3"/>
    </row>
    <row r="3" spans="1:14" x14ac:dyDescent="0.2">
      <c r="A3" s="34" t="str">
        <f>[1]RevReq!A1</f>
        <v>SOUTH KENTUCKY R.E.C.C.</v>
      </c>
      <c r="B3" s="34"/>
      <c r="C3" s="34"/>
      <c r="D3" s="34"/>
      <c r="E3" s="34"/>
      <c r="F3" s="34"/>
      <c r="G3" s="34"/>
      <c r="H3" s="34"/>
      <c r="I3" s="34"/>
      <c r="J3" s="34"/>
      <c r="K3" s="34"/>
    </row>
    <row r="4" spans="1:14" x14ac:dyDescent="0.2">
      <c r="A4" s="34" t="str">
        <f>[1]RevReq!A3</f>
        <v>For the 12 Months Ended May 2024</v>
      </c>
      <c r="B4" s="34"/>
      <c r="C4" s="34"/>
      <c r="D4" s="34"/>
      <c r="E4" s="34"/>
      <c r="F4" s="34"/>
      <c r="G4" s="34"/>
      <c r="H4" s="34"/>
      <c r="I4" s="34"/>
      <c r="J4" s="34"/>
      <c r="K4" s="34"/>
    </row>
    <row r="6" spans="1:14" s="5" customFormat="1" ht="15" customHeight="1" x14ac:dyDescent="0.2">
      <c r="A6" s="35" t="s">
        <v>1</v>
      </c>
      <c r="B6" s="35"/>
      <c r="C6" s="35"/>
      <c r="D6" s="35"/>
      <c r="E6" s="35"/>
      <c r="F6" s="35"/>
      <c r="G6" s="35"/>
      <c r="H6" s="35"/>
      <c r="I6" s="35"/>
      <c r="J6" s="35"/>
      <c r="K6" s="35"/>
      <c r="N6" s="4"/>
    </row>
    <row r="7" spans="1:14" x14ac:dyDescent="0.2">
      <c r="J7" s="2" t="s">
        <v>82</v>
      </c>
      <c r="L7" s="2"/>
    </row>
    <row r="8" spans="1:14" s="6" customFormat="1" ht="38.25" customHeight="1" x14ac:dyDescent="0.2">
      <c r="A8" s="6" t="s">
        <v>2</v>
      </c>
      <c r="C8" s="6" t="s">
        <v>3</v>
      </c>
      <c r="D8" s="6" t="s">
        <v>4</v>
      </c>
      <c r="E8" s="6" t="s">
        <v>5</v>
      </c>
      <c r="F8" s="6" t="s">
        <v>6</v>
      </c>
      <c r="G8" s="6" t="s">
        <v>7</v>
      </c>
      <c r="H8" s="6" t="s">
        <v>8</v>
      </c>
      <c r="I8" s="6" t="s">
        <v>9</v>
      </c>
      <c r="J8" s="6" t="s">
        <v>10</v>
      </c>
      <c r="K8" s="6" t="s">
        <v>11</v>
      </c>
      <c r="N8" s="7"/>
    </row>
    <row r="9" spans="1:14" x14ac:dyDescent="0.2">
      <c r="A9" s="8" t="s">
        <v>12</v>
      </c>
      <c r="C9" s="9" t="s">
        <v>13</v>
      </c>
      <c r="D9" s="9" t="s">
        <v>14</v>
      </c>
      <c r="E9" s="9" t="s">
        <v>15</v>
      </c>
      <c r="F9" s="9" t="s">
        <v>16</v>
      </c>
      <c r="G9" s="9" t="s">
        <v>17</v>
      </c>
      <c r="H9" s="9" t="s">
        <v>18</v>
      </c>
      <c r="I9" s="9" t="s">
        <v>19</v>
      </c>
      <c r="J9" s="9" t="s">
        <v>20</v>
      </c>
      <c r="K9" s="9" t="s">
        <v>21</v>
      </c>
      <c r="L9" s="2"/>
    </row>
    <row r="10" spans="1:14" x14ac:dyDescent="0.2">
      <c r="A10" s="2"/>
      <c r="L10" s="2"/>
    </row>
    <row r="11" spans="1:14" x14ac:dyDescent="0.2">
      <c r="A11" s="2">
        <v>1</v>
      </c>
      <c r="C11" s="10" t="s">
        <v>22</v>
      </c>
      <c r="D11" s="10"/>
      <c r="L11" s="2"/>
    </row>
    <row r="12" spans="1:14" x14ac:dyDescent="0.2">
      <c r="A12" s="2">
        <f>A11+1</f>
        <v>2</v>
      </c>
      <c r="C12" s="11" t="s">
        <v>23</v>
      </c>
      <c r="D12" s="2" t="s">
        <v>24</v>
      </c>
      <c r="E12" s="12">
        <v>35735</v>
      </c>
      <c r="F12" s="12">
        <v>46692</v>
      </c>
      <c r="G12" s="13">
        <v>1210626.6499999999</v>
      </c>
      <c r="H12" s="14">
        <v>0.03</v>
      </c>
      <c r="I12" s="15">
        <f>ROUND(G12*H12,2)</f>
        <v>36318.800000000003</v>
      </c>
      <c r="J12" s="13">
        <v>30220.68</v>
      </c>
      <c r="K12" s="13">
        <f>I12-J12</f>
        <v>6098.1200000000026</v>
      </c>
      <c r="L12" s="2"/>
    </row>
    <row r="13" spans="1:14" x14ac:dyDescent="0.2">
      <c r="A13" s="2">
        <f>A12+1</f>
        <v>3</v>
      </c>
      <c r="C13" s="11" t="s">
        <v>25</v>
      </c>
      <c r="D13" s="2"/>
      <c r="E13" s="12">
        <v>36312</v>
      </c>
      <c r="F13" s="12">
        <v>47270</v>
      </c>
      <c r="G13" s="13">
        <v>1206654.7</v>
      </c>
      <c r="H13" s="14">
        <v>2.5000000000000001E-2</v>
      </c>
      <c r="I13" s="16">
        <f>ROUND(G13*H13,2)</f>
        <v>30166.37</v>
      </c>
      <c r="J13" s="17">
        <v>32743.31</v>
      </c>
      <c r="K13" s="17">
        <f t="shared" ref="K13:K56" si="0">I13-J13</f>
        <v>-2576.9400000000023</v>
      </c>
      <c r="L13" s="2"/>
    </row>
    <row r="14" spans="1:14" x14ac:dyDescent="0.2">
      <c r="A14" s="2">
        <f t="shared" ref="A14:A69" si="1">A13+1</f>
        <v>4</v>
      </c>
      <c r="C14" s="11"/>
      <c r="D14" s="2"/>
      <c r="E14" s="12"/>
      <c r="F14" s="12"/>
      <c r="G14" s="18">
        <f>SUM(G12:G13)</f>
        <v>2417281.3499999996</v>
      </c>
      <c r="H14" s="14"/>
      <c r="I14" s="15">
        <f>SUM(I12:I13)</f>
        <v>66485.17</v>
      </c>
      <c r="J14" s="15">
        <f>SUM(J12:J13)</f>
        <v>62963.990000000005</v>
      </c>
      <c r="K14" s="15">
        <f>SUM(K12:K13)</f>
        <v>3521.1800000000003</v>
      </c>
      <c r="L14" s="2"/>
    </row>
    <row r="15" spans="1:14" x14ac:dyDescent="0.2">
      <c r="A15" s="2">
        <f t="shared" si="1"/>
        <v>5</v>
      </c>
      <c r="C15" s="11"/>
      <c r="D15" s="2"/>
      <c r="E15" s="12"/>
      <c r="F15" s="12"/>
      <c r="G15" s="13"/>
      <c r="H15" s="14"/>
      <c r="I15" s="15"/>
      <c r="J15" s="13"/>
      <c r="K15" s="13"/>
      <c r="L15" s="2"/>
    </row>
    <row r="16" spans="1:14" x14ac:dyDescent="0.2">
      <c r="A16" s="2">
        <f t="shared" si="1"/>
        <v>6</v>
      </c>
      <c r="C16" s="10" t="s">
        <v>26</v>
      </c>
      <c r="D16" s="2"/>
      <c r="E16" s="12"/>
      <c r="F16" s="12"/>
      <c r="G16" s="19"/>
      <c r="H16" s="14"/>
      <c r="I16" s="15"/>
      <c r="J16" s="13"/>
      <c r="K16" s="13"/>
      <c r="L16" s="2"/>
    </row>
    <row r="17" spans="1:12" x14ac:dyDescent="0.2">
      <c r="A17" s="2">
        <f t="shared" si="1"/>
        <v>7</v>
      </c>
      <c r="C17" s="11" t="s">
        <v>27</v>
      </c>
      <c r="D17" s="2" t="s">
        <v>28</v>
      </c>
      <c r="E17" s="12">
        <v>39722</v>
      </c>
      <c r="F17" s="12">
        <v>51836</v>
      </c>
      <c r="G17" s="13">
        <v>3682220.27</v>
      </c>
      <c r="H17" s="20">
        <v>3.4549999999999997E-2</v>
      </c>
      <c r="I17" s="15">
        <f t="shared" ref="I17:I43" si="2">ROUND(G17*H17,2)</f>
        <v>127220.71</v>
      </c>
      <c r="J17" s="13">
        <v>124873.50617271347</v>
      </c>
      <c r="K17" s="13">
        <f t="shared" ref="K17:K32" si="3">I17-J17</f>
        <v>2347.203827286532</v>
      </c>
      <c r="L17" s="2"/>
    </row>
    <row r="18" spans="1:12" x14ac:dyDescent="0.2">
      <c r="A18" s="2">
        <f t="shared" si="1"/>
        <v>8</v>
      </c>
      <c r="B18" s="21"/>
      <c r="C18" s="11" t="s">
        <v>29</v>
      </c>
      <c r="D18" s="2" t="s">
        <v>28</v>
      </c>
      <c r="E18" s="12">
        <v>39873</v>
      </c>
      <c r="F18" s="12">
        <v>51836</v>
      </c>
      <c r="G18" s="13">
        <v>2278950.71</v>
      </c>
      <c r="H18" s="20">
        <v>3.6490000000000002E-2</v>
      </c>
      <c r="I18" s="15">
        <f t="shared" si="2"/>
        <v>83158.91</v>
      </c>
      <c r="J18" s="13">
        <v>82274.890578628081</v>
      </c>
      <c r="K18" s="13">
        <f t="shared" si="3"/>
        <v>884.01942137192236</v>
      </c>
      <c r="L18" s="2"/>
    </row>
    <row r="19" spans="1:12" x14ac:dyDescent="0.2">
      <c r="A19" s="2">
        <f t="shared" si="1"/>
        <v>9</v>
      </c>
      <c r="B19" s="21"/>
      <c r="C19" s="11" t="s">
        <v>30</v>
      </c>
      <c r="D19" s="2" t="s">
        <v>28</v>
      </c>
      <c r="E19" s="12">
        <v>39873</v>
      </c>
      <c r="F19" s="12">
        <v>52201</v>
      </c>
      <c r="G19" s="13">
        <v>12197894</v>
      </c>
      <c r="H19" s="20">
        <v>3.6990000000000002E-2</v>
      </c>
      <c r="I19" s="15">
        <f t="shared" si="2"/>
        <v>451200.1</v>
      </c>
      <c r="J19" s="13">
        <v>439226.00210554973</v>
      </c>
      <c r="K19" s="13">
        <f t="shared" si="3"/>
        <v>11974.097894450242</v>
      </c>
      <c r="L19" s="2"/>
    </row>
    <row r="20" spans="1:12" x14ac:dyDescent="0.2">
      <c r="A20" s="2">
        <f t="shared" si="1"/>
        <v>10</v>
      </c>
      <c r="B20" s="21"/>
      <c r="C20" s="11" t="s">
        <v>31</v>
      </c>
      <c r="D20" s="2" t="s">
        <v>28</v>
      </c>
      <c r="E20" s="12">
        <v>40391</v>
      </c>
      <c r="F20" s="12">
        <v>52201</v>
      </c>
      <c r="G20" s="13">
        <v>9664369</v>
      </c>
      <c r="H20" s="20">
        <v>3.2489999999999998E-2</v>
      </c>
      <c r="I20" s="15">
        <f t="shared" si="2"/>
        <v>313995.34999999998</v>
      </c>
      <c r="J20" s="13">
        <v>304801.9257645288</v>
      </c>
      <c r="K20" s="13">
        <f t="shared" si="3"/>
        <v>9193.4242354711751</v>
      </c>
      <c r="L20" s="2"/>
    </row>
    <row r="21" spans="1:12" x14ac:dyDescent="0.2">
      <c r="A21" s="2">
        <f t="shared" si="1"/>
        <v>11</v>
      </c>
      <c r="B21" s="21"/>
      <c r="C21" s="11" t="s">
        <v>32</v>
      </c>
      <c r="D21" s="2" t="s">
        <v>28</v>
      </c>
      <c r="E21" s="12">
        <v>41275</v>
      </c>
      <c r="F21" s="12">
        <v>53328</v>
      </c>
      <c r="G21" s="13">
        <v>11257284</v>
      </c>
      <c r="H21" s="20">
        <v>2.657E-2</v>
      </c>
      <c r="I21" s="15">
        <f t="shared" si="2"/>
        <v>299106.03999999998</v>
      </c>
      <c r="J21" s="13">
        <v>291766.4279895178</v>
      </c>
      <c r="K21" s="13">
        <f t="shared" si="3"/>
        <v>7339.6120104821748</v>
      </c>
      <c r="L21" s="2"/>
    </row>
    <row r="22" spans="1:12" x14ac:dyDescent="0.2">
      <c r="A22" s="2">
        <f t="shared" si="1"/>
        <v>12</v>
      </c>
      <c r="B22" s="21"/>
      <c r="C22" s="11" t="s">
        <v>33</v>
      </c>
      <c r="D22" s="2" t="s">
        <v>28</v>
      </c>
      <c r="E22" s="12">
        <v>41609</v>
      </c>
      <c r="F22" s="12">
        <v>53328</v>
      </c>
      <c r="G22" s="13">
        <v>4922789</v>
      </c>
      <c r="H22" s="20">
        <v>3.5499999999999997E-2</v>
      </c>
      <c r="I22" s="15">
        <f t="shared" si="2"/>
        <v>174759.01</v>
      </c>
      <c r="J22" s="13">
        <v>168959.34084027584</v>
      </c>
      <c r="K22" s="13">
        <f t="shared" si="3"/>
        <v>5799.6691597241734</v>
      </c>
      <c r="L22" s="2"/>
    </row>
    <row r="23" spans="1:12" x14ac:dyDescent="0.2">
      <c r="A23" s="2">
        <f t="shared" si="1"/>
        <v>13</v>
      </c>
      <c r="C23" s="1" t="s">
        <v>34</v>
      </c>
      <c r="D23" s="2" t="s">
        <v>28</v>
      </c>
      <c r="E23" s="12">
        <v>41671</v>
      </c>
      <c r="F23" s="12">
        <v>52657</v>
      </c>
      <c r="G23" s="22">
        <v>2211267</v>
      </c>
      <c r="H23" s="20">
        <v>3.5549999999999998E-2</v>
      </c>
      <c r="I23" s="15">
        <f t="shared" si="2"/>
        <v>78610.539999999994</v>
      </c>
      <c r="J23" s="13">
        <v>82187.635342664085</v>
      </c>
      <c r="K23" s="13">
        <f t="shared" si="3"/>
        <v>-3577.0953426640917</v>
      </c>
      <c r="L23" s="2"/>
    </row>
    <row r="24" spans="1:12" x14ac:dyDescent="0.2">
      <c r="A24" s="2">
        <f t="shared" si="1"/>
        <v>14</v>
      </c>
      <c r="C24" s="11" t="s">
        <v>35</v>
      </c>
      <c r="D24" s="2" t="s">
        <v>28</v>
      </c>
      <c r="E24" s="12">
        <v>41883</v>
      </c>
      <c r="F24" s="12">
        <v>52932</v>
      </c>
      <c r="G24" s="22">
        <v>2245467</v>
      </c>
      <c r="H24" s="20">
        <v>3.5549999999999998E-2</v>
      </c>
      <c r="I24" s="15">
        <f t="shared" si="2"/>
        <v>79826.350000000006</v>
      </c>
      <c r="J24" s="13">
        <v>83458.797961250035</v>
      </c>
      <c r="K24" s="13">
        <f t="shared" si="3"/>
        <v>-3632.447961250029</v>
      </c>
      <c r="L24" s="2"/>
    </row>
    <row r="25" spans="1:12" x14ac:dyDescent="0.2">
      <c r="A25" s="2">
        <f t="shared" si="1"/>
        <v>15</v>
      </c>
      <c r="C25" s="11" t="s">
        <v>36</v>
      </c>
      <c r="D25" s="2" t="s">
        <v>28</v>
      </c>
      <c r="E25" s="12">
        <v>41913</v>
      </c>
      <c r="F25" s="12">
        <v>53328</v>
      </c>
      <c r="G25" s="22">
        <v>7877812</v>
      </c>
      <c r="H25" s="20">
        <v>2.87E-2</v>
      </c>
      <c r="I25" s="15">
        <f t="shared" si="2"/>
        <v>226093.2</v>
      </c>
      <c r="J25" s="13">
        <v>245165.3141202853</v>
      </c>
      <c r="K25" s="13">
        <f t="shared" si="3"/>
        <v>-19072.114120285289</v>
      </c>
      <c r="L25" s="2"/>
    </row>
    <row r="26" spans="1:12" x14ac:dyDescent="0.2">
      <c r="A26" s="2">
        <f t="shared" si="1"/>
        <v>16</v>
      </c>
      <c r="C26" s="11" t="s">
        <v>37</v>
      </c>
      <c r="D26" s="2" t="s">
        <v>38</v>
      </c>
      <c r="E26" s="12">
        <v>42339</v>
      </c>
      <c r="F26" s="12">
        <v>53328</v>
      </c>
      <c r="G26" s="22">
        <v>775261</v>
      </c>
      <c r="H26" s="14">
        <v>4.2020000000000002E-2</v>
      </c>
      <c r="I26" s="15">
        <f t="shared" si="2"/>
        <v>32576.47</v>
      </c>
      <c r="J26" s="13">
        <v>32215.567105582657</v>
      </c>
      <c r="K26" s="13">
        <f t="shared" si="3"/>
        <v>360.90289441734421</v>
      </c>
      <c r="L26" s="2"/>
    </row>
    <row r="27" spans="1:12" x14ac:dyDescent="0.2">
      <c r="A27" s="2">
        <f t="shared" si="1"/>
        <v>17</v>
      </c>
      <c r="C27" s="11" t="s">
        <v>39</v>
      </c>
      <c r="D27" s="2" t="s">
        <v>38</v>
      </c>
      <c r="E27" s="12">
        <v>42339</v>
      </c>
      <c r="F27" s="12">
        <v>53328</v>
      </c>
      <c r="G27" s="22">
        <v>775270</v>
      </c>
      <c r="H27" s="14">
        <v>4.2020000000000002E-2</v>
      </c>
      <c r="I27" s="15">
        <f t="shared" si="2"/>
        <v>32576.85</v>
      </c>
      <c r="J27" s="13">
        <v>36925.948786937079</v>
      </c>
      <c r="K27" s="13">
        <f t="shared" si="3"/>
        <v>-4349.0987869370801</v>
      </c>
      <c r="L27" s="2"/>
    </row>
    <row r="28" spans="1:12" x14ac:dyDescent="0.2">
      <c r="A28" s="2">
        <f t="shared" si="1"/>
        <v>18</v>
      </c>
      <c r="C28" s="1" t="s">
        <v>40</v>
      </c>
      <c r="D28" s="2" t="s">
        <v>28</v>
      </c>
      <c r="E28" s="12">
        <v>42339</v>
      </c>
      <c r="F28" s="12">
        <v>53328</v>
      </c>
      <c r="G28" s="13">
        <v>764117</v>
      </c>
      <c r="H28" s="14">
        <v>3.5549999999999998E-2</v>
      </c>
      <c r="I28" s="15">
        <f t="shared" si="2"/>
        <v>27164.36</v>
      </c>
      <c r="J28" s="13">
        <v>37288.600400073658</v>
      </c>
      <c r="K28" s="13">
        <f t="shared" si="3"/>
        <v>-10124.240400073657</v>
      </c>
      <c r="L28" s="2"/>
    </row>
    <row r="29" spans="1:12" x14ac:dyDescent="0.2">
      <c r="A29" s="2">
        <f t="shared" si="1"/>
        <v>19</v>
      </c>
      <c r="C29" s="1" t="s">
        <v>41</v>
      </c>
      <c r="D29" s="2" t="s">
        <v>28</v>
      </c>
      <c r="E29" s="12">
        <v>42339</v>
      </c>
      <c r="F29" s="12">
        <v>53328</v>
      </c>
      <c r="G29" s="13">
        <v>764069</v>
      </c>
      <c r="H29" s="14">
        <v>3.5549999999999998E-2</v>
      </c>
      <c r="I29" s="15">
        <f t="shared" si="2"/>
        <v>27162.65</v>
      </c>
      <c r="J29" s="13">
        <v>33364.998967982843</v>
      </c>
      <c r="K29" s="13">
        <f t="shared" si="3"/>
        <v>-6202.3489679828417</v>
      </c>
      <c r="L29" s="2"/>
    </row>
    <row r="30" spans="1:12" x14ac:dyDescent="0.2">
      <c r="A30" s="2">
        <f t="shared" si="1"/>
        <v>20</v>
      </c>
      <c r="C30" s="1" t="s">
        <v>42</v>
      </c>
      <c r="D30" s="2" t="s">
        <v>28</v>
      </c>
      <c r="E30" s="12">
        <v>42339</v>
      </c>
      <c r="F30" s="12">
        <v>53328</v>
      </c>
      <c r="G30" s="13">
        <v>2793283</v>
      </c>
      <c r="H30" s="14">
        <v>2.6009999999999998E-2</v>
      </c>
      <c r="I30" s="15">
        <f t="shared" si="2"/>
        <v>72653.289999999994</v>
      </c>
      <c r="J30" s="13">
        <v>110293.1866063948</v>
      </c>
      <c r="K30" s="13">
        <f t="shared" si="3"/>
        <v>-37639.896606394803</v>
      </c>
      <c r="L30" s="2"/>
    </row>
    <row r="31" spans="1:12" x14ac:dyDescent="0.2">
      <c r="A31" s="2">
        <f t="shared" si="1"/>
        <v>21</v>
      </c>
      <c r="C31" s="1" t="s">
        <v>43</v>
      </c>
      <c r="D31" s="2" t="s">
        <v>28</v>
      </c>
      <c r="E31" s="12">
        <v>42339</v>
      </c>
      <c r="F31" s="12">
        <v>53328</v>
      </c>
      <c r="G31" s="13">
        <v>764069</v>
      </c>
      <c r="H31" s="14">
        <v>3.5549999999999998E-2</v>
      </c>
      <c r="I31" s="15">
        <f t="shared" si="2"/>
        <v>27162.65</v>
      </c>
      <c r="J31" s="13">
        <v>53837.737586245858</v>
      </c>
      <c r="K31" s="13">
        <f t="shared" si="3"/>
        <v>-26675.087586245856</v>
      </c>
      <c r="L31" s="2"/>
    </row>
    <row r="32" spans="1:12" x14ac:dyDescent="0.2">
      <c r="A32" s="2">
        <f t="shared" si="1"/>
        <v>22</v>
      </c>
      <c r="C32" s="1" t="s">
        <v>44</v>
      </c>
      <c r="D32" s="2" t="s">
        <v>28</v>
      </c>
      <c r="E32" s="12">
        <v>42401</v>
      </c>
      <c r="F32" s="12">
        <v>53328</v>
      </c>
      <c r="G32" s="13">
        <v>2383211</v>
      </c>
      <c r="H32" s="14">
        <v>2.307E-2</v>
      </c>
      <c r="I32" s="15">
        <f t="shared" si="2"/>
        <v>54980.68</v>
      </c>
      <c r="J32" s="13">
        <v>56121.928393122122</v>
      </c>
      <c r="K32" s="13">
        <f t="shared" si="3"/>
        <v>-1141.2483931221213</v>
      </c>
      <c r="L32" s="2"/>
    </row>
    <row r="33" spans="1:12" x14ac:dyDescent="0.2">
      <c r="A33" s="2">
        <f t="shared" si="1"/>
        <v>23</v>
      </c>
      <c r="C33" s="1" t="s">
        <v>45</v>
      </c>
      <c r="D33" s="2" t="s">
        <v>28</v>
      </c>
      <c r="E33" s="12">
        <v>42401</v>
      </c>
      <c r="F33" s="12">
        <v>53328</v>
      </c>
      <c r="G33" s="13">
        <v>792259</v>
      </c>
      <c r="H33" s="14">
        <v>2.223E-2</v>
      </c>
      <c r="I33" s="15">
        <f t="shared" si="2"/>
        <v>17611.919999999998</v>
      </c>
      <c r="J33" s="13">
        <v>22181.171443035688</v>
      </c>
      <c r="K33" s="13">
        <f t="shared" si="0"/>
        <v>-4569.2514430356896</v>
      </c>
      <c r="L33" s="2"/>
    </row>
    <row r="34" spans="1:12" x14ac:dyDescent="0.2">
      <c r="A34" s="2">
        <f t="shared" si="1"/>
        <v>24</v>
      </c>
      <c r="C34" s="1" t="s">
        <v>46</v>
      </c>
      <c r="D34" s="2" t="s">
        <v>28</v>
      </c>
      <c r="E34" s="12">
        <v>42401</v>
      </c>
      <c r="F34" s="12">
        <v>53328</v>
      </c>
      <c r="G34" s="13">
        <v>1029937</v>
      </c>
      <c r="H34" s="14">
        <v>2.223E-2</v>
      </c>
      <c r="I34" s="15">
        <f t="shared" si="2"/>
        <v>22895.5</v>
      </c>
      <c r="J34" s="13">
        <v>24009.275741119785</v>
      </c>
      <c r="K34" s="13">
        <f t="shared" si="0"/>
        <v>-1113.7757411197854</v>
      </c>
      <c r="L34" s="2"/>
    </row>
    <row r="35" spans="1:12" x14ac:dyDescent="0.2">
      <c r="A35" s="2">
        <f t="shared" si="1"/>
        <v>25</v>
      </c>
      <c r="C35" s="1" t="s">
        <v>47</v>
      </c>
      <c r="D35" s="2" t="s">
        <v>28</v>
      </c>
      <c r="E35" s="12">
        <v>42948</v>
      </c>
      <c r="F35" s="12">
        <v>55154</v>
      </c>
      <c r="G35" s="13">
        <v>1764490</v>
      </c>
      <c r="H35" s="20">
        <v>2.571E-2</v>
      </c>
      <c r="I35" s="15">
        <f t="shared" si="2"/>
        <v>45365.04</v>
      </c>
      <c r="J35" s="13">
        <v>47950.470861201742</v>
      </c>
      <c r="K35" s="13">
        <f t="shared" si="0"/>
        <v>-2585.4308612017412</v>
      </c>
      <c r="L35" s="2"/>
    </row>
    <row r="36" spans="1:12" x14ac:dyDescent="0.2">
      <c r="A36" s="2">
        <f t="shared" si="1"/>
        <v>26</v>
      </c>
      <c r="C36" s="11" t="s">
        <v>48</v>
      </c>
      <c r="D36" s="2" t="s">
        <v>28</v>
      </c>
      <c r="E36" s="12">
        <v>42979</v>
      </c>
      <c r="F36" s="12">
        <v>55154</v>
      </c>
      <c r="G36" s="13">
        <v>1762378</v>
      </c>
      <c r="H36" s="14">
        <v>2.513E-2</v>
      </c>
      <c r="I36" s="15">
        <f t="shared" si="2"/>
        <v>44288.56</v>
      </c>
      <c r="J36" s="13">
        <v>46867.602604161293</v>
      </c>
      <c r="K36" s="13">
        <f t="shared" si="0"/>
        <v>-2579.0426041612955</v>
      </c>
      <c r="L36" s="2"/>
    </row>
    <row r="37" spans="1:12" x14ac:dyDescent="0.2">
      <c r="A37" s="2">
        <f t="shared" si="1"/>
        <v>27</v>
      </c>
      <c r="C37" s="11" t="s">
        <v>49</v>
      </c>
      <c r="D37" s="2" t="s">
        <v>28</v>
      </c>
      <c r="E37" s="12">
        <v>43132</v>
      </c>
      <c r="F37" s="12">
        <v>55154</v>
      </c>
      <c r="G37" s="13">
        <v>4436001</v>
      </c>
      <c r="H37" s="23">
        <v>2.8479999999999998E-2</v>
      </c>
      <c r="I37" s="15">
        <f t="shared" si="2"/>
        <v>126337.31</v>
      </c>
      <c r="J37" s="13">
        <v>132870.63933136821</v>
      </c>
      <c r="K37" s="13">
        <f t="shared" si="0"/>
        <v>-6533.3293313682079</v>
      </c>
      <c r="L37" s="2"/>
    </row>
    <row r="38" spans="1:12" x14ac:dyDescent="0.2">
      <c r="A38" s="2">
        <f t="shared" si="1"/>
        <v>28</v>
      </c>
      <c r="C38" s="11" t="s">
        <v>50</v>
      </c>
      <c r="D38" s="2" t="s">
        <v>28</v>
      </c>
      <c r="E38" s="12">
        <v>43252</v>
      </c>
      <c r="F38" s="12">
        <v>55154</v>
      </c>
      <c r="G38" s="13">
        <v>4447292</v>
      </c>
      <c r="H38" s="14">
        <v>2.9770000000000001E-2</v>
      </c>
      <c r="I38" s="15">
        <f t="shared" si="2"/>
        <v>132395.88</v>
      </c>
      <c r="J38" s="13">
        <v>138958.03808865554</v>
      </c>
      <c r="K38" s="13">
        <f t="shared" si="0"/>
        <v>-6562.1580886555312</v>
      </c>
      <c r="L38" s="2"/>
    </row>
    <row r="39" spans="1:12" x14ac:dyDescent="0.2">
      <c r="A39" s="2">
        <f t="shared" si="1"/>
        <v>29</v>
      </c>
      <c r="C39" s="11" t="s">
        <v>51</v>
      </c>
      <c r="D39" s="2" t="s">
        <v>28</v>
      </c>
      <c r="E39" s="12">
        <v>43435</v>
      </c>
      <c r="F39" s="12">
        <v>55154</v>
      </c>
      <c r="G39" s="13">
        <v>8067117</v>
      </c>
      <c r="H39" s="14">
        <v>3.0339999999999999E-2</v>
      </c>
      <c r="I39" s="15">
        <f t="shared" si="2"/>
        <v>244756.33</v>
      </c>
      <c r="J39" s="13">
        <v>256663.09910488513</v>
      </c>
      <c r="K39" s="13">
        <f t="shared" si="0"/>
        <v>-11906.769104885141</v>
      </c>
      <c r="L39" s="2"/>
    </row>
    <row r="40" spans="1:12" x14ac:dyDescent="0.2">
      <c r="A40" s="2">
        <f t="shared" si="1"/>
        <v>30</v>
      </c>
      <c r="C40" s="11" t="s">
        <v>52</v>
      </c>
      <c r="D40" s="2" t="s">
        <v>28</v>
      </c>
      <c r="E40" s="12">
        <v>43862</v>
      </c>
      <c r="F40" s="12">
        <v>55154</v>
      </c>
      <c r="G40" s="13">
        <v>4505229</v>
      </c>
      <c r="H40" s="14">
        <v>1.9380000000000001E-2</v>
      </c>
      <c r="I40" s="15">
        <f t="shared" si="2"/>
        <v>87311.34</v>
      </c>
      <c r="J40" s="13">
        <v>93794.740449184334</v>
      </c>
      <c r="K40" s="13">
        <f t="shared" si="0"/>
        <v>-6483.400449184337</v>
      </c>
      <c r="L40" s="2"/>
    </row>
    <row r="41" spans="1:12" x14ac:dyDescent="0.2">
      <c r="A41" s="2">
        <f t="shared" si="1"/>
        <v>31</v>
      </c>
      <c r="C41" s="11" t="s">
        <v>53</v>
      </c>
      <c r="D41" s="2" t="s">
        <v>28</v>
      </c>
      <c r="E41" s="12">
        <v>43891</v>
      </c>
      <c r="F41" s="12">
        <v>55154</v>
      </c>
      <c r="G41" s="13">
        <v>10664619</v>
      </c>
      <c r="H41" s="14">
        <v>1.1180000000000001E-2</v>
      </c>
      <c r="I41" s="15">
        <f t="shared" si="2"/>
        <v>119230.44</v>
      </c>
      <c r="J41" s="13">
        <v>133995.98194764089</v>
      </c>
      <c r="K41" s="13">
        <f t="shared" si="0"/>
        <v>-14765.541947640886</v>
      </c>
      <c r="L41" s="2"/>
    </row>
    <row r="42" spans="1:12" x14ac:dyDescent="0.2">
      <c r="A42" s="2">
        <f t="shared" si="1"/>
        <v>32</v>
      </c>
      <c r="C42" s="11" t="s">
        <v>54</v>
      </c>
      <c r="D42" s="2" t="s">
        <v>28</v>
      </c>
      <c r="E42" s="12">
        <v>43891</v>
      </c>
      <c r="F42" s="12">
        <v>55154</v>
      </c>
      <c r="G42" s="13">
        <v>9618197</v>
      </c>
      <c r="H42" s="14">
        <v>2.0979999999999999E-2</v>
      </c>
      <c r="I42" s="15">
        <f t="shared" si="2"/>
        <v>201789.77</v>
      </c>
      <c r="J42" s="13">
        <v>215245.62236534158</v>
      </c>
      <c r="K42" s="13">
        <f t="shared" si="0"/>
        <v>-13455.85236534159</v>
      </c>
      <c r="L42" s="2"/>
    </row>
    <row r="43" spans="1:12" x14ac:dyDescent="0.2">
      <c r="A43" s="2">
        <f t="shared" si="1"/>
        <v>33</v>
      </c>
      <c r="C43" s="11" t="s">
        <v>55</v>
      </c>
      <c r="D43" s="2" t="s">
        <v>28</v>
      </c>
      <c r="E43" s="12">
        <v>45108</v>
      </c>
      <c r="F43" s="12">
        <v>56584</v>
      </c>
      <c r="G43" s="13">
        <v>9917017</v>
      </c>
      <c r="H43" s="14">
        <v>3.9460000000000002E-2</v>
      </c>
      <c r="I43" s="15">
        <f t="shared" si="2"/>
        <v>391325.49</v>
      </c>
      <c r="J43" s="13">
        <v>355509.14298655401</v>
      </c>
      <c r="K43" s="13">
        <f t="shared" si="0"/>
        <v>35816.347013445979</v>
      </c>
      <c r="L43" s="2"/>
    </row>
    <row r="44" spans="1:12" x14ac:dyDescent="0.2">
      <c r="A44" s="2">
        <f t="shared" si="1"/>
        <v>34</v>
      </c>
      <c r="C44" s="11" t="s">
        <v>56</v>
      </c>
      <c r="D44" s="2" t="s">
        <v>57</v>
      </c>
      <c r="E44" s="12">
        <v>45505</v>
      </c>
      <c r="F44" s="12">
        <v>56584</v>
      </c>
      <c r="G44" s="13">
        <v>5000000</v>
      </c>
      <c r="H44" s="14">
        <v>3.7429999999999998E-2</v>
      </c>
      <c r="I44" s="15">
        <f>ROUND(G44*H44,2)</f>
        <v>187150</v>
      </c>
      <c r="J44" s="13">
        <v>0</v>
      </c>
      <c r="K44" s="13">
        <f t="shared" si="0"/>
        <v>187150</v>
      </c>
      <c r="L44" s="2"/>
    </row>
    <row r="45" spans="1:12" x14ac:dyDescent="0.2">
      <c r="A45" s="2"/>
      <c r="C45" s="11" t="s">
        <v>58</v>
      </c>
      <c r="D45" s="2"/>
      <c r="E45" s="12"/>
      <c r="F45" s="12"/>
      <c r="G45" s="13"/>
      <c r="H45" s="14"/>
      <c r="I45" s="15"/>
      <c r="J45" s="13">
        <v>-15683.18</v>
      </c>
      <c r="K45" s="13"/>
      <c r="L45" s="2"/>
    </row>
    <row r="46" spans="1:12" x14ac:dyDescent="0.2">
      <c r="A46" s="2">
        <f>A44+1</f>
        <v>35</v>
      </c>
      <c r="C46" s="11"/>
      <c r="D46" s="11"/>
      <c r="E46" s="12"/>
      <c r="F46" s="12"/>
      <c r="G46" s="18">
        <f>SUM(G17:G44)</f>
        <v>127361868.98</v>
      </c>
      <c r="H46" s="14"/>
      <c r="I46" s="18">
        <f>SUM(I17:I44)</f>
        <v>3728704.74</v>
      </c>
      <c r="J46" s="18">
        <f>SUM(J17:J45)</f>
        <v>3635124.413644901</v>
      </c>
      <c r="K46" s="18">
        <f>SUM(K17:K44)</f>
        <v>77897.146355099569</v>
      </c>
      <c r="L46" s="2"/>
    </row>
    <row r="47" spans="1:12" x14ac:dyDescent="0.2">
      <c r="A47" s="2">
        <f t="shared" si="1"/>
        <v>36</v>
      </c>
      <c r="C47" s="10" t="s">
        <v>59</v>
      </c>
      <c r="D47" s="10"/>
      <c r="E47" s="21"/>
      <c r="F47" s="12"/>
      <c r="G47" s="13"/>
      <c r="H47" s="14"/>
      <c r="J47" s="13"/>
      <c r="K47" s="13"/>
      <c r="L47" s="2"/>
    </row>
    <row r="48" spans="1:12" x14ac:dyDescent="0.2">
      <c r="A48" s="2">
        <f t="shared" si="1"/>
        <v>37</v>
      </c>
      <c r="C48" s="11" t="s">
        <v>60</v>
      </c>
      <c r="D48" s="11"/>
      <c r="E48" s="12">
        <v>42486</v>
      </c>
      <c r="F48" s="12">
        <v>49084</v>
      </c>
      <c r="G48" s="13">
        <v>36626962.270000003</v>
      </c>
      <c r="H48" s="14">
        <v>3.5499999999999997E-2</v>
      </c>
      <c r="I48" s="15">
        <f>ROUND(G48*H48,2)</f>
        <v>1300257.1599999999</v>
      </c>
      <c r="J48" s="13">
        <v>1379154.08</v>
      </c>
      <c r="K48" s="13">
        <f t="shared" si="0"/>
        <v>-78896.920000000158</v>
      </c>
      <c r="L48" s="2"/>
    </row>
    <row r="49" spans="1:16" x14ac:dyDescent="0.2">
      <c r="A49" s="2">
        <f t="shared" si="1"/>
        <v>38</v>
      </c>
      <c r="C49" s="11"/>
      <c r="D49" s="11"/>
      <c r="E49" s="12"/>
      <c r="F49" s="12"/>
      <c r="G49" s="18">
        <f>SUM(G48:G48)</f>
        <v>36626962.270000003</v>
      </c>
      <c r="H49" s="14"/>
      <c r="I49" s="18">
        <f>SUM(I48:I48)</f>
        <v>1300257.1599999999</v>
      </c>
      <c r="J49" s="18">
        <f>SUM(J48:J48)</f>
        <v>1379154.08</v>
      </c>
      <c r="K49" s="18">
        <f>I49-J49</f>
        <v>-78896.920000000158</v>
      </c>
      <c r="L49" s="2"/>
    </row>
    <row r="50" spans="1:16" x14ac:dyDescent="0.2">
      <c r="A50" s="2">
        <f t="shared" si="1"/>
        <v>39</v>
      </c>
      <c r="C50" s="10" t="s">
        <v>61</v>
      </c>
      <c r="D50" s="10"/>
      <c r="E50" s="21"/>
      <c r="F50" s="12"/>
      <c r="G50" s="13"/>
      <c r="H50" s="14"/>
      <c r="J50" s="13"/>
      <c r="K50" s="13"/>
      <c r="L50" s="2"/>
    </row>
    <row r="51" spans="1:16" x14ac:dyDescent="0.2">
      <c r="A51" s="2">
        <f t="shared" si="1"/>
        <v>40</v>
      </c>
      <c r="C51" s="11">
        <v>9020001</v>
      </c>
      <c r="D51" s="2" t="s">
        <v>62</v>
      </c>
      <c r="E51" s="12">
        <v>32721</v>
      </c>
      <c r="F51" s="12">
        <v>45505</v>
      </c>
      <c r="G51" s="13">
        <v>34234.29</v>
      </c>
      <c r="H51" s="14">
        <v>6.25E-2</v>
      </c>
      <c r="I51" s="15">
        <v>0</v>
      </c>
      <c r="J51" s="13">
        <f>1040.37+1548.6+2048.99+2541.7</f>
        <v>7179.6599999999989</v>
      </c>
      <c r="K51" s="13">
        <f t="shared" si="0"/>
        <v>-7179.6599999999989</v>
      </c>
      <c r="L51" s="2"/>
    </row>
    <row r="52" spans="1:16" x14ac:dyDescent="0.2">
      <c r="A52" s="2">
        <f t="shared" si="1"/>
        <v>41</v>
      </c>
      <c r="C52" s="11">
        <v>9021001</v>
      </c>
      <c r="D52" s="2"/>
      <c r="E52" s="12">
        <v>33482</v>
      </c>
      <c r="F52" s="12">
        <v>46296</v>
      </c>
      <c r="G52" s="13">
        <v>245176.35</v>
      </c>
      <c r="H52" s="14">
        <v>6.25E-2</v>
      </c>
      <c r="I52" s="15">
        <f t="shared" ref="I52:I55" si="4">ROUND(G52*H52,2)</f>
        <v>15323.52</v>
      </c>
      <c r="J52" s="13">
        <f>4098.66+4437.76+4771.64+5100.39</f>
        <v>18408.45</v>
      </c>
      <c r="K52" s="13">
        <f t="shared" si="0"/>
        <v>-3084.9300000000003</v>
      </c>
      <c r="L52" s="2"/>
    </row>
    <row r="53" spans="1:16" x14ac:dyDescent="0.2">
      <c r="A53" s="2">
        <f t="shared" si="1"/>
        <v>42</v>
      </c>
      <c r="C53" s="11">
        <v>9022001</v>
      </c>
      <c r="D53" s="2"/>
      <c r="E53" s="12">
        <v>34151</v>
      </c>
      <c r="F53" s="12">
        <v>46874</v>
      </c>
      <c r="G53" s="13">
        <v>566984.76</v>
      </c>
      <c r="H53" s="14">
        <v>6.6500000000000004E-2</v>
      </c>
      <c r="I53" s="15">
        <f t="shared" si="4"/>
        <v>37704.49</v>
      </c>
      <c r="J53" s="13">
        <f>9749.96+10242.78+10727.54+11204.38</f>
        <v>41924.659999999996</v>
      </c>
      <c r="K53" s="13">
        <f t="shared" si="0"/>
        <v>-4220.1699999999983</v>
      </c>
      <c r="L53" s="2"/>
    </row>
    <row r="54" spans="1:16" x14ac:dyDescent="0.2">
      <c r="A54" s="2">
        <f t="shared" si="1"/>
        <v>43</v>
      </c>
      <c r="C54" s="11">
        <v>9023001</v>
      </c>
      <c r="D54" s="2"/>
      <c r="E54" s="12">
        <v>36161</v>
      </c>
      <c r="F54" s="12">
        <v>48335</v>
      </c>
      <c r="G54" s="13">
        <v>1630327.35</v>
      </c>
      <c r="H54" s="14">
        <v>6.7000000000000004E-2</v>
      </c>
      <c r="I54" s="15">
        <f t="shared" si="4"/>
        <v>109231.93</v>
      </c>
      <c r="J54" s="13">
        <f>27427.77+28046.66+28655.36+29254.03</f>
        <v>113383.82</v>
      </c>
      <c r="K54" s="13">
        <f t="shared" si="0"/>
        <v>-4151.890000000014</v>
      </c>
      <c r="L54" s="2"/>
    </row>
    <row r="55" spans="1:16" x14ac:dyDescent="0.2">
      <c r="A55" s="2">
        <f t="shared" si="1"/>
        <v>44</v>
      </c>
      <c r="C55" s="11">
        <v>9027013</v>
      </c>
      <c r="D55" s="2" t="s">
        <v>62</v>
      </c>
      <c r="E55" s="12">
        <v>40422</v>
      </c>
      <c r="F55" s="12">
        <v>45139</v>
      </c>
      <c r="G55" s="13">
        <v>0</v>
      </c>
      <c r="H55" s="14">
        <v>4.4999999999999998E-2</v>
      </c>
      <c r="I55" s="15">
        <f t="shared" si="4"/>
        <v>0</v>
      </c>
      <c r="J55" s="13">
        <v>1216.49</v>
      </c>
      <c r="K55" s="13">
        <f t="shared" si="0"/>
        <v>-1216.49</v>
      </c>
      <c r="L55" s="2"/>
    </row>
    <row r="56" spans="1:16" x14ac:dyDescent="0.2">
      <c r="A56" s="2">
        <f t="shared" si="1"/>
        <v>45</v>
      </c>
      <c r="C56" s="11">
        <v>9027014</v>
      </c>
      <c r="D56" s="2" t="s">
        <v>62</v>
      </c>
      <c r="E56" s="12">
        <v>40422</v>
      </c>
      <c r="F56" s="12">
        <v>45566</v>
      </c>
      <c r="G56" s="13">
        <v>69878.149999999994</v>
      </c>
      <c r="H56" s="14">
        <v>4.5499999999999999E-2</v>
      </c>
      <c r="I56" s="15">
        <v>0</v>
      </c>
      <c r="J56" s="13">
        <f>1580.79+2357.87+3126.22+3151.91</f>
        <v>10216.789999999999</v>
      </c>
      <c r="K56" s="13">
        <f t="shared" si="0"/>
        <v>-10216.789999999999</v>
      </c>
      <c r="L56" s="2"/>
    </row>
    <row r="57" spans="1:16" x14ac:dyDescent="0.2">
      <c r="A57" s="2">
        <v>46</v>
      </c>
      <c r="C57" s="11" t="s">
        <v>63</v>
      </c>
      <c r="D57" s="2"/>
      <c r="E57" s="12" t="s">
        <v>64</v>
      </c>
      <c r="F57" s="12"/>
      <c r="G57" s="13"/>
      <c r="H57" s="14"/>
      <c r="I57" s="15"/>
      <c r="J57" s="13">
        <v>-963.45</v>
      </c>
      <c r="K57" s="13"/>
      <c r="L57" s="2"/>
    </row>
    <row r="58" spans="1:16" x14ac:dyDescent="0.2">
      <c r="A58" s="2">
        <v>47</v>
      </c>
      <c r="C58" s="11"/>
      <c r="D58" s="11"/>
      <c r="E58" s="21"/>
      <c r="F58" s="13"/>
      <c r="G58" s="18">
        <f>SUM(G51:G56)</f>
        <v>2546600.9</v>
      </c>
      <c r="H58" s="14"/>
      <c r="I58" s="18">
        <f>SUM(I51:I56)</f>
        <v>162259.94</v>
      </c>
      <c r="J58" s="18">
        <f>SUM(J51:J57)</f>
        <v>191366.41999999998</v>
      </c>
      <c r="K58" s="18">
        <f t="shared" ref="K58" si="5">SUM(K51:K56)</f>
        <v>-30069.930000000015</v>
      </c>
      <c r="L58" s="2"/>
      <c r="P58" s="24"/>
    </row>
    <row r="59" spans="1:16" x14ac:dyDescent="0.2">
      <c r="A59" s="2">
        <f t="shared" si="1"/>
        <v>48</v>
      </c>
      <c r="C59" s="11"/>
      <c r="D59" s="11"/>
      <c r="E59" s="21"/>
      <c r="F59" s="13"/>
      <c r="G59" s="18"/>
      <c r="H59" s="14"/>
      <c r="I59" s="18"/>
      <c r="J59" s="18"/>
      <c r="K59" s="18"/>
      <c r="L59" s="2"/>
    </row>
    <row r="60" spans="1:16" x14ac:dyDescent="0.2">
      <c r="A60" s="2">
        <f t="shared" si="1"/>
        <v>49</v>
      </c>
      <c r="C60" s="10" t="s">
        <v>65</v>
      </c>
      <c r="D60" s="10"/>
      <c r="E60" s="21"/>
      <c r="F60" s="13"/>
      <c r="G60" s="22"/>
      <c r="H60" s="25"/>
      <c r="I60" s="22"/>
      <c r="J60" s="22"/>
      <c r="K60" s="22"/>
      <c r="L60" s="2"/>
    </row>
    <row r="61" spans="1:16" x14ac:dyDescent="0.2">
      <c r="A61" s="2">
        <f t="shared" si="1"/>
        <v>50</v>
      </c>
      <c r="C61" s="11">
        <v>123107</v>
      </c>
      <c r="D61" s="11"/>
      <c r="E61" s="12">
        <v>39417</v>
      </c>
      <c r="F61" s="12">
        <v>46357</v>
      </c>
      <c r="G61" s="13">
        <v>2053333.44</v>
      </c>
      <c r="H61" s="14">
        <v>4.7500000000000001E-2</v>
      </c>
      <c r="I61" s="15">
        <f t="shared" ref="I61" si="6">ROUND(G61*H61,2)</f>
        <v>97533.34</v>
      </c>
      <c r="J61" s="13">
        <v>101597.19</v>
      </c>
      <c r="K61" s="13">
        <f>I61-J61</f>
        <v>-4063.8500000000058</v>
      </c>
      <c r="L61" s="2"/>
    </row>
    <row r="62" spans="1:16" x14ac:dyDescent="0.2">
      <c r="A62" s="2">
        <f t="shared" si="1"/>
        <v>51</v>
      </c>
      <c r="C62" s="11"/>
      <c r="D62" s="11"/>
      <c r="E62" s="21"/>
      <c r="F62" s="13"/>
      <c r="G62" s="22"/>
      <c r="H62" s="25"/>
      <c r="I62" s="22"/>
      <c r="J62" s="22"/>
      <c r="K62" s="22"/>
      <c r="L62" s="2"/>
    </row>
    <row r="63" spans="1:16" x14ac:dyDescent="0.2">
      <c r="A63" s="2">
        <f t="shared" si="1"/>
        <v>52</v>
      </c>
      <c r="C63" s="11"/>
      <c r="D63" s="11"/>
      <c r="E63" s="21"/>
      <c r="F63" s="13"/>
      <c r="G63" s="22"/>
      <c r="H63" s="14"/>
      <c r="I63" s="22"/>
      <c r="J63" s="22"/>
      <c r="K63" s="22"/>
      <c r="L63" s="2"/>
    </row>
    <row r="64" spans="1:16" ht="13.5" thickBot="1" x14ac:dyDescent="0.25">
      <c r="A64" s="2">
        <f t="shared" si="1"/>
        <v>53</v>
      </c>
      <c r="C64" s="11" t="s">
        <v>66</v>
      </c>
      <c r="D64" s="11"/>
      <c r="E64" s="21"/>
      <c r="F64" s="13"/>
      <c r="G64" s="26">
        <f>G14+G46+G49+G58+G61</f>
        <v>171006046.94</v>
      </c>
      <c r="H64" s="13"/>
      <c r="I64" s="26">
        <f>I14+I46+I49+I58+I61</f>
        <v>5355240.3500000006</v>
      </c>
      <c r="J64" s="26">
        <f>J14+J46+J49+J58+J61</f>
        <v>5370206.0936449012</v>
      </c>
      <c r="K64" s="26">
        <f>I64-J64</f>
        <v>-14965.74364490062</v>
      </c>
      <c r="L64" s="2"/>
    </row>
    <row r="65" spans="1:12" ht="13.5" thickTop="1" x14ac:dyDescent="0.2">
      <c r="A65" s="2">
        <f t="shared" si="1"/>
        <v>54</v>
      </c>
      <c r="C65" s="11"/>
      <c r="D65" s="11"/>
      <c r="E65" s="21"/>
      <c r="F65" s="13"/>
      <c r="G65" s="13"/>
      <c r="H65" s="13"/>
      <c r="L65" s="2"/>
    </row>
    <row r="66" spans="1:12" x14ac:dyDescent="0.2">
      <c r="A66" s="2">
        <f t="shared" si="1"/>
        <v>55</v>
      </c>
      <c r="C66" s="11" t="s">
        <v>67</v>
      </c>
      <c r="D66" s="11"/>
      <c r="E66" s="21"/>
      <c r="F66" s="13"/>
      <c r="G66" s="13"/>
      <c r="H66" s="13"/>
      <c r="I66" s="14">
        <f>I64/G64</f>
        <v>3.1316087622790124E-2</v>
      </c>
      <c r="J66" s="14">
        <f>J64/G64</f>
        <v>3.1403603496717968E-2</v>
      </c>
      <c r="K66" s="14"/>
      <c r="L66" s="2"/>
    </row>
    <row r="67" spans="1:12" x14ac:dyDescent="0.2">
      <c r="A67" s="2">
        <f t="shared" si="1"/>
        <v>56</v>
      </c>
      <c r="C67" s="11"/>
      <c r="D67" s="11"/>
      <c r="E67" s="21"/>
      <c r="F67" s="13"/>
      <c r="G67" s="13"/>
      <c r="H67" s="13"/>
      <c r="L67" s="2"/>
    </row>
    <row r="68" spans="1:12" x14ac:dyDescent="0.2">
      <c r="A68" s="2">
        <f t="shared" si="1"/>
        <v>57</v>
      </c>
      <c r="C68" s="11"/>
      <c r="D68" s="11"/>
      <c r="E68" s="21"/>
      <c r="F68" s="13"/>
      <c r="G68" s="13"/>
      <c r="L68" s="2"/>
    </row>
    <row r="69" spans="1:12" ht="13.5" thickBot="1" x14ac:dyDescent="0.25">
      <c r="A69" s="2">
        <f t="shared" si="1"/>
        <v>58</v>
      </c>
      <c r="C69" s="27" t="s">
        <v>68</v>
      </c>
      <c r="D69" s="27"/>
      <c r="E69" s="28"/>
      <c r="F69" s="26"/>
      <c r="G69" s="26"/>
      <c r="H69" s="26"/>
      <c r="I69" s="29"/>
      <c r="J69" s="29"/>
      <c r="K69" s="30">
        <f>K64</f>
        <v>-14965.74364490062</v>
      </c>
      <c r="L69" s="2"/>
    </row>
    <row r="70" spans="1:12" ht="13.5" thickTop="1" x14ac:dyDescent="0.2">
      <c r="A70" s="2"/>
      <c r="C70" s="11"/>
      <c r="D70" s="11"/>
      <c r="E70" s="21"/>
      <c r="F70" s="13"/>
      <c r="G70" s="13"/>
      <c r="H70" s="13"/>
      <c r="L70" s="2"/>
    </row>
    <row r="71" spans="1:12" x14ac:dyDescent="0.2">
      <c r="A71" s="2"/>
      <c r="C71" s="31" t="s">
        <v>69</v>
      </c>
      <c r="D71" s="11"/>
      <c r="E71" s="21" t="s">
        <v>70</v>
      </c>
      <c r="F71" s="13" t="s">
        <v>71</v>
      </c>
      <c r="G71" s="13"/>
      <c r="H71" s="13"/>
      <c r="L71" s="2"/>
    </row>
    <row r="72" spans="1:12" x14ac:dyDescent="0.2">
      <c r="A72" s="2"/>
      <c r="C72" s="31"/>
      <c r="D72" s="11"/>
      <c r="E72" s="21"/>
      <c r="F72" s="13"/>
      <c r="G72" s="13"/>
      <c r="H72" s="13"/>
      <c r="L72" s="2"/>
    </row>
    <row r="73" spans="1:12" ht="15" customHeight="1" x14ac:dyDescent="0.2">
      <c r="E73" s="2" t="s">
        <v>28</v>
      </c>
      <c r="F73" s="1" t="s">
        <v>72</v>
      </c>
      <c r="L73" s="2"/>
    </row>
    <row r="74" spans="1:12" ht="15" customHeight="1" x14ac:dyDescent="0.2">
      <c r="E74" s="2"/>
      <c r="F74" s="1" t="s">
        <v>73</v>
      </c>
      <c r="L74" s="2"/>
    </row>
    <row r="75" spans="1:12" ht="15" customHeight="1" x14ac:dyDescent="0.2">
      <c r="E75" s="2"/>
      <c r="L75" s="2"/>
    </row>
    <row r="76" spans="1:12" ht="15" customHeight="1" x14ac:dyDescent="0.2">
      <c r="E76" s="2" t="s">
        <v>24</v>
      </c>
      <c r="F76" s="1" t="s">
        <v>74</v>
      </c>
      <c r="L76" s="2"/>
    </row>
    <row r="77" spans="1:12" ht="15" customHeight="1" x14ac:dyDescent="0.2">
      <c r="E77" s="2"/>
      <c r="L77" s="2"/>
    </row>
    <row r="78" spans="1:12" ht="15" customHeight="1" x14ac:dyDescent="0.2">
      <c r="E78" s="2" t="s">
        <v>57</v>
      </c>
      <c r="F78" s="1" t="s">
        <v>75</v>
      </c>
      <c r="L78" s="2"/>
    </row>
    <row r="79" spans="1:12" ht="15" customHeight="1" x14ac:dyDescent="0.2">
      <c r="E79" s="2"/>
      <c r="L79" s="2"/>
    </row>
    <row r="80" spans="1:12" ht="15" customHeight="1" x14ac:dyDescent="0.2">
      <c r="E80" s="2" t="s">
        <v>62</v>
      </c>
      <c r="F80" s="1" t="s">
        <v>76</v>
      </c>
      <c r="L80" s="2"/>
    </row>
    <row r="81" spans="3:12" ht="15" customHeight="1" x14ac:dyDescent="0.2">
      <c r="E81" s="2"/>
      <c r="L81" s="2"/>
    </row>
    <row r="82" spans="3:12" ht="49.5" customHeight="1" x14ac:dyDescent="0.2">
      <c r="C82" s="36" t="s">
        <v>77</v>
      </c>
      <c r="D82" s="36"/>
      <c r="E82" s="36"/>
      <c r="F82" s="36"/>
      <c r="G82" s="36"/>
      <c r="H82" s="36"/>
      <c r="I82" s="36"/>
      <c r="J82" s="36"/>
      <c r="K82" s="36"/>
      <c r="L82" s="2"/>
    </row>
    <row r="83" spans="3:12" x14ac:dyDescent="0.2">
      <c r="C83" s="33" t="s">
        <v>81</v>
      </c>
      <c r="D83" s="32"/>
      <c r="E83" s="32"/>
      <c r="F83" s="32"/>
      <c r="G83" s="32"/>
      <c r="H83" s="32"/>
      <c r="I83" s="32"/>
      <c r="J83" s="32"/>
      <c r="K83" s="32"/>
      <c r="L83" s="2"/>
    </row>
    <row r="84" spans="3:12" x14ac:dyDescent="0.2">
      <c r="C84" s="33" t="s">
        <v>80</v>
      </c>
      <c r="D84" s="32"/>
      <c r="E84" s="32"/>
      <c r="F84" s="32"/>
      <c r="G84" s="32"/>
      <c r="H84" s="32"/>
      <c r="I84" s="32"/>
      <c r="J84" s="32"/>
      <c r="K84" s="32"/>
      <c r="L84" s="2"/>
    </row>
    <row r="85" spans="3:12" x14ac:dyDescent="0.2">
      <c r="C85" s="33"/>
      <c r="D85" s="32"/>
      <c r="E85" s="32"/>
      <c r="F85" s="32"/>
      <c r="G85" s="32"/>
      <c r="H85" s="32"/>
      <c r="I85" s="32"/>
      <c r="J85" s="32"/>
      <c r="K85" s="32"/>
      <c r="L85" s="2"/>
    </row>
    <row r="86" spans="3:12" x14ac:dyDescent="0.2">
      <c r="C86" s="1" t="s">
        <v>78</v>
      </c>
      <c r="L86" s="2"/>
    </row>
    <row r="87" spans="3:12" x14ac:dyDescent="0.2">
      <c r="C87" s="1" t="s">
        <v>79</v>
      </c>
      <c r="L87" s="2"/>
    </row>
    <row r="88" spans="3:12" x14ac:dyDescent="0.2">
      <c r="L88" s="2"/>
    </row>
    <row r="89" spans="3:12" x14ac:dyDescent="0.2">
      <c r="L89" s="2"/>
    </row>
  </sheetData>
  <mergeCells count="4">
    <mergeCell ref="A3:K3"/>
    <mergeCell ref="A4:K4"/>
    <mergeCell ref="A6:K6"/>
    <mergeCell ref="C82:K8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Schedule 1.14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Travis Mofield</dc:creator>
  <cp:lastModifiedBy>Carrie Bessinger</cp:lastModifiedBy>
  <dcterms:created xsi:type="dcterms:W3CDTF">2025-03-25T14:28:50Z</dcterms:created>
  <dcterms:modified xsi:type="dcterms:W3CDTF">2025-03-25T22:54:20Z</dcterms:modified>
</cp:coreProperties>
</file>