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Rate Case 2024\First Data Request PSC Response\BE First Data PSC Response\"/>
    </mc:Choice>
  </mc:AlternateContent>
  <xr:revisionPtr revIDLastSave="0" documentId="13_ncr:1_{97D43001-3E3B-49C2-8FCC-62726FC1FC6E}" xr6:coauthVersionLast="47" xr6:coauthVersionMax="47" xr10:uidLastSave="{00000000-0000-0000-0000-000000000000}"/>
  <bookViews>
    <workbookView xWindow="28680" yWindow="-120" windowWidth="29040" windowHeight="15720" xr2:uid="{2293E3D2-B3C2-472F-88A8-FA55FF7500D8}"/>
  </bookViews>
  <sheets>
    <sheet name="Ratios - Exhibit 13" sheetId="1" r:id="rId1"/>
  </sheets>
  <definedNames>
    <definedName name="_xlnm.Print_Area" localSheetId="0">'Ratios - Exhibit 13'!$A$1:$Q$37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1" l="1"/>
  <c r="Q20" i="1"/>
  <c r="Q21" i="1" s="1"/>
  <c r="Q11" i="1"/>
  <c r="M20" i="1"/>
  <c r="O30" i="1"/>
  <c r="M30" i="1"/>
  <c r="Q31" i="1" s="1"/>
  <c r="K30" i="1"/>
  <c r="I30" i="1"/>
  <c r="G30" i="1"/>
  <c r="E30" i="1"/>
  <c r="M31" i="1" l="1"/>
  <c r="K31" i="1"/>
  <c r="O31" i="1"/>
  <c r="G31" i="1"/>
  <c r="E31" i="1"/>
  <c r="O11" i="1"/>
  <c r="M11" i="1"/>
  <c r="K11" i="1"/>
  <c r="I11" i="1"/>
  <c r="G11" i="1"/>
  <c r="E11" i="1"/>
  <c r="E12" i="1" s="1"/>
  <c r="O20" i="1"/>
  <c r="I20" i="1"/>
  <c r="G20" i="1"/>
  <c r="K20" i="1"/>
  <c r="E19" i="1"/>
  <c r="E20" i="1" s="1"/>
  <c r="I21" i="1" s="1"/>
  <c r="Q12" i="1" l="1"/>
  <c r="K21" i="1"/>
  <c r="M12" i="1"/>
  <c r="E21" i="1"/>
  <c r="G21" i="1"/>
  <c r="M21" i="1" l="1"/>
  <c r="O21" i="1"/>
  <c r="K12" i="1"/>
  <c r="I12" i="1"/>
  <c r="G12" i="1"/>
  <c r="O12" i="1"/>
  <c r="I31" i="1"/>
</calcChain>
</file>

<file path=xl/sharedStrings.xml><?xml version="1.0" encoding="utf-8"?>
<sst xmlns="http://schemas.openxmlformats.org/spreadsheetml/2006/main" count="90" uniqueCount="65">
  <si>
    <t>Page 1 of 1</t>
  </si>
  <si>
    <t>TEST YEAR  2023</t>
  </si>
  <si>
    <t>A</t>
  </si>
  <si>
    <t>Interest on Long-Term Debt</t>
  </si>
  <si>
    <t>Part A. (b) Line 16</t>
  </si>
  <si>
    <t>B</t>
  </si>
  <si>
    <t>Part A. (b) Line 29</t>
  </si>
  <si>
    <t>C</t>
  </si>
  <si>
    <t xml:space="preserve">TIER (A + B)/A </t>
  </si>
  <si>
    <t>TIER (2 of 3 Year Average High)</t>
  </si>
  <si>
    <t>2016 and 2018 TIER used to calculate the "2 of 3 year average high".</t>
  </si>
  <si>
    <t>Operating TIER ("OTIER")</t>
  </si>
  <si>
    <t>D</t>
  </si>
  <si>
    <t>Patronage Capital &amp; Operating Margins</t>
  </si>
  <si>
    <t>E</t>
  </si>
  <si>
    <t>OTIER (A + D)/A</t>
  </si>
  <si>
    <t>OTIER (2 of 3 Year Average High)</t>
  </si>
  <si>
    <t>^</t>
  </si>
  <si>
    <t>^^</t>
  </si>
  <si>
    <t>^^^</t>
  </si>
  <si>
    <t>2021 and 2022 OTIER used to calculate the "2 of 3 year average high".</t>
  </si>
  <si>
    <t>Debt Service Coverage ("DSC")</t>
  </si>
  <si>
    <t>F</t>
  </si>
  <si>
    <t>Depreciation</t>
  </si>
  <si>
    <t>Part A. (b) Line 13</t>
  </si>
  <si>
    <t>G</t>
  </si>
  <si>
    <t>Debt Service</t>
  </si>
  <si>
    <t>Part N. (d) Total</t>
  </si>
  <si>
    <t>H</t>
  </si>
  <si>
    <t>DSC (A + B + F)/G</t>
  </si>
  <si>
    <t>DSC (2 of 3 Year Average High)</t>
  </si>
  <si>
    <t>2018 and 2019 DSC used to calculate the "2 of 3 year average high".</t>
  </si>
  <si>
    <t>&gt;</t>
  </si>
  <si>
    <t>2020 and 2022 DSC used to calculate the "2 of 3 year average high".</t>
  </si>
  <si>
    <t>Cumberland Valley Electric, Inc.</t>
  </si>
  <si>
    <t>Case No. 2024-00388</t>
  </si>
  <si>
    <t>2017 and 2018 OTIER used to calculate the "2 of 3 year average high".</t>
  </si>
  <si>
    <t>2018 and 2019 OTIER used to calculate the "2 of 3 year average high".</t>
  </si>
  <si>
    <t>2019 and 2021 OTIER used to calculate the "2 of 3 year average high".</t>
  </si>
  <si>
    <t>^^^^</t>
  </si>
  <si>
    <t>2017 and 2018 DSC used to calculate the "2 of 3 year average high".</t>
  </si>
  <si>
    <t>&lt;</t>
  </si>
  <si>
    <t>&lt;&lt;</t>
  </si>
  <si>
    <t>&lt;&lt;&lt;</t>
  </si>
  <si>
    <t>&lt;&lt;&lt;&lt;</t>
  </si>
  <si>
    <t>&lt;&lt;&lt;&lt;&lt;</t>
  </si>
  <si>
    <t>2019 and 2020 DSC used to calculate the "2 of 3 year average high".</t>
  </si>
  <si>
    <t>2022 and 2023 DSC used to calculate the "2 of 3 year average high".</t>
  </si>
  <si>
    <t xml:space="preserve">Exhibit 13 </t>
  </si>
  <si>
    <t>&gt;&gt;</t>
  </si>
  <si>
    <t>&gt;&gt;&gt;</t>
  </si>
  <si>
    <t>&gt;&gt;&gt;&gt;</t>
  </si>
  <si>
    <t>Times Interest Earned Ratio ("TIER")</t>
  </si>
  <si>
    <t>Source: Financial and Operating Report Electric Distribution</t>
  </si>
  <si>
    <t>Patronage Capital or Margins</t>
  </si>
  <si>
    <t>Part A. (b) Line 21,Part I. (a) Line 2c.</t>
  </si>
  <si>
    <t>&gt;&gt;&gt;&gt;&gt;</t>
  </si>
  <si>
    <t>2022 and 2023 TIER used to calculate the "2 of 3 year average high".</t>
  </si>
  <si>
    <t>^^^^^</t>
  </si>
  <si>
    <t>2022 and 2024 OTIER used to calculate the "2 of 3 year average high".</t>
  </si>
  <si>
    <t>&lt;&lt;&lt;&lt;&lt;&lt;</t>
  </si>
  <si>
    <t>2022 and 2024 DSC used to calculate the "2 of 3 year average high".</t>
  </si>
  <si>
    <t>2019 and 2021 TIER used to calculate the "2 of 3 year average high".</t>
  </si>
  <si>
    <t>2021 and 2022 TIER used to calculate the "2 of 3 year average high".</t>
  </si>
  <si>
    <t>2018 and 2019 TIER used to calculate the "2 of 3 year average high".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</si>
</sst>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9"/>
      <color rgb="FFFF0000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C00000"/>
      <name val="Aptos Narrow"/>
      <family val="2"/>
      <scheme val="minor"/>
    </font>
    <font>
      <i/>
      <sz val="9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i/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0" fillId="0" borderId="0" xfId="1" applyNumberFormat="1" applyFont="1"/>
    <xf numFmtId="43" fontId="0" fillId="0" borderId="0" xfId="1" applyFont="1"/>
    <xf numFmtId="43" fontId="3" fillId="0" borderId="0" xfId="1" applyFont="1"/>
    <xf numFmtId="0" fontId="6" fillId="0" borderId="0" xfId="0" applyFont="1" applyAlignment="1">
      <alignment horizontal="right"/>
    </xf>
    <xf numFmtId="2" fontId="0" fillId="0" borderId="0" xfId="0" applyNumberFormat="1"/>
    <xf numFmtId="165" fontId="0" fillId="0" borderId="0" xfId="2" applyNumberFormat="1" applyFont="1" applyFill="1" applyBorder="1"/>
    <xf numFmtId="43" fontId="0" fillId="0" borderId="0" xfId="0" applyNumberFormat="1"/>
    <xf numFmtId="164" fontId="0" fillId="0" borderId="0" xfId="1" applyNumberFormat="1" applyFont="1" applyFill="1"/>
    <xf numFmtId="0" fontId="0" fillId="0" borderId="0" xfId="0" applyAlignment="1">
      <alignment horizontal="left"/>
    </xf>
    <xf numFmtId="0" fontId="5" fillId="0" borderId="0" xfId="0" applyFont="1"/>
    <xf numFmtId="164" fontId="1" fillId="0" borderId="0" xfId="1" applyNumberFormat="1" applyFont="1" applyBorder="1" applyAlignment="1">
      <alignment horizontal="center"/>
    </xf>
    <xf numFmtId="164" fontId="1" fillId="0" borderId="0" xfId="1" applyNumberFormat="1" applyFont="1"/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164" fontId="0" fillId="0" borderId="0" xfId="1" applyNumberFormat="1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0" fillId="2" borderId="0" xfId="0" applyFill="1"/>
    <xf numFmtId="43" fontId="0" fillId="2" borderId="0" xfId="1" applyFont="1" applyFill="1"/>
    <xf numFmtId="43" fontId="0" fillId="2" borderId="0" xfId="1" applyFont="1" applyFill="1" applyBorder="1"/>
    <xf numFmtId="43" fontId="8" fillId="2" borderId="0" xfId="1" applyFont="1" applyFill="1" applyAlignment="1">
      <alignment horizontal="left"/>
    </xf>
    <xf numFmtId="0" fontId="9" fillId="0" borderId="0" xfId="0" applyFont="1" applyAlignment="1">
      <alignment horizontal="right"/>
    </xf>
    <xf numFmtId="2" fontId="9" fillId="0" borderId="0" xfId="0" applyNumberFormat="1" applyFont="1"/>
    <xf numFmtId="2" fontId="8" fillId="0" borderId="0" xfId="0" applyNumberFormat="1" applyFont="1"/>
    <xf numFmtId="43" fontId="8" fillId="2" borderId="0" xfId="1" applyFont="1" applyFill="1"/>
    <xf numFmtId="43" fontId="8" fillId="2" borderId="0" xfId="1" applyFont="1" applyFill="1" applyAlignment="1">
      <alignment horizontal="right"/>
    </xf>
    <xf numFmtId="0" fontId="8" fillId="0" borderId="0" xfId="0" applyFont="1"/>
    <xf numFmtId="0" fontId="10" fillId="0" borderId="0" xfId="0" applyFont="1" applyAlignment="1">
      <alignment horizontal="center"/>
    </xf>
    <xf numFmtId="43" fontId="10" fillId="2" borderId="0" xfId="1" applyFont="1" applyFill="1" applyAlignment="1">
      <alignment horizontal="left"/>
    </xf>
    <xf numFmtId="43" fontId="2" fillId="2" borderId="0" xfId="1" applyFont="1" applyFill="1" applyBorder="1"/>
    <xf numFmtId="0" fontId="11" fillId="0" borderId="0" xfId="0" applyFont="1" applyAlignment="1">
      <alignment horizontal="center"/>
    </xf>
    <xf numFmtId="43" fontId="0" fillId="2" borderId="0" xfId="0" applyNumberFormat="1" applyFill="1"/>
    <xf numFmtId="0" fontId="8" fillId="2" borderId="0" xfId="0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771A2-33EF-4BE9-A36C-37BF45B4D7E1}">
  <sheetPr>
    <pageSetUpPr fitToPage="1"/>
  </sheetPr>
  <dimension ref="A1:R47"/>
  <sheetViews>
    <sheetView tabSelected="1" zoomScaleNormal="100" workbookViewId="0">
      <selection activeCell="Q3" sqref="Q3"/>
    </sheetView>
  </sheetViews>
  <sheetFormatPr defaultRowHeight="15" x14ac:dyDescent="0.25"/>
  <cols>
    <col min="1" max="1" width="8.5703125" customWidth="1"/>
    <col min="2" max="2" width="36" bestFit="1" customWidth="1"/>
    <col min="3" max="3" width="38.5703125" bestFit="1" customWidth="1"/>
    <col min="4" max="4" width="3.7109375" customWidth="1"/>
    <col min="5" max="5" width="12.7109375" customWidth="1"/>
    <col min="6" max="6" width="3.7109375" customWidth="1"/>
    <col min="7" max="7" width="12.7109375" customWidth="1"/>
    <col min="8" max="8" width="3.7109375" customWidth="1"/>
    <col min="9" max="9" width="12.7109375" customWidth="1"/>
    <col min="10" max="10" width="4.7109375" customWidth="1"/>
    <col min="11" max="11" width="12.7109375" customWidth="1"/>
    <col min="12" max="12" width="6" customWidth="1"/>
    <col min="13" max="13" width="12.7109375" customWidth="1"/>
    <col min="14" max="14" width="6.28515625" customWidth="1"/>
    <col min="15" max="15" width="12.7109375" customWidth="1"/>
    <col min="16" max="16" width="7.42578125" customWidth="1"/>
    <col min="17" max="17" width="12.7109375" customWidth="1"/>
    <col min="18" max="18" width="10.5703125" bestFit="1" customWidth="1"/>
  </cols>
  <sheetData>
    <row r="1" spans="1:18" ht="15.75" x14ac:dyDescent="0.25">
      <c r="A1" s="1" t="s">
        <v>34</v>
      </c>
      <c r="B1" s="2"/>
      <c r="C1" s="2"/>
      <c r="M1" s="3"/>
      <c r="O1" s="3"/>
      <c r="P1" s="3"/>
    </row>
    <row r="2" spans="1:18" ht="15.75" x14ac:dyDescent="0.25">
      <c r="A2" s="1" t="s">
        <v>35</v>
      </c>
      <c r="B2" s="2"/>
      <c r="C2" s="2"/>
      <c r="M2" s="3"/>
      <c r="O2" s="3"/>
      <c r="P2" s="3"/>
    </row>
    <row r="3" spans="1:18" ht="15.75" x14ac:dyDescent="0.25">
      <c r="A3" s="1" t="s">
        <v>48</v>
      </c>
      <c r="B3" s="2"/>
      <c r="C3" s="2"/>
      <c r="M3" s="3"/>
      <c r="P3" s="3"/>
      <c r="Q3" s="3" t="s">
        <v>0</v>
      </c>
    </row>
    <row r="4" spans="1:18" ht="15.75" x14ac:dyDescent="0.25">
      <c r="A4" s="1"/>
      <c r="B4" s="2"/>
      <c r="C4" s="2"/>
      <c r="M4" s="3"/>
      <c r="O4" s="3"/>
      <c r="P4" s="3"/>
    </row>
    <row r="5" spans="1:18" ht="15.75" x14ac:dyDescent="0.25">
      <c r="A5" s="1"/>
      <c r="B5" s="2"/>
      <c r="C5" s="2"/>
      <c r="M5" s="3"/>
      <c r="O5" s="3"/>
      <c r="P5" s="3"/>
    </row>
    <row r="6" spans="1:18" ht="15.75" x14ac:dyDescent="0.25">
      <c r="A6" s="1"/>
      <c r="B6" s="2"/>
      <c r="C6" s="2"/>
    </row>
    <row r="7" spans="1:18" x14ac:dyDescent="0.25">
      <c r="D7" s="4"/>
      <c r="E7" s="4"/>
      <c r="F7" s="4"/>
      <c r="I7" s="4"/>
      <c r="J7" s="4"/>
      <c r="M7" s="4"/>
      <c r="N7" s="4"/>
      <c r="O7" s="4"/>
      <c r="P7" s="4"/>
    </row>
    <row r="8" spans="1:18" ht="37.5" x14ac:dyDescent="0.25">
      <c r="B8" s="24" t="s">
        <v>52</v>
      </c>
      <c r="C8" s="5" t="s">
        <v>53</v>
      </c>
      <c r="D8" s="6"/>
      <c r="E8" s="6">
        <v>2018</v>
      </c>
      <c r="F8" s="6"/>
      <c r="G8" s="6">
        <v>2019</v>
      </c>
      <c r="H8" s="6"/>
      <c r="I8" s="6">
        <v>2020</v>
      </c>
      <c r="J8" s="6"/>
      <c r="K8" s="6">
        <v>2021</v>
      </c>
      <c r="L8" s="6"/>
      <c r="M8" s="5">
        <v>2022</v>
      </c>
      <c r="N8" s="6"/>
      <c r="O8" s="5" t="s">
        <v>1</v>
      </c>
      <c r="P8" s="5"/>
      <c r="Q8" s="6">
        <v>2024</v>
      </c>
    </row>
    <row r="9" spans="1:18" x14ac:dyDescent="0.25">
      <c r="A9" s="4" t="s">
        <v>2</v>
      </c>
      <c r="B9" t="s">
        <v>3</v>
      </c>
      <c r="C9" t="s">
        <v>4</v>
      </c>
      <c r="D9" s="7"/>
      <c r="E9" s="7">
        <v>1097187</v>
      </c>
      <c r="F9" s="7"/>
      <c r="G9" s="7">
        <v>1216524</v>
      </c>
      <c r="H9" s="7"/>
      <c r="I9" s="7">
        <v>922808</v>
      </c>
      <c r="J9" s="7"/>
      <c r="K9" s="7">
        <v>794137</v>
      </c>
      <c r="L9" s="7"/>
      <c r="M9" s="7">
        <v>1156430</v>
      </c>
      <c r="N9" s="7"/>
      <c r="O9" s="7">
        <v>1884903</v>
      </c>
      <c r="P9" s="7"/>
      <c r="Q9" s="7">
        <v>1724460</v>
      </c>
      <c r="R9" s="8"/>
    </row>
    <row r="10" spans="1:18" x14ac:dyDescent="0.25">
      <c r="A10" s="4" t="s">
        <v>5</v>
      </c>
      <c r="B10" t="s">
        <v>54</v>
      </c>
      <c r="C10" t="s">
        <v>6</v>
      </c>
      <c r="D10" s="7"/>
      <c r="E10" s="7">
        <v>2731701</v>
      </c>
      <c r="F10" s="7"/>
      <c r="G10" s="7">
        <v>2343493</v>
      </c>
      <c r="H10" s="7"/>
      <c r="I10" s="7">
        <v>1318190</v>
      </c>
      <c r="J10" s="7"/>
      <c r="K10" s="7">
        <v>2804851</v>
      </c>
      <c r="L10" s="7"/>
      <c r="M10" s="7">
        <v>1947536</v>
      </c>
      <c r="N10" s="7"/>
      <c r="O10" s="7">
        <v>712618</v>
      </c>
      <c r="P10" s="7"/>
      <c r="Q10" s="7">
        <v>660451</v>
      </c>
      <c r="R10" s="8"/>
    </row>
    <row r="11" spans="1:18" s="2" customFormat="1" x14ac:dyDescent="0.25">
      <c r="A11" s="4" t="s">
        <v>7</v>
      </c>
      <c r="B11" s="2" t="s">
        <v>8</v>
      </c>
      <c r="D11" s="9"/>
      <c r="E11" s="9">
        <f>ROUND((E9+E10)/E9,2)</f>
        <v>3.49</v>
      </c>
      <c r="F11" s="9"/>
      <c r="G11" s="9">
        <f>ROUND((G9+G10)/G9,2)</f>
        <v>2.93</v>
      </c>
      <c r="H11" s="9"/>
      <c r="I11" s="9">
        <f>ROUND((I9+I10)/I9,2)</f>
        <v>2.4300000000000002</v>
      </c>
      <c r="J11" s="9"/>
      <c r="K11" s="9">
        <f>ROUND((K9+K10)/K9,2)</f>
        <v>4.53</v>
      </c>
      <c r="L11" s="9"/>
      <c r="M11" s="9">
        <f>ROUND((M9+M10)/M9,2)</f>
        <v>2.68</v>
      </c>
      <c r="N11" s="9"/>
      <c r="O11" s="9">
        <f>ROUND((O9+O10)/O9,2)</f>
        <v>1.38</v>
      </c>
      <c r="P11" s="9"/>
      <c r="Q11" s="9">
        <f>ROUND((Q9+Q10)/Q9,2)</f>
        <v>1.38</v>
      </c>
      <c r="R11" s="9"/>
    </row>
    <row r="12" spans="1:18" x14ac:dyDescent="0.25">
      <c r="A12" s="4"/>
      <c r="B12" s="26" t="s">
        <v>9</v>
      </c>
      <c r="C12" s="26"/>
      <c r="D12" s="29" t="s">
        <v>32</v>
      </c>
      <c r="E12" s="27">
        <f>AVERAGE(2.89,E11)</f>
        <v>3.1900000000000004</v>
      </c>
      <c r="F12" s="29" t="s">
        <v>49</v>
      </c>
      <c r="G12" s="27">
        <f>AVERAGE(E11,G11)</f>
        <v>3.21</v>
      </c>
      <c r="H12" s="33" t="s">
        <v>49</v>
      </c>
      <c r="I12" s="27">
        <f>AVERAGE(E11,G11)</f>
        <v>3.21</v>
      </c>
      <c r="J12" s="34" t="s">
        <v>50</v>
      </c>
      <c r="K12" s="27">
        <f>AVERAGE(G11,K11)</f>
        <v>3.7300000000000004</v>
      </c>
      <c r="L12" s="33" t="s">
        <v>51</v>
      </c>
      <c r="M12" s="28">
        <f>AVERAGE(K11,M11)</f>
        <v>3.6050000000000004</v>
      </c>
      <c r="N12" s="33" t="s">
        <v>51</v>
      </c>
      <c r="O12" s="28">
        <f>AVERAGE(K11,M11)</f>
        <v>3.6050000000000004</v>
      </c>
      <c r="P12" s="38" t="s">
        <v>56</v>
      </c>
      <c r="Q12" s="40">
        <f>AVERAGE(M11,O11)</f>
        <v>2.0300000000000002</v>
      </c>
    </row>
    <row r="13" spans="1:18" x14ac:dyDescent="0.25">
      <c r="A13" s="4"/>
      <c r="E13" s="30" t="s">
        <v>32</v>
      </c>
      <c r="F13" s="31" t="s">
        <v>10</v>
      </c>
      <c r="G13" s="32"/>
      <c r="H13" s="32"/>
      <c r="I13" s="32"/>
      <c r="J13" s="32"/>
      <c r="K13" s="32"/>
      <c r="L13" s="11"/>
      <c r="M13" s="12"/>
      <c r="N13" s="11"/>
      <c r="O13" s="12"/>
      <c r="P13" s="12"/>
    </row>
    <row r="14" spans="1:18" x14ac:dyDescent="0.25">
      <c r="A14" s="4"/>
      <c r="E14" s="30" t="s">
        <v>49</v>
      </c>
      <c r="F14" s="31" t="s">
        <v>64</v>
      </c>
      <c r="G14" s="32"/>
      <c r="H14" s="32"/>
      <c r="I14" s="32"/>
      <c r="J14" s="32"/>
      <c r="K14" s="32"/>
      <c r="L14" s="11"/>
      <c r="M14" s="12"/>
      <c r="N14" s="11"/>
      <c r="O14" s="12"/>
      <c r="P14" s="12"/>
    </row>
    <row r="15" spans="1:18" x14ac:dyDescent="0.25">
      <c r="A15" s="4"/>
      <c r="C15" s="10"/>
      <c r="E15" s="30" t="s">
        <v>50</v>
      </c>
      <c r="F15" s="31" t="s">
        <v>62</v>
      </c>
      <c r="G15" s="32"/>
      <c r="H15" s="32"/>
      <c r="I15" s="32"/>
      <c r="J15" s="32"/>
      <c r="K15" s="32"/>
      <c r="L15" s="11"/>
      <c r="M15" s="12"/>
      <c r="N15" s="11"/>
      <c r="O15" s="12"/>
      <c r="P15" s="12"/>
    </row>
    <row r="16" spans="1:18" x14ac:dyDescent="0.25">
      <c r="D16" s="4"/>
      <c r="E16" s="30" t="s">
        <v>51</v>
      </c>
      <c r="F16" s="31" t="s">
        <v>63</v>
      </c>
      <c r="G16" s="32"/>
      <c r="H16" s="32"/>
      <c r="I16" s="32"/>
      <c r="J16" s="32"/>
      <c r="K16" s="32"/>
      <c r="L16" s="11"/>
      <c r="M16" s="4"/>
      <c r="N16" s="4"/>
      <c r="O16" s="4"/>
      <c r="P16" s="4"/>
    </row>
    <row r="17" spans="1:17" x14ac:dyDescent="0.25">
      <c r="D17" s="4"/>
      <c r="E17" s="30" t="s">
        <v>56</v>
      </c>
      <c r="F17" s="31" t="s">
        <v>57</v>
      </c>
      <c r="G17" s="32"/>
      <c r="H17" s="32"/>
      <c r="I17" s="32"/>
      <c r="J17" s="32"/>
      <c r="K17" s="32"/>
      <c r="L17" s="11"/>
      <c r="M17" s="4"/>
      <c r="N17" s="4"/>
      <c r="O17" s="4"/>
      <c r="P17" s="4"/>
    </row>
    <row r="18" spans="1:17" ht="30.75" x14ac:dyDescent="0.3">
      <c r="B18" s="25" t="s">
        <v>11</v>
      </c>
      <c r="C18" s="5" t="s">
        <v>53</v>
      </c>
      <c r="D18" s="6"/>
      <c r="E18" s="6">
        <v>2018</v>
      </c>
      <c r="F18" s="6"/>
      <c r="G18" s="6">
        <v>2019</v>
      </c>
      <c r="H18" s="6"/>
      <c r="I18" s="6">
        <v>2020</v>
      </c>
      <c r="J18" s="6"/>
      <c r="K18" s="6">
        <v>2021</v>
      </c>
      <c r="L18" s="6"/>
      <c r="M18" s="5">
        <v>2022</v>
      </c>
      <c r="N18" s="6"/>
      <c r="O18" s="5" t="s">
        <v>1</v>
      </c>
      <c r="P18" s="5"/>
      <c r="Q18" s="6">
        <v>2024</v>
      </c>
    </row>
    <row r="19" spans="1:17" x14ac:dyDescent="0.25">
      <c r="A19" s="4" t="s">
        <v>12</v>
      </c>
      <c r="B19" t="s">
        <v>13</v>
      </c>
      <c r="C19" t="s">
        <v>55</v>
      </c>
      <c r="D19" s="7"/>
      <c r="E19" s="7">
        <f>848816+16662</f>
        <v>865478</v>
      </c>
      <c r="F19" s="7"/>
      <c r="G19" s="7">
        <v>353861</v>
      </c>
      <c r="H19" s="7"/>
      <c r="I19" s="7">
        <v>95087</v>
      </c>
      <c r="J19" s="7"/>
      <c r="K19" s="7">
        <v>934503</v>
      </c>
      <c r="L19" s="7"/>
      <c r="M19" s="7">
        <v>1362375</v>
      </c>
      <c r="N19" s="7"/>
      <c r="O19" s="7">
        <v>-720833</v>
      </c>
      <c r="P19" s="7"/>
      <c r="Q19" s="7">
        <v>-217573</v>
      </c>
    </row>
    <row r="20" spans="1:17" s="2" customFormat="1" x14ac:dyDescent="0.25">
      <c r="A20" s="4" t="s">
        <v>14</v>
      </c>
      <c r="B20" s="2" t="s">
        <v>15</v>
      </c>
      <c r="D20" s="9"/>
      <c r="E20" s="9">
        <f>ROUND((E19+E9)/E9,2)</f>
        <v>1.79</v>
      </c>
      <c r="F20" s="9"/>
      <c r="G20" s="9">
        <f>ROUND((G19+G9)/G9,2)</f>
        <v>1.29</v>
      </c>
      <c r="H20" s="9"/>
      <c r="I20" s="9">
        <f>ROUND((I19+I9)/I9,2)</f>
        <v>1.1000000000000001</v>
      </c>
      <c r="J20" s="9"/>
      <c r="K20" s="9">
        <f>ROUND((K19+K9)/K9,2)</f>
        <v>2.1800000000000002</v>
      </c>
      <c r="L20" s="9"/>
      <c r="M20" s="9">
        <f>ROUND((M19+M9)/M9,2)</f>
        <v>2.1800000000000002</v>
      </c>
      <c r="N20" s="9"/>
      <c r="O20" s="9">
        <f>ROUND((O19+O9)/O9,2)</f>
        <v>0.62</v>
      </c>
      <c r="P20" s="9"/>
      <c r="Q20" s="9">
        <f t="shared" ref="Q20" si="0">ROUND((Q19+Q9)/Q9,2)</f>
        <v>0.87</v>
      </c>
    </row>
    <row r="21" spans="1:17" x14ac:dyDescent="0.25">
      <c r="B21" s="26" t="s">
        <v>16</v>
      </c>
      <c r="C21" s="26"/>
      <c r="D21" s="34" t="s">
        <v>17</v>
      </c>
      <c r="E21" s="27">
        <f>AVERAGE(1.46,E20)</f>
        <v>1.625</v>
      </c>
      <c r="F21" s="34" t="s">
        <v>17</v>
      </c>
      <c r="G21" s="27">
        <f>AVERAGE(1.46,E20)</f>
        <v>1.625</v>
      </c>
      <c r="H21" s="33" t="s">
        <v>18</v>
      </c>
      <c r="I21" s="27">
        <f>AVERAGE(E20,G20)</f>
        <v>1.54</v>
      </c>
      <c r="J21" s="34" t="s">
        <v>19</v>
      </c>
      <c r="K21" s="27">
        <f>AVERAGE(G20,K20)</f>
        <v>1.7350000000000001</v>
      </c>
      <c r="L21" s="33" t="s">
        <v>39</v>
      </c>
      <c r="M21" s="28">
        <f>AVERAGE(K20,M20)</f>
        <v>2.1800000000000002</v>
      </c>
      <c r="N21" s="33" t="s">
        <v>39</v>
      </c>
      <c r="O21" s="28">
        <f>AVERAGE(K20,M20)</f>
        <v>2.1800000000000002</v>
      </c>
      <c r="P21" s="41" t="s">
        <v>58</v>
      </c>
      <c r="Q21" s="28">
        <f>AVERAGE(M20,Q20)</f>
        <v>1.5250000000000001</v>
      </c>
    </row>
    <row r="22" spans="1:17" x14ac:dyDescent="0.25">
      <c r="E22" s="30" t="s">
        <v>17</v>
      </c>
      <c r="F22" s="31" t="s">
        <v>36</v>
      </c>
      <c r="G22" s="35"/>
      <c r="H22" s="36"/>
      <c r="I22" s="36"/>
      <c r="J22" s="35"/>
      <c r="K22" s="35"/>
      <c r="M22" s="13"/>
      <c r="N22" s="4"/>
      <c r="O22" s="13"/>
      <c r="P22" s="13"/>
    </row>
    <row r="23" spans="1:17" x14ac:dyDescent="0.25">
      <c r="E23" s="30" t="s">
        <v>18</v>
      </c>
      <c r="F23" s="31" t="s">
        <v>37</v>
      </c>
      <c r="G23" s="35"/>
      <c r="H23" s="36"/>
      <c r="I23" s="36"/>
      <c r="J23" s="35"/>
      <c r="K23" s="35"/>
      <c r="M23" s="13"/>
      <c r="N23" s="4"/>
      <c r="O23" s="13"/>
      <c r="P23" s="13"/>
    </row>
    <row r="24" spans="1:17" x14ac:dyDescent="0.25">
      <c r="E24" s="30" t="s">
        <v>19</v>
      </c>
      <c r="F24" s="31" t="s">
        <v>38</v>
      </c>
      <c r="G24" s="35"/>
      <c r="H24" s="36"/>
      <c r="I24" s="36"/>
      <c r="J24" s="35"/>
      <c r="K24" s="35"/>
      <c r="N24" s="4"/>
    </row>
    <row r="25" spans="1:17" x14ac:dyDescent="0.25">
      <c r="D25" s="4"/>
      <c r="E25" s="30" t="s">
        <v>39</v>
      </c>
      <c r="F25" s="31" t="s">
        <v>20</v>
      </c>
      <c r="G25" s="35"/>
      <c r="H25" s="36"/>
      <c r="I25" s="36"/>
      <c r="J25" s="35"/>
      <c r="K25" s="35"/>
      <c r="M25" s="4"/>
      <c r="N25" s="4"/>
      <c r="O25" s="4"/>
      <c r="P25" s="4"/>
    </row>
    <row r="26" spans="1:17" x14ac:dyDescent="0.25">
      <c r="D26" s="4"/>
      <c r="E26" s="30" t="s">
        <v>58</v>
      </c>
      <c r="F26" s="31" t="s">
        <v>59</v>
      </c>
      <c r="G26" s="35"/>
      <c r="H26" s="36"/>
      <c r="I26" s="36"/>
      <c r="J26" s="35"/>
      <c r="K26" s="35"/>
      <c r="M26" s="4"/>
      <c r="N26" s="4"/>
      <c r="O26" s="4"/>
      <c r="P26" s="4"/>
    </row>
    <row r="27" spans="1:17" ht="37.5" x14ac:dyDescent="0.3">
      <c r="B27" s="25" t="s">
        <v>21</v>
      </c>
      <c r="C27" s="5" t="s">
        <v>53</v>
      </c>
      <c r="D27" s="6"/>
      <c r="E27" s="6">
        <v>2018</v>
      </c>
      <c r="F27" s="6"/>
      <c r="G27" s="6">
        <v>2019</v>
      </c>
      <c r="H27" s="6"/>
      <c r="I27" s="6">
        <v>2020</v>
      </c>
      <c r="J27" s="6"/>
      <c r="K27" s="6">
        <v>2021</v>
      </c>
      <c r="L27" s="6"/>
      <c r="M27" s="5">
        <v>2022</v>
      </c>
      <c r="N27" s="6"/>
      <c r="O27" s="5" t="s">
        <v>1</v>
      </c>
      <c r="P27" s="5"/>
      <c r="Q27" s="6">
        <v>2024</v>
      </c>
    </row>
    <row r="28" spans="1:17" x14ac:dyDescent="0.25">
      <c r="A28" s="4" t="s">
        <v>22</v>
      </c>
      <c r="B28" t="s">
        <v>23</v>
      </c>
      <c r="C28" t="s">
        <v>24</v>
      </c>
      <c r="D28" s="7"/>
      <c r="E28" s="7">
        <v>3930845</v>
      </c>
      <c r="F28" s="7"/>
      <c r="G28" s="7">
        <v>4038211</v>
      </c>
      <c r="H28" s="7"/>
      <c r="I28" s="7">
        <v>4245419</v>
      </c>
      <c r="J28" s="7"/>
      <c r="K28" s="7">
        <v>4050198</v>
      </c>
      <c r="L28" s="7"/>
      <c r="M28" s="7">
        <v>4218352</v>
      </c>
      <c r="N28" s="7"/>
      <c r="O28" s="7">
        <v>4344707</v>
      </c>
      <c r="P28" s="7"/>
      <c r="Q28" s="7">
        <v>4488923</v>
      </c>
    </row>
    <row r="29" spans="1:17" x14ac:dyDescent="0.25">
      <c r="A29" s="4" t="s">
        <v>25</v>
      </c>
      <c r="B29" t="s">
        <v>26</v>
      </c>
      <c r="C29" t="s">
        <v>27</v>
      </c>
      <c r="D29" s="14"/>
      <c r="E29" s="7">
        <v>3020962</v>
      </c>
      <c r="F29" s="7"/>
      <c r="G29" s="7">
        <v>3262649</v>
      </c>
      <c r="H29" s="7"/>
      <c r="I29" s="7">
        <v>3364493</v>
      </c>
      <c r="J29" s="7"/>
      <c r="K29" s="7">
        <v>4466476</v>
      </c>
      <c r="L29" s="7"/>
      <c r="M29" s="7">
        <v>3608447</v>
      </c>
      <c r="N29" s="7"/>
      <c r="O29" s="7">
        <v>3952645</v>
      </c>
      <c r="P29" s="7"/>
      <c r="Q29" s="7">
        <v>3860515</v>
      </c>
    </row>
    <row r="30" spans="1:17" s="2" customFormat="1" x14ac:dyDescent="0.25">
      <c r="A30" s="4" t="s">
        <v>28</v>
      </c>
      <c r="B30" s="2" t="s">
        <v>29</v>
      </c>
      <c r="D30" s="9"/>
      <c r="E30" s="9">
        <f>ROUND((E9+E10+E28)/E29,2)</f>
        <v>2.57</v>
      </c>
      <c r="F30" s="9"/>
      <c r="G30" s="9">
        <f>ROUND((G9+G10+G28)/G29,2)</f>
        <v>2.33</v>
      </c>
      <c r="H30" s="9"/>
      <c r="I30" s="9">
        <f>ROUND((I9+I10+I28)/I29,2)</f>
        <v>1.93</v>
      </c>
      <c r="J30" s="9"/>
      <c r="K30" s="9">
        <f>ROUND((K9+K10+K28)/K29,2)</f>
        <v>1.71</v>
      </c>
      <c r="L30" s="9"/>
      <c r="M30" s="9">
        <f>ROUND((M9+M10+M28)/M29,2)</f>
        <v>2.0299999999999998</v>
      </c>
      <c r="N30" s="9"/>
      <c r="O30" s="9">
        <f>ROUND((O9+O10+O28)/O29,2)</f>
        <v>1.76</v>
      </c>
      <c r="P30" s="9"/>
      <c r="Q30" s="9">
        <f t="shared" ref="Q30" si="1">ROUND((Q9+Q10+Q28)/Q29,2)</f>
        <v>1.78</v>
      </c>
    </row>
    <row r="31" spans="1:17" x14ac:dyDescent="0.25">
      <c r="B31" s="26" t="s">
        <v>30</v>
      </c>
      <c r="C31" s="26"/>
      <c r="D31" s="37" t="s">
        <v>41</v>
      </c>
      <c r="E31" s="27">
        <f>AVERAGE(2.19,E30)</f>
        <v>2.38</v>
      </c>
      <c r="F31" s="33" t="s">
        <v>42</v>
      </c>
      <c r="G31" s="27">
        <f>AVERAGE(E30,G30)</f>
        <v>2.4500000000000002</v>
      </c>
      <c r="H31" s="33" t="s">
        <v>42</v>
      </c>
      <c r="I31" s="27">
        <f>AVERAGE(E30,G30)</f>
        <v>2.4500000000000002</v>
      </c>
      <c r="J31" s="33" t="s">
        <v>43</v>
      </c>
      <c r="K31" s="27">
        <f>AVERAGE(G30,I30)</f>
        <v>2.13</v>
      </c>
      <c r="L31" s="33" t="s">
        <v>44</v>
      </c>
      <c r="M31" s="28">
        <f>AVERAGE(I30,M30)</f>
        <v>1.98</v>
      </c>
      <c r="N31" s="33" t="s">
        <v>45</v>
      </c>
      <c r="O31" s="28">
        <f>AVERAGE(M30,O30)</f>
        <v>1.895</v>
      </c>
      <c r="P31" s="38" t="s">
        <v>60</v>
      </c>
      <c r="Q31" s="28">
        <f>AVERAGE(M30,Q30)</f>
        <v>1.9049999999999998</v>
      </c>
    </row>
    <row r="32" spans="1:17" x14ac:dyDescent="0.25">
      <c r="E32" s="30" t="s">
        <v>41</v>
      </c>
      <c r="F32" s="31" t="s">
        <v>40</v>
      </c>
      <c r="G32" s="35"/>
      <c r="H32" s="35"/>
      <c r="I32" s="35"/>
      <c r="J32" s="35"/>
      <c r="K32" s="35"/>
    </row>
    <row r="33" spans="1:17" x14ac:dyDescent="0.25">
      <c r="E33" s="30" t="s">
        <v>42</v>
      </c>
      <c r="F33" s="31" t="s">
        <v>31</v>
      </c>
      <c r="G33" s="35"/>
      <c r="H33" s="35"/>
      <c r="I33" s="35"/>
      <c r="J33" s="35"/>
      <c r="K33" s="35"/>
    </row>
    <row r="34" spans="1:17" x14ac:dyDescent="0.25">
      <c r="B34" s="15"/>
      <c r="E34" s="30" t="s">
        <v>43</v>
      </c>
      <c r="F34" s="31" t="s">
        <v>46</v>
      </c>
      <c r="G34" s="35"/>
      <c r="H34" s="35"/>
      <c r="I34" s="35"/>
      <c r="J34" s="35"/>
      <c r="K34" s="35"/>
    </row>
    <row r="35" spans="1:17" x14ac:dyDescent="0.25">
      <c r="B35" s="15"/>
      <c r="E35" s="30" t="s">
        <v>44</v>
      </c>
      <c r="F35" s="31" t="s">
        <v>33</v>
      </c>
      <c r="G35" s="35"/>
      <c r="H35" s="35"/>
      <c r="I35" s="36"/>
      <c r="J35" s="36"/>
      <c r="K35" s="35"/>
      <c r="M35" s="4"/>
      <c r="N35" s="4"/>
      <c r="O35" s="4"/>
      <c r="P35" s="4"/>
    </row>
    <row r="36" spans="1:17" x14ac:dyDescent="0.25">
      <c r="B36" s="15"/>
      <c r="E36" s="30" t="s">
        <v>45</v>
      </c>
      <c r="F36" s="31" t="s">
        <v>47</v>
      </c>
      <c r="G36" s="35"/>
      <c r="H36" s="35"/>
      <c r="I36" s="36"/>
      <c r="J36" s="36"/>
      <c r="K36" s="35"/>
      <c r="M36" s="4"/>
      <c r="N36" s="4"/>
      <c r="O36" s="4"/>
      <c r="P36" s="4"/>
    </row>
    <row r="37" spans="1:17" x14ac:dyDescent="0.25">
      <c r="B37" s="15"/>
      <c r="E37" s="30" t="s">
        <v>60</v>
      </c>
      <c r="F37" s="31" t="s">
        <v>61</v>
      </c>
      <c r="G37" s="35"/>
      <c r="H37" s="35"/>
      <c r="I37" s="36"/>
      <c r="J37" s="36"/>
      <c r="K37" s="35"/>
      <c r="M37" s="4"/>
      <c r="N37" s="4"/>
      <c r="O37" s="4"/>
      <c r="P37" s="4"/>
    </row>
    <row r="38" spans="1:17" ht="18.75" x14ac:dyDescent="0.3">
      <c r="B38" s="16"/>
      <c r="C38" s="22"/>
      <c r="D38" s="4"/>
      <c r="E38" s="39"/>
      <c r="F38" s="4"/>
      <c r="G38" s="4"/>
      <c r="H38" s="4"/>
      <c r="I38" s="4"/>
      <c r="J38" s="4"/>
      <c r="K38" s="4"/>
      <c r="L38" s="4"/>
      <c r="M38" s="22"/>
      <c r="N38" s="4"/>
      <c r="O38" s="22"/>
      <c r="P38" s="22"/>
    </row>
    <row r="39" spans="1:17" x14ac:dyDescent="0.25">
      <c r="A39" s="4"/>
      <c r="B39" s="15"/>
      <c r="D39" s="17"/>
      <c r="E39" s="14"/>
      <c r="F39" s="17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8"/>
    </row>
    <row r="40" spans="1:17" x14ac:dyDescent="0.25">
      <c r="A40" s="4"/>
      <c r="B40" s="15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8"/>
    </row>
    <row r="41" spans="1:17" x14ac:dyDescent="0.25">
      <c r="B41" s="19"/>
      <c r="C41" s="19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1:17" x14ac:dyDescent="0.25">
      <c r="B42" s="19"/>
      <c r="C42" s="19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x14ac:dyDescent="0.25">
      <c r="B43" s="19"/>
      <c r="C43" s="19"/>
      <c r="D43" s="7"/>
      <c r="K43" s="7"/>
      <c r="L43" s="7"/>
      <c r="M43" s="7"/>
      <c r="N43" s="7"/>
      <c r="O43" s="7"/>
      <c r="P43" s="7"/>
      <c r="Q43" s="7"/>
    </row>
    <row r="44" spans="1:17" x14ac:dyDescent="0.25">
      <c r="B44" s="20"/>
      <c r="C44" s="19"/>
      <c r="D44" s="7"/>
      <c r="K44" s="23"/>
      <c r="L44" s="23"/>
      <c r="M44" s="23"/>
      <c r="N44" s="23"/>
      <c r="O44" s="23"/>
      <c r="P44" s="23"/>
      <c r="Q44" s="7"/>
    </row>
    <row r="45" spans="1:17" x14ac:dyDescent="0.25">
      <c r="A45" s="4"/>
      <c r="B45" s="15"/>
      <c r="D45" s="7"/>
      <c r="K45" s="7"/>
      <c r="L45" s="7"/>
      <c r="M45" s="7"/>
      <c r="N45" s="7"/>
      <c r="O45" s="7"/>
      <c r="P45" s="7"/>
      <c r="Q45" s="7"/>
    </row>
    <row r="47" spans="1:17" x14ac:dyDescent="0.25">
      <c r="A47" s="21"/>
    </row>
  </sheetData>
  <phoneticPr fontId="7" type="noConversion"/>
  <pageMargins left="0.25" right="0.25" top="0.75" bottom="0.75" header="0.3" footer="0.3"/>
  <pageSetup scale="6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Ratios - Exhibit 13</vt:lpstr>
      <vt:lpstr>'Ratios - Exhibit 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Gray</dc:creator>
  <cp:lastModifiedBy>Barbara Elliott</cp:lastModifiedBy>
  <cp:lastPrinted>2025-05-23T19:42:32Z</cp:lastPrinted>
  <dcterms:created xsi:type="dcterms:W3CDTF">2024-08-07T11:28:44Z</dcterms:created>
  <dcterms:modified xsi:type="dcterms:W3CDTF">2025-05-29T18:14:33Z</dcterms:modified>
</cp:coreProperties>
</file>