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Rate Case 2024\First Data Request PSC Response\BC Responses\"/>
    </mc:Choice>
  </mc:AlternateContent>
  <xr:revisionPtr revIDLastSave="0" documentId="13_ncr:1_{36EDE0EE-811E-480C-B87D-3FEC67BEB7EE}" xr6:coauthVersionLast="47" xr6:coauthVersionMax="47" xr10:uidLastSave="{00000000-0000-0000-0000-000000000000}"/>
  <bookViews>
    <workbookView xWindow="28680" yWindow="-120" windowWidth="29040" windowHeight="15720" xr2:uid="{996121EB-36EA-42B1-810A-D3EFE41A4D62}"/>
  </bookViews>
  <sheets>
    <sheet name="1.09 Wages" sheetId="1" r:id="rId1"/>
  </sheets>
  <externalReferences>
    <externalReference r:id="rId2"/>
  </externalReferences>
  <definedNames>
    <definedName name="_xlnm.Print_Area" localSheetId="0">'1.09 Wages'!$A$1:$AC$107</definedName>
    <definedName name="_xlnm.Print_Titles" localSheetId="0">'1.09 Wages'!$1:$7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1" l="1"/>
  <c r="R73" i="1"/>
  <c r="AC73" i="1" s="1"/>
  <c r="Q73" i="1"/>
  <c r="Q84" i="1" s="1"/>
  <c r="O73" i="1"/>
  <c r="O84" i="1" s="1"/>
  <c r="N73" i="1"/>
  <c r="M73" i="1"/>
  <c r="AA73" i="1"/>
  <c r="Z73" i="1"/>
  <c r="Y73" i="1"/>
  <c r="X73" i="1"/>
  <c r="W73" i="1"/>
  <c r="V73" i="1"/>
  <c r="I73" i="1"/>
  <c r="H73" i="1"/>
  <c r="H82" i="1"/>
  <c r="M82" i="1"/>
  <c r="R82" i="1"/>
  <c r="AC82" i="1"/>
  <c r="AA82" i="1"/>
  <c r="V82" i="1"/>
  <c r="M133" i="1"/>
  <c r="M128" i="1"/>
  <c r="M95" i="1" s="1"/>
  <c r="M121" i="1"/>
  <c r="M118" i="1"/>
  <c r="M102" i="1" s="1"/>
  <c r="M104" i="1"/>
  <c r="M103" i="1"/>
  <c r="M101" i="1"/>
  <c r="M98" i="1"/>
  <c r="M97" i="1"/>
  <c r="M96" i="1"/>
  <c r="M94" i="1"/>
  <c r="L99" i="1" s="1"/>
  <c r="Z82" i="1"/>
  <c r="Y82" i="1"/>
  <c r="X82" i="1"/>
  <c r="Q82" i="1"/>
  <c r="P82" i="1"/>
  <c r="P84" i="1" s="1"/>
  <c r="O82" i="1"/>
  <c r="N82" i="1"/>
  <c r="K82" i="1"/>
  <c r="I82" i="1"/>
  <c r="C82" i="1"/>
  <c r="AA81" i="1"/>
  <c r="AD81" i="1" s="1"/>
  <c r="X81" i="1"/>
  <c r="V81" i="1"/>
  <c r="R81" i="1"/>
  <c r="AA80" i="1"/>
  <c r="AC80" i="1" s="1"/>
  <c r="X80" i="1"/>
  <c r="W80" i="1"/>
  <c r="W82" i="1" s="1"/>
  <c r="W84" i="1" s="1"/>
  <c r="V80" i="1"/>
  <c r="R80" i="1"/>
  <c r="AD80" i="1" s="1"/>
  <c r="Z77" i="1"/>
  <c r="Y77" i="1"/>
  <c r="W77" i="1"/>
  <c r="R77" i="1"/>
  <c r="Q77" i="1"/>
  <c r="P77" i="1"/>
  <c r="O77" i="1"/>
  <c r="N77" i="1"/>
  <c r="M77" i="1"/>
  <c r="K77" i="1"/>
  <c r="I77" i="1"/>
  <c r="H77" i="1"/>
  <c r="C77" i="1"/>
  <c r="AA76" i="1"/>
  <c r="AA77" i="1" s="1"/>
  <c r="X76" i="1"/>
  <c r="X77" i="1" s="1"/>
  <c r="W76" i="1"/>
  <c r="V76" i="1"/>
  <c r="V77" i="1" s="1"/>
  <c r="R76" i="1"/>
  <c r="Y84" i="1"/>
  <c r="P73" i="1"/>
  <c r="K73" i="1"/>
  <c r="K84" i="1" s="1"/>
  <c r="I84" i="1"/>
  <c r="C73" i="1"/>
  <c r="AA72" i="1"/>
  <c r="AC72" i="1" s="1"/>
  <c r="X72" i="1"/>
  <c r="W72" i="1"/>
  <c r="V72" i="1"/>
  <c r="R72" i="1"/>
  <c r="X71" i="1"/>
  <c r="W71" i="1"/>
  <c r="V71" i="1"/>
  <c r="AA71" i="1" s="1"/>
  <c r="AC71" i="1" s="1"/>
  <c r="R71" i="1"/>
  <c r="X70" i="1"/>
  <c r="W70" i="1"/>
  <c r="V70" i="1"/>
  <c r="AA70" i="1" s="1"/>
  <c r="AC70" i="1" s="1"/>
  <c r="R70" i="1"/>
  <c r="X69" i="1"/>
  <c r="W69" i="1"/>
  <c r="V69" i="1"/>
  <c r="AA69" i="1" s="1"/>
  <c r="R69" i="1"/>
  <c r="X68" i="1"/>
  <c r="W68" i="1"/>
  <c r="V68" i="1"/>
  <c r="AA68" i="1" s="1"/>
  <c r="R68" i="1"/>
  <c r="X67" i="1"/>
  <c r="W67" i="1"/>
  <c r="V67" i="1"/>
  <c r="AA67" i="1" s="1"/>
  <c r="R67" i="1"/>
  <c r="X66" i="1"/>
  <c r="W66" i="1"/>
  <c r="V66" i="1"/>
  <c r="AA66" i="1" s="1"/>
  <c r="R66" i="1"/>
  <c r="X65" i="1"/>
  <c r="W65" i="1"/>
  <c r="V65" i="1"/>
  <c r="AA65" i="1" s="1"/>
  <c r="R65" i="1"/>
  <c r="X64" i="1"/>
  <c r="AA64" i="1" s="1"/>
  <c r="R64" i="1"/>
  <c r="AA63" i="1"/>
  <c r="AD63" i="1" s="1"/>
  <c r="R63" i="1"/>
  <c r="X62" i="1"/>
  <c r="AA62" i="1" s="1"/>
  <c r="R62" i="1"/>
  <c r="X61" i="1"/>
  <c r="AA61" i="1" s="1"/>
  <c r="R61" i="1"/>
  <c r="AA60" i="1"/>
  <c r="AD60" i="1" s="1"/>
  <c r="X60" i="1"/>
  <c r="W60" i="1"/>
  <c r="V60" i="1"/>
  <c r="R60" i="1"/>
  <c r="X59" i="1"/>
  <c r="W59" i="1"/>
  <c r="V59" i="1"/>
  <c r="AA59" i="1" s="1"/>
  <c r="R59" i="1"/>
  <c r="AA58" i="1"/>
  <c r="AD58" i="1" s="1"/>
  <c r="X58" i="1"/>
  <c r="W58" i="1"/>
  <c r="V58" i="1"/>
  <c r="R58" i="1"/>
  <c r="X57" i="1"/>
  <c r="W57" i="1"/>
  <c r="V57" i="1"/>
  <c r="AA57" i="1" s="1"/>
  <c r="R57" i="1"/>
  <c r="AA56" i="1"/>
  <c r="AD56" i="1" s="1"/>
  <c r="X56" i="1"/>
  <c r="W56" i="1"/>
  <c r="V56" i="1"/>
  <c r="R56" i="1"/>
  <c r="X55" i="1"/>
  <c r="W55" i="1"/>
  <c r="V55" i="1"/>
  <c r="AA55" i="1" s="1"/>
  <c r="R55" i="1"/>
  <c r="AA54" i="1"/>
  <c r="AD54" i="1" s="1"/>
  <c r="X54" i="1"/>
  <c r="W54" i="1"/>
  <c r="V54" i="1"/>
  <c r="R54" i="1"/>
  <c r="X53" i="1"/>
  <c r="W53" i="1"/>
  <c r="V53" i="1"/>
  <c r="AA53" i="1" s="1"/>
  <c r="R53" i="1"/>
  <c r="AA52" i="1"/>
  <c r="AD52" i="1" s="1"/>
  <c r="X52" i="1"/>
  <c r="W52" i="1"/>
  <c r="V52" i="1"/>
  <c r="R52" i="1"/>
  <c r="X51" i="1"/>
  <c r="W51" i="1"/>
  <c r="V51" i="1"/>
  <c r="AA51" i="1" s="1"/>
  <c r="R51" i="1"/>
  <c r="AA50" i="1"/>
  <c r="AD50" i="1" s="1"/>
  <c r="X50" i="1"/>
  <c r="W50" i="1"/>
  <c r="V50" i="1"/>
  <c r="R50" i="1"/>
  <c r="D49" i="1"/>
  <c r="F49" i="1" s="1"/>
  <c r="H49" i="1" s="1"/>
  <c r="I49" i="1" s="1"/>
  <c r="J49" i="1" s="1"/>
  <c r="K49" i="1" s="1"/>
  <c r="M49" i="1" s="1"/>
  <c r="N49" i="1" s="1"/>
  <c r="O49" i="1" s="1"/>
  <c r="P49" i="1" s="1"/>
  <c r="Q49" i="1" s="1"/>
  <c r="R49" i="1" s="1"/>
  <c r="T49" i="1" s="1"/>
  <c r="V49" i="1" s="1"/>
  <c r="W49" i="1" s="1"/>
  <c r="X49" i="1" s="1"/>
  <c r="Y49" i="1" s="1"/>
  <c r="Z49" i="1" s="1"/>
  <c r="AA49" i="1" s="1"/>
  <c r="AC49" i="1" s="1"/>
  <c r="T47" i="1"/>
  <c r="Z45" i="1"/>
  <c r="X45" i="1"/>
  <c r="W45" i="1"/>
  <c r="V45" i="1"/>
  <c r="AA45" i="1" s="1"/>
  <c r="R45" i="1"/>
  <c r="AA44" i="1"/>
  <c r="AD44" i="1" s="1"/>
  <c r="Z44" i="1"/>
  <c r="X44" i="1"/>
  <c r="R44" i="1"/>
  <c r="X43" i="1"/>
  <c r="AA43" i="1" s="1"/>
  <c r="R43" i="1"/>
  <c r="Z42" i="1"/>
  <c r="X42" i="1"/>
  <c r="W42" i="1"/>
  <c r="V42" i="1"/>
  <c r="AA42" i="1" s="1"/>
  <c r="R42" i="1"/>
  <c r="Z41" i="1"/>
  <c r="X41" i="1"/>
  <c r="W41" i="1"/>
  <c r="V41" i="1"/>
  <c r="AA41" i="1" s="1"/>
  <c r="R41" i="1"/>
  <c r="Z40" i="1"/>
  <c r="X40" i="1"/>
  <c r="W40" i="1"/>
  <c r="V40" i="1"/>
  <c r="AA40" i="1" s="1"/>
  <c r="R40" i="1"/>
  <c r="AA39" i="1"/>
  <c r="AD39" i="1" s="1"/>
  <c r="Z39" i="1"/>
  <c r="X39" i="1"/>
  <c r="W39" i="1"/>
  <c r="V39" i="1"/>
  <c r="R39" i="1"/>
  <c r="Z38" i="1"/>
  <c r="X38" i="1"/>
  <c r="W38" i="1"/>
  <c r="V38" i="1"/>
  <c r="AA38" i="1" s="1"/>
  <c r="R38" i="1"/>
  <c r="Z37" i="1"/>
  <c r="X37" i="1"/>
  <c r="W37" i="1"/>
  <c r="V37" i="1"/>
  <c r="AA37" i="1" s="1"/>
  <c r="R37" i="1"/>
  <c r="X36" i="1"/>
  <c r="AA36" i="1" s="1"/>
  <c r="R36" i="1"/>
  <c r="AC35" i="1"/>
  <c r="AA35" i="1"/>
  <c r="AD35" i="1" s="1"/>
  <c r="Z35" i="1"/>
  <c r="X35" i="1"/>
  <c r="W35" i="1"/>
  <c r="V35" i="1"/>
  <c r="R35" i="1"/>
  <c r="Z34" i="1"/>
  <c r="X34" i="1"/>
  <c r="W34" i="1"/>
  <c r="AA34" i="1" s="1"/>
  <c r="V34" i="1"/>
  <c r="R34" i="1"/>
  <c r="Z33" i="1"/>
  <c r="X33" i="1"/>
  <c r="W33" i="1"/>
  <c r="AA33" i="1" s="1"/>
  <c r="V33" i="1"/>
  <c r="R33" i="1"/>
  <c r="Z32" i="1"/>
  <c r="X32" i="1"/>
  <c r="W32" i="1"/>
  <c r="V32" i="1"/>
  <c r="AA32" i="1" s="1"/>
  <c r="R32" i="1"/>
  <c r="Z31" i="1"/>
  <c r="X31" i="1"/>
  <c r="W31" i="1"/>
  <c r="V31" i="1"/>
  <c r="AA31" i="1" s="1"/>
  <c r="R31" i="1"/>
  <c r="Z30" i="1"/>
  <c r="X30" i="1"/>
  <c r="W30" i="1"/>
  <c r="V30" i="1"/>
  <c r="AA30" i="1" s="1"/>
  <c r="R30" i="1"/>
  <c r="Z29" i="1"/>
  <c r="X29" i="1"/>
  <c r="W29" i="1"/>
  <c r="V29" i="1"/>
  <c r="AA29" i="1" s="1"/>
  <c r="R29" i="1"/>
  <c r="AA28" i="1"/>
  <c r="AD28" i="1" s="1"/>
  <c r="Z28" i="1"/>
  <c r="X28" i="1"/>
  <c r="W28" i="1"/>
  <c r="V28" i="1"/>
  <c r="R28" i="1"/>
  <c r="Z27" i="1"/>
  <c r="X27" i="1"/>
  <c r="W27" i="1"/>
  <c r="V27" i="1"/>
  <c r="AA27" i="1" s="1"/>
  <c r="R27" i="1"/>
  <c r="Z26" i="1"/>
  <c r="X26" i="1"/>
  <c r="W26" i="1"/>
  <c r="V26" i="1"/>
  <c r="AA26" i="1" s="1"/>
  <c r="R26" i="1"/>
  <c r="Z23" i="1"/>
  <c r="Y23" i="1"/>
  <c r="X23" i="1"/>
  <c r="W23" i="1"/>
  <c r="Q23" i="1"/>
  <c r="P23" i="1"/>
  <c r="O23" i="1"/>
  <c r="N23" i="1"/>
  <c r="M23" i="1"/>
  <c r="K23" i="1"/>
  <c r="J23" i="1"/>
  <c r="I23" i="1"/>
  <c r="H23" i="1"/>
  <c r="C23" i="1"/>
  <c r="C84" i="1" s="1"/>
  <c r="AC22" i="1"/>
  <c r="AA22" i="1"/>
  <c r="AD22" i="1" s="1"/>
  <c r="V22" i="1"/>
  <c r="R22" i="1"/>
  <c r="V21" i="1"/>
  <c r="AA21" i="1" s="1"/>
  <c r="R21" i="1"/>
  <c r="AA20" i="1"/>
  <c r="AD20" i="1" s="1"/>
  <c r="V20" i="1"/>
  <c r="R20" i="1"/>
  <c r="V19" i="1"/>
  <c r="AA19" i="1" s="1"/>
  <c r="R19" i="1"/>
  <c r="AC18" i="1"/>
  <c r="AA18" i="1"/>
  <c r="AD18" i="1" s="1"/>
  <c r="V18" i="1"/>
  <c r="R18" i="1"/>
  <c r="V17" i="1"/>
  <c r="AA17" i="1" s="1"/>
  <c r="R17" i="1"/>
  <c r="V16" i="1"/>
  <c r="AA16" i="1" s="1"/>
  <c r="R16" i="1"/>
  <c r="AA15" i="1"/>
  <c r="AC15" i="1" s="1"/>
  <c r="V15" i="1"/>
  <c r="R15" i="1"/>
  <c r="AD15" i="1" s="1"/>
  <c r="AD14" i="1"/>
  <c r="AC14" i="1"/>
  <c r="AA14" i="1"/>
  <c r="V23" i="1"/>
  <c r="R14" i="1"/>
  <c r="AA13" i="1"/>
  <c r="AD13" i="1" s="1"/>
  <c r="R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94" i="1" s="1"/>
  <c r="A95" i="1" s="1"/>
  <c r="A96" i="1" s="1"/>
  <c r="A97" i="1" s="1"/>
  <c r="A98" i="1" s="1"/>
  <c r="A99" i="1" s="1"/>
  <c r="A101" i="1" s="1"/>
  <c r="A102" i="1" s="1"/>
  <c r="A103" i="1" s="1"/>
  <c r="A104" i="1" s="1"/>
  <c r="A105" i="1" s="1"/>
  <c r="A107" i="1" s="1"/>
  <c r="AA12" i="1"/>
  <c r="AC12" i="1" s="1"/>
  <c r="R12" i="1"/>
  <c r="R23" i="1" s="1"/>
  <c r="H10" i="1"/>
  <c r="I10" i="1" s="1"/>
  <c r="J10" i="1" s="1"/>
  <c r="K10" i="1" s="1"/>
  <c r="M10" i="1" s="1"/>
  <c r="N10" i="1" s="1"/>
  <c r="O10" i="1" s="1"/>
  <c r="P10" i="1" s="1"/>
  <c r="Q10" i="1" s="1"/>
  <c r="R10" i="1" s="1"/>
  <c r="T10" i="1" s="1"/>
  <c r="V10" i="1" s="1"/>
  <c r="W10" i="1" s="1"/>
  <c r="X10" i="1" s="1"/>
  <c r="Y10" i="1" s="1"/>
  <c r="Z10" i="1" s="1"/>
  <c r="AA10" i="1" s="1"/>
  <c r="AC10" i="1" s="1"/>
  <c r="F10" i="1"/>
  <c r="D10" i="1"/>
  <c r="A4" i="1"/>
  <c r="A3" i="1"/>
  <c r="X84" i="1" l="1"/>
  <c r="N84" i="1"/>
  <c r="M84" i="1"/>
  <c r="H84" i="1"/>
  <c r="AD45" i="1"/>
  <c r="AC45" i="1"/>
  <c r="AD64" i="1"/>
  <c r="AC64" i="1"/>
  <c r="AD32" i="1"/>
  <c r="AC32" i="1"/>
  <c r="AD26" i="1"/>
  <c r="AC26" i="1"/>
  <c r="AD29" i="1"/>
  <c r="AC29" i="1"/>
  <c r="AD21" i="1"/>
  <c r="AC21" i="1"/>
  <c r="AC53" i="1"/>
  <c r="AD53" i="1"/>
  <c r="AD66" i="1"/>
  <c r="AC66" i="1"/>
  <c r="AC65" i="1"/>
  <c r="AD65" i="1"/>
  <c r="AC59" i="1"/>
  <c r="AD59" i="1"/>
  <c r="AD42" i="1"/>
  <c r="AC42" i="1"/>
  <c r="AD57" i="1"/>
  <c r="AC57" i="1"/>
  <c r="L105" i="1"/>
  <c r="L107" i="1" s="1"/>
  <c r="M144" i="1" s="1"/>
  <c r="M145" i="1" s="1"/>
  <c r="AC41" i="1"/>
  <c r="AD41" i="1"/>
  <c r="AC69" i="1"/>
  <c r="AD69" i="1"/>
  <c r="AC27" i="1"/>
  <c r="AD27" i="1"/>
  <c r="AC30" i="1"/>
  <c r="AD30" i="1"/>
  <c r="AC33" i="1"/>
  <c r="AD33" i="1"/>
  <c r="AD36" i="1"/>
  <c r="AC36" i="1"/>
  <c r="AD61" i="1"/>
  <c r="AC61" i="1"/>
  <c r="AC67" i="1"/>
  <c r="AD67" i="1"/>
  <c r="AD16" i="1"/>
  <c r="AC16" i="1"/>
  <c r="AA23" i="1"/>
  <c r="AD43" i="1"/>
  <c r="AC43" i="1"/>
  <c r="AD62" i="1"/>
  <c r="AC62" i="1"/>
  <c r="AC77" i="1"/>
  <c r="AD77" i="1"/>
  <c r="AD51" i="1"/>
  <c r="AC51" i="1"/>
  <c r="Z84" i="1"/>
  <c r="AD17" i="1"/>
  <c r="AC17" i="1"/>
  <c r="AC19" i="1"/>
  <c r="AD19" i="1"/>
  <c r="AD37" i="1"/>
  <c r="AC37" i="1"/>
  <c r="AD40" i="1"/>
  <c r="AC40" i="1"/>
  <c r="AD68" i="1"/>
  <c r="AC68" i="1"/>
  <c r="AD38" i="1"/>
  <c r="AC38" i="1"/>
  <c r="AD31" i="1"/>
  <c r="AC31" i="1"/>
  <c r="AD34" i="1"/>
  <c r="AC34" i="1"/>
  <c r="AD55" i="1"/>
  <c r="AC55" i="1"/>
  <c r="AC50" i="1"/>
  <c r="AC52" i="1"/>
  <c r="AC54" i="1"/>
  <c r="AC56" i="1"/>
  <c r="AC58" i="1"/>
  <c r="AC60" i="1"/>
  <c r="AC63" i="1"/>
  <c r="V84" i="1"/>
  <c r="AC76" i="1"/>
  <c r="R84" i="1"/>
  <c r="AC28" i="1"/>
  <c r="AC39" i="1"/>
  <c r="AD76" i="1"/>
  <c r="AC20" i="1"/>
  <c r="AC81" i="1"/>
  <c r="AD12" i="1"/>
  <c r="AC44" i="1"/>
  <c r="AC13" i="1"/>
  <c r="L138" i="1"/>
  <c r="N127" i="1" l="1"/>
  <c r="M142" i="1"/>
  <c r="N126" i="1"/>
  <c r="N138" i="1"/>
  <c r="N125" i="1"/>
  <c r="N124" i="1"/>
  <c r="N137" i="1"/>
  <c r="N123" i="1"/>
  <c r="N122" i="1"/>
  <c r="N136" i="1"/>
  <c r="N135" i="1"/>
  <c r="N98" i="1" s="1"/>
  <c r="N121" i="1"/>
  <c r="N104" i="1" s="1"/>
  <c r="N134" i="1"/>
  <c r="N97" i="1" s="1"/>
  <c r="N120" i="1"/>
  <c r="N103" i="1" s="1"/>
  <c r="N119" i="1"/>
  <c r="N118" i="1"/>
  <c r="N132" i="1"/>
  <c r="N96" i="1" s="1"/>
  <c r="N131" i="1"/>
  <c r="N130" i="1"/>
  <c r="N117" i="1"/>
  <c r="N129" i="1"/>
  <c r="N116" i="1"/>
  <c r="N101" i="1" s="1"/>
  <c r="AD23" i="1"/>
  <c r="AC23" i="1"/>
  <c r="AD73" i="1"/>
  <c r="N133" i="1"/>
  <c r="AA84" i="1"/>
  <c r="AD82" i="1"/>
  <c r="N128" i="1"/>
  <c r="AD84" i="1" l="1"/>
  <c r="AC84" i="1"/>
  <c r="AC86" i="1" s="1"/>
  <c r="N94" i="1"/>
  <c r="N102" i="1"/>
  <c r="N105" i="1" s="1"/>
  <c r="N95" i="1"/>
  <c r="N99" i="1" l="1"/>
  <c r="N107" i="1" s="1"/>
  <c r="R101" i="1"/>
  <c r="R96" i="1"/>
  <c r="R104" i="1"/>
  <c r="R95" i="1"/>
  <c r="R98" i="1"/>
  <c r="R94" i="1"/>
  <c r="R103" i="1"/>
  <c r="R102" i="1"/>
  <c r="R97" i="1"/>
  <c r="R99" i="1" l="1"/>
  <c r="R105" i="1"/>
  <c r="R10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Frasure</author>
  </authors>
  <commentList>
    <comment ref="E15" authorId="0" shapeId="0" xr:uid="{1D774350-1575-430B-B64B-7D8A4C0586C4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18" authorId="0" shapeId="0" xr:uid="{55A77C3C-635B-48D9-AC46-27D97C27DE04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REHIRED 2017</t>
        </r>
      </text>
    </comment>
    <comment ref="E52" authorId="0" shapeId="0" xr:uid="{39F473DC-0504-40D3-A224-98F45A4CDE8C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54" authorId="0" shapeId="0" xr:uid="{00E48992-2F25-465A-8F84-F76B937DA607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67" authorId="0" shapeId="0" xr:uid="{AFB5CE21-8190-42B4-96EA-A254044FBA38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HIRED SEPTEMBER 2016</t>
        </r>
      </text>
    </comment>
    <comment ref="E76" authorId="0" shapeId="0" xr:uid="{A5A2A700-F72B-4210-8917-0ED3FFAF3F27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</commentList>
</comments>
</file>

<file path=xl/sharedStrings.xml><?xml version="1.0" encoding="utf-8"?>
<sst xmlns="http://schemas.openxmlformats.org/spreadsheetml/2006/main" count="172" uniqueCount="94">
  <si>
    <t>Reference Schedule:  1.09</t>
  </si>
  <si>
    <t>Wages &amp; Salaries</t>
  </si>
  <si>
    <t>Employee</t>
  </si>
  <si>
    <t>Hours Worked</t>
  </si>
  <si>
    <t>Actual Test Year Wages</t>
  </si>
  <si>
    <t>2024 Wage Rate</t>
  </si>
  <si>
    <t>Pro Forma Wages at 2,080 Hours</t>
  </si>
  <si>
    <t>Pro Forma Adjustment</t>
  </si>
  <si>
    <t>Line</t>
  </si>
  <si>
    <t>Count</t>
  </si>
  <si>
    <t>ID</t>
  </si>
  <si>
    <t>Actual ID</t>
  </si>
  <si>
    <t>Note</t>
  </si>
  <si>
    <t>Regular</t>
  </si>
  <si>
    <t>Overtime</t>
  </si>
  <si>
    <t>Double Time</t>
  </si>
  <si>
    <t>Vac P.Out</t>
  </si>
  <si>
    <t>Other</t>
  </si>
  <si>
    <t>Total</t>
  </si>
  <si>
    <t>#</t>
  </si>
  <si>
    <t>&lt; Hide &gt;</t>
  </si>
  <si>
    <t>A</t>
  </si>
  <si>
    <t>D</t>
  </si>
  <si>
    <t>Subtotal</t>
  </si>
  <si>
    <t>Hourly Employees</t>
  </si>
  <si>
    <t xml:space="preserve"> </t>
  </si>
  <si>
    <t>C</t>
  </si>
  <si>
    <t>Part Time  &amp; Summer Employees</t>
  </si>
  <si>
    <t>B</t>
  </si>
  <si>
    <t>Retired Employees</t>
  </si>
  <si>
    <t>TOTAL</t>
  </si>
  <si>
    <t>Total Expensed + Capitalized</t>
  </si>
  <si>
    <t>Adjustment</t>
  </si>
  <si>
    <t>NOTES:</t>
  </si>
  <si>
    <t>- No longer employed</t>
  </si>
  <si>
    <t>- Used Test Year Hours for Pro Forma Wages</t>
  </si>
  <si>
    <t>- Hired in 2024</t>
  </si>
  <si>
    <t>- Employee Changed from Union to Non-Union</t>
  </si>
  <si>
    <t>This adjustment normalizes wages and salaries to account for changes due to wage increases, promotions, retirements, terminations, or new hires for standard year of 2,080 hours.</t>
  </si>
  <si>
    <t>Labor Expense Summary</t>
  </si>
  <si>
    <t>Labor $</t>
  </si>
  <si>
    <t>Alloc</t>
  </si>
  <si>
    <t>580-589</t>
  </si>
  <si>
    <t>Operations</t>
  </si>
  <si>
    <t>590-598</t>
  </si>
  <si>
    <t>Maintenance</t>
  </si>
  <si>
    <t>901-905</t>
  </si>
  <si>
    <t>Consumer Accounts</t>
  </si>
  <si>
    <t>907-910</t>
  </si>
  <si>
    <t>Customer Service</t>
  </si>
  <si>
    <t>920-935</t>
  </si>
  <si>
    <t>Administrative &amp; General</t>
  </si>
  <si>
    <t xml:space="preserve">Expense Adjustment &gt; </t>
  </si>
  <si>
    <t>&lt; Expensed</t>
  </si>
  <si>
    <t>101-120</t>
  </si>
  <si>
    <t>Utility Plant</t>
  </si>
  <si>
    <t>131-174</t>
  </si>
  <si>
    <t>Current &amp; Accrued Assets</t>
  </si>
  <si>
    <t>181-190</t>
  </si>
  <si>
    <t>Deferred Debits</t>
  </si>
  <si>
    <t>231-283</t>
  </si>
  <si>
    <t>Current &amp; Accrued Liabilities</t>
  </si>
  <si>
    <t xml:space="preserve">&lt; Capitalized </t>
  </si>
  <si>
    <t>&lt; Total</t>
  </si>
  <si>
    <t>Labor Expense Detail by Account</t>
  </si>
  <si>
    <t>No.</t>
  </si>
  <si>
    <t>Acct</t>
  </si>
  <si>
    <t>Labor Amt</t>
  </si>
  <si>
    <t>Share</t>
  </si>
  <si>
    <t>Construction Work In Progress</t>
  </si>
  <si>
    <t>Retirement Work In Prograss</t>
  </si>
  <si>
    <t>Other Accounts Receivable</t>
  </si>
  <si>
    <t>Stores</t>
  </si>
  <si>
    <t>Transportation</t>
  </si>
  <si>
    <t>Misc. Current / Accrued Liabilities</t>
  </si>
  <si>
    <t>Operation Supervision &amp; Engineering</t>
  </si>
  <si>
    <t>Overhead Lines</t>
  </si>
  <si>
    <t>Meters</t>
  </si>
  <si>
    <t>Customer Installations</t>
  </si>
  <si>
    <t>Miscellaneous Distribution</t>
  </si>
  <si>
    <t>Maintenance Supervision &amp; Engineering</t>
  </si>
  <si>
    <t>Maintenance Overhead Lines</t>
  </si>
  <si>
    <t>Maintenance Transformers</t>
  </si>
  <si>
    <t>Maintenance Meters</t>
  </si>
  <si>
    <t>Miscellaneous Maintenance</t>
  </si>
  <si>
    <t>Meter Reading</t>
  </si>
  <si>
    <t>Consumer Records &amp; Collection</t>
  </si>
  <si>
    <t>908.00</t>
  </si>
  <si>
    <t>Consumer Assistance</t>
  </si>
  <si>
    <t>Office Supplies and Expenses</t>
  </si>
  <si>
    <t>Maintenance General Plant</t>
  </si>
  <si>
    <t>Reported Amt</t>
  </si>
  <si>
    <t>Var</t>
  </si>
  <si>
    <t>Check vs PFA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</si>
</sst>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\(#\)"/>
    <numFmt numFmtId="166" formatCode="_(* #,##0.00_);_(* \(#,##0.00\);_(* &quot;-&quot;_);_(@_)"/>
    <numFmt numFmtId="167" formatCode="_(* #,##0_);_(* \(#,##0\);_(* &quot;-&quot;??_);_(@_)"/>
    <numFmt numFmtId="168" formatCode="_(&quot;$&quot;* #,##0_);_(&quot;$&quot;* \(#,##0\);_(&quot;$&quot;* &quot;-&quot;??_);_(@_)"/>
    <numFmt numFmtId="169" formatCode="0.0%"/>
    <numFmt numFmtId="170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0000CC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4" applyFont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0" fontId="4" fillId="0" borderId="0" xfId="4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4" applyFont="1"/>
    <xf numFmtId="4" fontId="2" fillId="0" borderId="0" xfId="4" applyNumberFormat="1" applyFont="1"/>
    <xf numFmtId="164" fontId="2" fillId="0" borderId="0" xfId="4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0" xfId="4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quotePrefix="1" applyNumberFormat="1" applyFont="1" applyBorder="1" applyAlignment="1">
      <alignment horizontal="center"/>
    </xf>
    <xf numFmtId="165" fontId="2" fillId="2" borderId="1" xfId="0" quotePrefix="1" applyNumberFormat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left"/>
    </xf>
    <xf numFmtId="41" fontId="2" fillId="0" borderId="0" xfId="1" applyNumberFormat="1" applyFont="1" applyFill="1" applyAlignment="1">
      <alignment horizontal="center"/>
    </xf>
    <xf numFmtId="41" fontId="2" fillId="0" borderId="0" xfId="1" applyNumberFormat="1" applyFont="1" applyFill="1"/>
    <xf numFmtId="166" fontId="2" fillId="0" borderId="0" xfId="1" applyNumberFormat="1" applyFont="1" applyFill="1"/>
    <xf numFmtId="9" fontId="2" fillId="4" borderId="0" xfId="3" applyFont="1" applyFill="1"/>
    <xf numFmtId="4" fontId="2" fillId="4" borderId="0" xfId="0" applyNumberFormat="1" applyFont="1" applyFill="1"/>
    <xf numFmtId="164" fontId="2" fillId="4" borderId="0" xfId="0" applyNumberFormat="1" applyFont="1" applyFill="1"/>
    <xf numFmtId="0" fontId="2" fillId="4" borderId="0" xfId="0" applyFont="1" applyFill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7" fontId="4" fillId="0" borderId="2" xfId="1" applyNumberFormat="1" applyFont="1" applyBorder="1"/>
    <xf numFmtId="43" fontId="4" fillId="0" borderId="2" xfId="1" applyFont="1" applyBorder="1"/>
    <xf numFmtId="41" fontId="4" fillId="0" borderId="2" xfId="1" applyNumberFormat="1" applyFont="1" applyBorder="1"/>
    <xf numFmtId="38" fontId="4" fillId="0" borderId="2" xfId="1" applyNumberFormat="1" applyFont="1" applyBorder="1"/>
    <xf numFmtId="41" fontId="4" fillId="0" borderId="2" xfId="1" applyNumberFormat="1" applyFont="1" applyFill="1" applyBorder="1"/>
    <xf numFmtId="168" fontId="2" fillId="0" borderId="2" xfId="2" applyNumberFormat="1" applyFont="1" applyBorder="1"/>
    <xf numFmtId="43" fontId="2" fillId="0" borderId="0" xfId="1" applyFont="1"/>
    <xf numFmtId="41" fontId="2" fillId="0" borderId="0" xfId="1" applyNumberFormat="1" applyFont="1"/>
    <xf numFmtId="2" fontId="2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43" fontId="4" fillId="0" borderId="0" xfId="1" applyFont="1"/>
    <xf numFmtId="41" fontId="4" fillId="0" borderId="0" xfId="1" applyNumberFormat="1" applyFont="1"/>
    <xf numFmtId="0" fontId="4" fillId="0" borderId="0" xfId="0" applyFont="1"/>
    <xf numFmtId="0" fontId="2" fillId="0" borderId="0" xfId="0" applyFont="1" applyAlignment="1">
      <alignment horizontal="left"/>
    </xf>
    <xf numFmtId="43" fontId="2" fillId="3" borderId="0" xfId="1" applyFont="1" applyFill="1"/>
    <xf numFmtId="37" fontId="2" fillId="0" borderId="0" xfId="0" applyNumberFormat="1" applyFont="1"/>
    <xf numFmtId="168" fontId="2" fillId="0" borderId="0" xfId="2" applyNumberFormat="1" applyFont="1"/>
    <xf numFmtId="167" fontId="2" fillId="3" borderId="0" xfId="1" applyNumberFormat="1" applyFont="1" applyFill="1"/>
    <xf numFmtId="167" fontId="2" fillId="3" borderId="0" xfId="1" applyNumberFormat="1" applyFont="1" applyFill="1" applyAlignment="1">
      <alignment horizontal="center" wrapText="1"/>
    </xf>
    <xf numFmtId="167" fontId="2" fillId="3" borderId="0" xfId="1" applyNumberFormat="1" applyFont="1" applyFill="1" applyAlignment="1">
      <alignment horizontal="center"/>
    </xf>
    <xf numFmtId="168" fontId="4" fillId="0" borderId="2" xfId="2" applyNumberFormat="1" applyFont="1" applyBorder="1"/>
    <xf numFmtId="43" fontId="2" fillId="4" borderId="0" xfId="1" applyFont="1" applyFill="1"/>
    <xf numFmtId="167" fontId="2" fillId="0" borderId="0" xfId="1" applyNumberFormat="1" applyFont="1" applyFill="1"/>
    <xf numFmtId="43" fontId="2" fillId="0" borderId="0" xfId="1" applyFont="1" applyFill="1"/>
    <xf numFmtId="41" fontId="2" fillId="0" borderId="1" xfId="1" applyNumberFormat="1" applyFont="1" applyFill="1" applyBorder="1"/>
    <xf numFmtId="168" fontId="2" fillId="0" borderId="0" xfId="2" applyNumberFormat="1" applyFont="1" applyFill="1"/>
    <xf numFmtId="167" fontId="2" fillId="0" borderId="0" xfId="1" applyNumberFormat="1" applyFont="1"/>
    <xf numFmtId="41" fontId="2" fillId="0" borderId="1" xfId="1" applyNumberFormat="1" applyFont="1" applyBorder="1"/>
    <xf numFmtId="0" fontId="4" fillId="3" borderId="0" xfId="4" applyFont="1" applyFill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7" fontId="4" fillId="0" borderId="0" xfId="1" applyNumberFormat="1" applyFont="1" applyAlignment="1">
      <alignment vertical="center"/>
    </xf>
    <xf numFmtId="43" fontId="4" fillId="0" borderId="0" xfId="1" applyFont="1" applyAlignment="1">
      <alignment vertical="center"/>
    </xf>
    <xf numFmtId="43" fontId="2" fillId="3" borderId="0" xfId="1" applyFont="1" applyFill="1" applyAlignment="1">
      <alignment vertical="center"/>
    </xf>
    <xf numFmtId="41" fontId="4" fillId="0" borderId="0" xfId="1" applyNumberFormat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8" fontId="4" fillId="0" borderId="0" xfId="1" applyNumberFormat="1" applyFont="1" applyAlignment="1">
      <alignment vertical="center"/>
    </xf>
    <xf numFmtId="0" fontId="2" fillId="3" borderId="0" xfId="4" applyFont="1" applyFill="1" applyAlignment="1">
      <alignment horizontal="center" vertical="center"/>
    </xf>
    <xf numFmtId="168" fontId="4" fillId="0" borderId="0" xfId="2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8" fontId="2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quotePrefix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168" fontId="2" fillId="0" borderId="0" xfId="2" applyNumberFormat="1" applyFont="1" applyBorder="1" applyProtection="1"/>
    <xf numFmtId="10" fontId="2" fillId="0" borderId="0" xfId="3" applyNumberFormat="1" applyFont="1" applyBorder="1" applyProtection="1"/>
    <xf numFmtId="168" fontId="2" fillId="0" borderId="0" xfId="0" applyNumberFormat="1" applyFont="1"/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168" fontId="2" fillId="0" borderId="2" xfId="2" applyNumberFormat="1" applyFont="1" applyBorder="1" applyAlignment="1" applyProtection="1">
      <alignment horizontal="center"/>
    </xf>
    <xf numFmtId="10" fontId="2" fillId="0" borderId="2" xfId="3" applyNumberFormat="1" applyFont="1" applyBorder="1" applyProtection="1"/>
    <xf numFmtId="168" fontId="4" fillId="0" borderId="4" xfId="0" applyNumberFormat="1" applyFont="1" applyBorder="1"/>
    <xf numFmtId="168" fontId="2" fillId="0" borderId="0" xfId="2" applyNumberFormat="1" applyFont="1" applyBorder="1" applyAlignment="1" applyProtection="1">
      <alignment horizontal="center"/>
    </xf>
    <xf numFmtId="168" fontId="2" fillId="0" borderId="2" xfId="0" applyNumberFormat="1" applyFont="1" applyBorder="1"/>
    <xf numFmtId="169" fontId="2" fillId="0" borderId="0" xfId="3" applyNumberFormat="1" applyFont="1" applyBorder="1" applyProtection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8" fontId="2" fillId="0" borderId="3" xfId="2" applyNumberFormat="1" applyFont="1" applyBorder="1" applyAlignment="1" applyProtection="1">
      <alignment horizontal="center"/>
    </xf>
    <xf numFmtId="169" fontId="2" fillId="0" borderId="3" xfId="3" applyNumberFormat="1" applyFont="1" applyBorder="1" applyProtection="1"/>
    <xf numFmtId="168" fontId="2" fillId="0" borderId="3" xfId="2" applyNumberFormat="1" applyFont="1" applyBorder="1" applyAlignment="1" applyProtection="1"/>
    <xf numFmtId="0" fontId="6" fillId="0" borderId="0" xfId="0" applyFont="1" applyAlignment="1">
      <alignment horizontal="right"/>
    </xf>
    <xf numFmtId="170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7" fillId="0" borderId="0" xfId="2" applyNumberFormat="1" applyFont="1" applyProtection="1"/>
    <xf numFmtId="169" fontId="2" fillId="0" borderId="0" xfId="3" applyNumberFormat="1" applyFont="1"/>
    <xf numFmtId="1" fontId="2" fillId="0" borderId="0" xfId="0" applyNumberFormat="1" applyFont="1" applyAlignment="1">
      <alignment horizontal="center"/>
    </xf>
    <xf numFmtId="1" fontId="2" fillId="0" borderId="0" xfId="0" quotePrefix="1" applyNumberFormat="1" applyFont="1" applyAlignment="1">
      <alignment horizontal="center"/>
    </xf>
    <xf numFmtId="2" fontId="2" fillId="0" borderId="0" xfId="0" quotePrefix="1" applyNumberFormat="1" applyFont="1" applyAlignment="1">
      <alignment horizontal="center"/>
    </xf>
    <xf numFmtId="169" fontId="2" fillId="0" borderId="2" xfId="3" applyNumberFormat="1" applyFont="1" applyBorder="1"/>
    <xf numFmtId="169" fontId="2" fillId="0" borderId="0" xfId="3" applyNumberFormat="1" applyFont="1" applyBorder="1"/>
  </cellXfs>
  <cellStyles count="5">
    <cellStyle name="Comma" xfId="1" builtinId="3"/>
    <cellStyle name="Currency" xfId="2" builtinId="4"/>
    <cellStyle name="Normal" xfId="0" builtinId="0"/>
    <cellStyle name="Normal 2" xfId="4" xr:uid="{2EDB8AC3-D686-4CAC-990F-A460C97CBBC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Rate%20Case%202024\John%20Wolfram\COS%20and%20Rate%20Models%20for%20Filing\CVE-Rev-Req-2023-v4a%2010-22-2024%20Final.xlsx" TargetMode="External"/><Relationship Id="rId1" Type="http://schemas.openxmlformats.org/officeDocument/2006/relationships/externalLinkPath" Target="/Rate%20Case%202024/John%20Wolfram/COS%20and%20Rate%20Models%20for%20Filing/CVE-Rev-Req-2023-v4a%2010-22-2024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RC"/>
      <sheetName val="1.04 CUST"/>
      <sheetName val="1.05 Depr"/>
      <sheetName val="1.06 Donat&amp;Promo"/>
      <sheetName val="1.07 Misc"/>
      <sheetName val="1.08 Dir"/>
      <sheetName val="1.09 Wages"/>
      <sheetName val="1.10 Prof"/>
      <sheetName val="1.11 GTCC"/>
      <sheetName val="1.12 Int"/>
      <sheetName val="1.13 Life Ins"/>
      <sheetName val="1.14 ROW"/>
      <sheetName val="1.14 LPs"/>
    </sheetNames>
    <sheetDataSet>
      <sheetData sheetId="0">
        <row r="1">
          <cell r="A1" t="str">
            <v>CUMBERLAND VALLEY ELECTRIC</v>
          </cell>
        </row>
        <row r="3">
          <cell r="A3" t="str">
            <v>For the 12 Months Ended December 31, 2023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5FC6-39D3-413F-89CE-ED11766B7109}">
  <sheetPr>
    <tabColor rgb="FF00B050"/>
  </sheetPr>
  <dimension ref="A1:AF145"/>
  <sheetViews>
    <sheetView tabSelected="1" view="pageBreakPreview" zoomScaleNormal="100" zoomScaleSheetLayoutView="100" workbookViewId="0">
      <selection activeCell="V36" sqref="V36"/>
    </sheetView>
  </sheetViews>
  <sheetFormatPr defaultColWidth="9.140625" defaultRowHeight="12.75" x14ac:dyDescent="0.2"/>
  <cols>
    <col min="1" max="1" width="5.85546875" style="1" customWidth="1"/>
    <col min="2" max="2" width="1.28515625" style="2" customWidth="1"/>
    <col min="3" max="3" width="6.42578125" style="1" customWidth="1"/>
    <col min="4" max="4" width="8.85546875" style="1" customWidth="1"/>
    <col min="5" max="5" width="11.140625" style="2" hidden="1" customWidth="1"/>
    <col min="6" max="6" width="4.5703125" style="1" customWidth="1"/>
    <col min="7" max="7" width="1.42578125" style="1" customWidth="1"/>
    <col min="8" max="8" width="11.140625" style="2" bestFit="1" customWidth="1"/>
    <col min="9" max="9" width="17.7109375" style="2" customWidth="1"/>
    <col min="10" max="10" width="12.7109375" style="2" customWidth="1"/>
    <col min="11" max="11" width="10" style="2" customWidth="1"/>
    <col min="12" max="12" width="1.28515625" style="2" customWidth="1"/>
    <col min="13" max="13" width="14" style="2" bestFit="1" customWidth="1"/>
    <col min="14" max="14" width="8.85546875" style="2" customWidth="1"/>
    <col min="15" max="15" width="12.7109375" style="2" customWidth="1"/>
    <col min="16" max="16" width="11.140625" style="2" customWidth="1"/>
    <col min="17" max="17" width="8.28515625" style="2" customWidth="1"/>
    <col min="18" max="18" width="11.5703125" style="2" customWidth="1"/>
    <col min="19" max="19" width="1.140625" style="2" customWidth="1"/>
    <col min="20" max="20" width="9.28515625" style="2" bestFit="1" customWidth="1"/>
    <col min="21" max="21" width="0.85546875" style="2" customWidth="1"/>
    <col min="22" max="22" width="11" style="2" customWidth="1"/>
    <col min="23" max="23" width="9" style="2" customWidth="1"/>
    <col min="24" max="24" width="12.7109375" style="2" customWidth="1"/>
    <col min="25" max="25" width="9.42578125" style="2" customWidth="1"/>
    <col min="26" max="26" width="8.42578125" style="2" bestFit="1" customWidth="1"/>
    <col min="27" max="27" width="10" style="2" customWidth="1"/>
    <col min="28" max="28" width="1" style="2" customWidth="1"/>
    <col min="29" max="29" width="11.5703125" style="2" customWidth="1"/>
    <col min="30" max="30" width="9.140625" style="2"/>
    <col min="31" max="31" width="9.140625" style="4"/>
    <col min="32" max="32" width="9.140625" style="5"/>
    <col min="33" max="16384" width="9.140625" style="2"/>
  </cols>
  <sheetData>
    <row r="1" spans="1:32" x14ac:dyDescent="0.2">
      <c r="AC1" s="3" t="s">
        <v>0</v>
      </c>
    </row>
    <row r="2" spans="1:32" ht="9.75" customHeight="1" x14ac:dyDescent="0.2">
      <c r="M2" s="3"/>
    </row>
    <row r="3" spans="1:32" x14ac:dyDescent="0.2">
      <c r="A3" s="6" t="str">
        <f>[1]RevReq!A1</f>
        <v>CUMBERLAND VALLEY ELECTRIC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2" x14ac:dyDescent="0.2">
      <c r="A4" s="6" t="str">
        <f>[1]RevReq!A3</f>
        <v>For the 12 Months Ended December 31, 2023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6" spans="1:32" s="8" customFormat="1" ht="15" customHeight="1" x14ac:dyDescent="0.2">
      <c r="A6" s="7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E6" s="9"/>
      <c r="AF6" s="10"/>
    </row>
    <row r="7" spans="1:32" ht="7.5" customHeight="1" x14ac:dyDescent="0.2">
      <c r="AB7" s="8"/>
    </row>
    <row r="8" spans="1:32" ht="20.25" customHeight="1" x14ac:dyDescent="0.2">
      <c r="C8" s="11" t="s">
        <v>2</v>
      </c>
      <c r="D8" s="11"/>
      <c r="E8" s="11"/>
      <c r="F8" s="11"/>
      <c r="H8" s="11" t="s">
        <v>3</v>
      </c>
      <c r="I8" s="11"/>
      <c r="J8" s="11"/>
      <c r="K8" s="11"/>
      <c r="M8" s="11" t="s">
        <v>4</v>
      </c>
      <c r="N8" s="11"/>
      <c r="O8" s="11"/>
      <c r="P8" s="11"/>
      <c r="Q8" s="11"/>
      <c r="R8" s="11"/>
      <c r="S8" s="1"/>
      <c r="T8" s="12" t="s">
        <v>5</v>
      </c>
      <c r="V8" s="11" t="s">
        <v>6</v>
      </c>
      <c r="W8" s="11"/>
      <c r="X8" s="11"/>
      <c r="Y8" s="11"/>
      <c r="Z8" s="11"/>
      <c r="AA8" s="11"/>
      <c r="AB8" s="8"/>
      <c r="AC8" s="12" t="s">
        <v>7</v>
      </c>
    </row>
    <row r="9" spans="1:32" ht="16.5" customHeight="1" x14ac:dyDescent="0.2">
      <c r="A9" s="1" t="s">
        <v>8</v>
      </c>
      <c r="C9" s="1" t="s">
        <v>9</v>
      </c>
      <c r="D9" s="1" t="s">
        <v>10</v>
      </c>
      <c r="E9" s="13" t="s">
        <v>11</v>
      </c>
      <c r="F9" s="1" t="s">
        <v>12</v>
      </c>
      <c r="G9" s="14"/>
      <c r="H9" s="15" t="s">
        <v>13</v>
      </c>
      <c r="I9" s="15" t="s">
        <v>14</v>
      </c>
      <c r="J9" s="15" t="s">
        <v>15</v>
      </c>
      <c r="K9" s="15" t="s">
        <v>16</v>
      </c>
      <c r="L9" s="14"/>
      <c r="M9" s="15" t="s">
        <v>13</v>
      </c>
      <c r="N9" s="15" t="s">
        <v>14</v>
      </c>
      <c r="O9" s="15" t="s">
        <v>15</v>
      </c>
      <c r="P9" s="15" t="s">
        <v>16</v>
      </c>
      <c r="Q9" s="15" t="s">
        <v>17</v>
      </c>
      <c r="R9" s="15" t="s">
        <v>18</v>
      </c>
      <c r="S9" s="16"/>
      <c r="T9" s="12"/>
      <c r="U9" s="16"/>
      <c r="V9" s="15" t="s">
        <v>13</v>
      </c>
      <c r="W9" s="15" t="s">
        <v>14</v>
      </c>
      <c r="X9" s="15" t="s">
        <v>15</v>
      </c>
      <c r="Y9" s="15" t="s">
        <v>16</v>
      </c>
      <c r="Z9" s="15" t="s">
        <v>17</v>
      </c>
      <c r="AA9" s="15" t="s">
        <v>18</v>
      </c>
      <c r="AB9" s="17"/>
      <c r="AC9" s="12"/>
    </row>
    <row r="10" spans="1:32" x14ac:dyDescent="0.2">
      <c r="A10" s="18" t="s">
        <v>19</v>
      </c>
      <c r="C10" s="19">
        <v>1</v>
      </c>
      <c r="D10" s="19">
        <f>C10+1</f>
        <v>2</v>
      </c>
      <c r="E10" s="20" t="s">
        <v>20</v>
      </c>
      <c r="F10" s="19">
        <f>D10+1</f>
        <v>3</v>
      </c>
      <c r="G10" s="14"/>
      <c r="H10" s="19">
        <f>F10+1</f>
        <v>4</v>
      </c>
      <c r="I10" s="19">
        <f>H10+1</f>
        <v>5</v>
      </c>
      <c r="J10" s="19">
        <f>I10+1</f>
        <v>6</v>
      </c>
      <c r="K10" s="19">
        <f>J10+1</f>
        <v>7</v>
      </c>
      <c r="L10" s="14"/>
      <c r="M10" s="19">
        <f>K10+1</f>
        <v>8</v>
      </c>
      <c r="N10" s="19">
        <f>M10+1</f>
        <v>9</v>
      </c>
      <c r="O10" s="19">
        <f>N10+1</f>
        <v>10</v>
      </c>
      <c r="P10" s="19">
        <f>O10+1</f>
        <v>11</v>
      </c>
      <c r="Q10" s="19">
        <f>P10+1</f>
        <v>12</v>
      </c>
      <c r="R10" s="19">
        <f>Q10+1</f>
        <v>13</v>
      </c>
      <c r="S10" s="16"/>
      <c r="T10" s="19">
        <f>R10+1</f>
        <v>14</v>
      </c>
      <c r="U10" s="16"/>
      <c r="V10" s="19">
        <f>T10+1</f>
        <v>15</v>
      </c>
      <c r="W10" s="19">
        <f>V10+1</f>
        <v>16</v>
      </c>
      <c r="X10" s="19">
        <f t="shared" ref="X10:Y10" si="0">W10+1</f>
        <v>17</v>
      </c>
      <c r="Y10" s="19">
        <f t="shared" si="0"/>
        <v>18</v>
      </c>
      <c r="Z10" s="19">
        <f>Y10+1</f>
        <v>19</v>
      </c>
      <c r="AA10" s="19">
        <f>Z10+1</f>
        <v>20</v>
      </c>
      <c r="AB10" s="17"/>
      <c r="AC10" s="19">
        <f>AA10+1</f>
        <v>21</v>
      </c>
    </row>
    <row r="11" spans="1:32" x14ac:dyDescent="0.2">
      <c r="G11" s="14"/>
      <c r="L11" s="14"/>
      <c r="S11" s="16"/>
      <c r="U11" s="16"/>
      <c r="AB11" s="17"/>
    </row>
    <row r="12" spans="1:32" s="29" customFormat="1" x14ac:dyDescent="0.2">
      <c r="A12" s="21">
        <v>1</v>
      </c>
      <c r="B12" s="2"/>
      <c r="C12" s="21">
        <v>1</v>
      </c>
      <c r="D12" s="21">
        <v>1201</v>
      </c>
      <c r="E12" s="22">
        <v>14</v>
      </c>
      <c r="F12" s="23" t="s">
        <v>21</v>
      </c>
      <c r="G12" s="14"/>
      <c r="H12" s="24">
        <v>2088</v>
      </c>
      <c r="I12" s="24">
        <v>0</v>
      </c>
      <c r="J12" s="24">
        <v>0</v>
      </c>
      <c r="K12" s="24">
        <v>0</v>
      </c>
      <c r="L12" s="14"/>
      <c r="M12" s="24">
        <v>97496.34</v>
      </c>
      <c r="N12" s="24">
        <v>0</v>
      </c>
      <c r="O12" s="24">
        <v>0</v>
      </c>
      <c r="P12" s="24">
        <v>0</v>
      </c>
      <c r="Q12" s="24">
        <v>250</v>
      </c>
      <c r="R12" s="24">
        <f>SUM(M12:Q12)</f>
        <v>97746.34</v>
      </c>
      <c r="S12" s="16"/>
      <c r="T12" s="25">
        <v>51.08</v>
      </c>
      <c r="U12" s="16"/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f t="shared" ref="AA12:AA21" si="1">SUM(V12:Z12)</f>
        <v>0</v>
      </c>
      <c r="AB12" s="17"/>
      <c r="AC12" s="24">
        <f>AA12-R12</f>
        <v>-97746.34</v>
      </c>
      <c r="AD12" s="26">
        <f>AA12/R12-1</f>
        <v>-1</v>
      </c>
      <c r="AE12" s="27"/>
      <c r="AF12" s="28"/>
    </row>
    <row r="13" spans="1:32" s="29" customFormat="1" x14ac:dyDescent="0.2">
      <c r="A13" s="21">
        <f>A12+1</f>
        <v>2</v>
      </c>
      <c r="B13" s="2"/>
      <c r="C13" s="21">
        <v>1</v>
      </c>
      <c r="D13" s="21">
        <v>1211</v>
      </c>
      <c r="E13" s="22">
        <v>16</v>
      </c>
      <c r="F13" s="23" t="s">
        <v>21</v>
      </c>
      <c r="G13" s="14"/>
      <c r="H13" s="24">
        <v>2100</v>
      </c>
      <c r="I13" s="24">
        <v>0</v>
      </c>
      <c r="J13" s="24">
        <v>0</v>
      </c>
      <c r="K13" s="24">
        <v>80</v>
      </c>
      <c r="L13" s="14"/>
      <c r="M13" s="24">
        <v>120166.83</v>
      </c>
      <c r="N13" s="24">
        <v>0</v>
      </c>
      <c r="O13" s="24">
        <v>0</v>
      </c>
      <c r="P13" s="24">
        <v>4568.8</v>
      </c>
      <c r="Q13" s="24">
        <v>250</v>
      </c>
      <c r="R13" s="24">
        <f t="shared" ref="R13:R22" si="2">SUM(M13:Q13)</f>
        <v>124985.63</v>
      </c>
      <c r="S13" s="16"/>
      <c r="T13" s="25">
        <v>62.95</v>
      </c>
      <c r="U13" s="16"/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f t="shared" si="1"/>
        <v>0</v>
      </c>
      <c r="AB13" s="17"/>
      <c r="AC13" s="24">
        <f t="shared" ref="AC13:AC22" si="3">AA13-R13</f>
        <v>-124985.63</v>
      </c>
      <c r="AD13" s="26">
        <f t="shared" ref="AD13:AD76" si="4">AA13/R13-1</f>
        <v>-1</v>
      </c>
      <c r="AE13" s="27"/>
      <c r="AF13" s="28"/>
    </row>
    <row r="14" spans="1:32" s="29" customFormat="1" x14ac:dyDescent="0.2">
      <c r="A14" s="21">
        <f t="shared" ref="A14:A45" si="5">A13+1</f>
        <v>3</v>
      </c>
      <c r="B14" s="2"/>
      <c r="C14" s="21">
        <v>1</v>
      </c>
      <c r="D14" s="21">
        <v>1215</v>
      </c>
      <c r="E14" s="22"/>
      <c r="F14" s="23" t="s">
        <v>22</v>
      </c>
      <c r="G14" s="14"/>
      <c r="H14" s="24">
        <v>0</v>
      </c>
      <c r="I14" s="24">
        <v>0</v>
      </c>
      <c r="J14" s="24">
        <v>0</v>
      </c>
      <c r="K14" s="24">
        <v>0</v>
      </c>
      <c r="L14" s="14"/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f t="shared" si="2"/>
        <v>0</v>
      </c>
      <c r="S14" s="16"/>
      <c r="T14" s="25">
        <v>62.95</v>
      </c>
      <c r="U14" s="16"/>
      <c r="V14" s="24">
        <f>2080*T14</f>
        <v>130936</v>
      </c>
      <c r="W14" s="24">
        <v>0</v>
      </c>
      <c r="X14" s="24">
        <v>0</v>
      </c>
      <c r="Y14" s="24">
        <v>0</v>
      </c>
      <c r="Z14" s="24">
        <v>250</v>
      </c>
      <c r="AA14" s="24">
        <f t="shared" si="1"/>
        <v>131186</v>
      </c>
      <c r="AB14" s="17"/>
      <c r="AC14" s="24">
        <f t="shared" si="3"/>
        <v>131186</v>
      </c>
      <c r="AD14" s="26" t="e">
        <f t="shared" si="4"/>
        <v>#DIV/0!</v>
      </c>
      <c r="AE14" s="27"/>
      <c r="AF14" s="28"/>
    </row>
    <row r="15" spans="1:32" s="29" customFormat="1" x14ac:dyDescent="0.2">
      <c r="A15" s="21">
        <f t="shared" si="5"/>
        <v>4</v>
      </c>
      <c r="B15" s="2"/>
      <c r="C15" s="21">
        <v>1</v>
      </c>
      <c r="D15" s="21">
        <v>1218</v>
      </c>
      <c r="E15" s="22">
        <v>130</v>
      </c>
      <c r="F15" s="23"/>
      <c r="G15" s="14"/>
      <c r="H15" s="24">
        <v>2088</v>
      </c>
      <c r="I15" s="24">
        <v>0</v>
      </c>
      <c r="J15" s="24">
        <v>0</v>
      </c>
      <c r="K15" s="24">
        <v>0</v>
      </c>
      <c r="L15" s="14"/>
      <c r="M15" s="24">
        <v>194343.19</v>
      </c>
      <c r="N15" s="24">
        <v>0</v>
      </c>
      <c r="O15" s="24">
        <v>0</v>
      </c>
      <c r="P15" s="24">
        <v>0</v>
      </c>
      <c r="Q15" s="24">
        <v>0</v>
      </c>
      <c r="R15" s="24">
        <f t="shared" si="2"/>
        <v>194343.19</v>
      </c>
      <c r="S15" s="16"/>
      <c r="T15" s="25">
        <v>101.81</v>
      </c>
      <c r="U15" s="16"/>
      <c r="V15" s="24">
        <f t="shared" ref="V14:V21" si="6">2080*T15</f>
        <v>211764.80000000002</v>
      </c>
      <c r="W15" s="24">
        <v>0</v>
      </c>
      <c r="X15" s="24">
        <v>0</v>
      </c>
      <c r="Y15" s="24">
        <v>0</v>
      </c>
      <c r="Z15" s="24">
        <v>250</v>
      </c>
      <c r="AA15" s="24">
        <f t="shared" si="1"/>
        <v>212014.80000000002</v>
      </c>
      <c r="AB15" s="17"/>
      <c r="AC15" s="24">
        <f t="shared" si="3"/>
        <v>17671.610000000015</v>
      </c>
      <c r="AD15" s="26">
        <f t="shared" si="4"/>
        <v>9.0929916299099522E-2</v>
      </c>
      <c r="AE15" s="27"/>
      <c r="AF15" s="28"/>
    </row>
    <row r="16" spans="1:32" s="29" customFormat="1" x14ac:dyDescent="0.2">
      <c r="A16" s="21">
        <f t="shared" si="5"/>
        <v>5</v>
      </c>
      <c r="B16" s="2"/>
      <c r="C16" s="21">
        <v>1</v>
      </c>
      <c r="D16" s="21">
        <v>1224</v>
      </c>
      <c r="E16" s="22">
        <v>136</v>
      </c>
      <c r="F16" s="23"/>
      <c r="G16" s="14"/>
      <c r="H16" s="24">
        <v>2088</v>
      </c>
      <c r="I16" s="24">
        <v>0</v>
      </c>
      <c r="J16" s="24">
        <v>0</v>
      </c>
      <c r="K16" s="24">
        <v>0</v>
      </c>
      <c r="L16" s="14"/>
      <c r="M16" s="24">
        <v>139018.32999999999</v>
      </c>
      <c r="N16" s="24">
        <v>0</v>
      </c>
      <c r="O16" s="24">
        <v>0</v>
      </c>
      <c r="P16" s="24">
        <v>0</v>
      </c>
      <c r="Q16" s="24">
        <v>250</v>
      </c>
      <c r="R16" s="24">
        <f t="shared" si="2"/>
        <v>139268.32999999999</v>
      </c>
      <c r="S16" s="16"/>
      <c r="T16" s="25">
        <v>72.83</v>
      </c>
      <c r="U16" s="16"/>
      <c r="V16" s="24">
        <f t="shared" si="6"/>
        <v>151486.39999999999</v>
      </c>
      <c r="W16" s="24">
        <v>0</v>
      </c>
      <c r="X16" s="24">
        <v>0</v>
      </c>
      <c r="Y16" s="24">
        <v>0</v>
      </c>
      <c r="Z16" s="24">
        <v>250</v>
      </c>
      <c r="AA16" s="24">
        <f t="shared" si="1"/>
        <v>151736.4</v>
      </c>
      <c r="AB16" s="17"/>
      <c r="AC16" s="24">
        <f t="shared" si="3"/>
        <v>12468.070000000007</v>
      </c>
      <c r="AD16" s="26">
        <f t="shared" si="4"/>
        <v>8.9525522421357362E-2</v>
      </c>
      <c r="AE16" s="27"/>
      <c r="AF16" s="28"/>
    </row>
    <row r="17" spans="1:32" s="29" customFormat="1" x14ac:dyDescent="0.2">
      <c r="A17" s="21">
        <f t="shared" si="5"/>
        <v>6</v>
      </c>
      <c r="B17" s="2"/>
      <c r="C17" s="21">
        <v>1</v>
      </c>
      <c r="D17" s="21">
        <v>1226</v>
      </c>
      <c r="E17" s="22">
        <v>149</v>
      </c>
      <c r="F17" s="23"/>
      <c r="G17" s="14"/>
      <c r="H17" s="24">
        <v>2256</v>
      </c>
      <c r="I17" s="24">
        <v>0</v>
      </c>
      <c r="J17" s="24">
        <v>0</v>
      </c>
      <c r="K17" s="24">
        <v>301</v>
      </c>
      <c r="L17" s="14"/>
      <c r="M17" s="24">
        <v>139192.13</v>
      </c>
      <c r="N17" s="24">
        <v>0</v>
      </c>
      <c r="O17" s="24">
        <v>0</v>
      </c>
      <c r="P17" s="24">
        <v>15863.71</v>
      </c>
      <c r="Q17" s="24">
        <v>250</v>
      </c>
      <c r="R17" s="24">
        <f t="shared" si="2"/>
        <v>155305.84</v>
      </c>
      <c r="S17" s="16"/>
      <c r="T17" s="25">
        <v>67.09</v>
      </c>
      <c r="U17" s="16"/>
      <c r="V17" s="24">
        <f t="shared" si="6"/>
        <v>139547.20000000001</v>
      </c>
      <c r="W17" s="24">
        <v>0</v>
      </c>
      <c r="X17" s="24">
        <v>0</v>
      </c>
      <c r="Y17" s="24">
        <v>0</v>
      </c>
      <c r="Z17" s="24">
        <v>250</v>
      </c>
      <c r="AA17" s="24">
        <f t="shared" si="1"/>
        <v>139797.20000000001</v>
      </c>
      <c r="AB17" s="17"/>
      <c r="AC17" s="24">
        <f t="shared" si="3"/>
        <v>-15508.639999999985</v>
      </c>
      <c r="AD17" s="26">
        <f t="shared" si="4"/>
        <v>-9.9858704605055304E-2</v>
      </c>
      <c r="AE17" s="27"/>
      <c r="AF17" s="28"/>
    </row>
    <row r="18" spans="1:32" s="29" customFormat="1" x14ac:dyDescent="0.2">
      <c r="A18" s="21">
        <f t="shared" si="5"/>
        <v>7</v>
      </c>
      <c r="B18" s="2"/>
      <c r="C18" s="21">
        <v>1</v>
      </c>
      <c r="D18" s="21">
        <v>1227</v>
      </c>
      <c r="E18" s="22">
        <v>157</v>
      </c>
      <c r="F18" s="23"/>
      <c r="G18" s="14"/>
      <c r="H18" s="24">
        <v>2088</v>
      </c>
      <c r="I18" s="24">
        <v>0</v>
      </c>
      <c r="J18" s="24">
        <v>0</v>
      </c>
      <c r="K18" s="24">
        <v>0</v>
      </c>
      <c r="L18" s="14"/>
      <c r="M18" s="24">
        <v>130909.05</v>
      </c>
      <c r="N18" s="24">
        <v>0</v>
      </c>
      <c r="O18" s="24">
        <v>0</v>
      </c>
      <c r="P18" s="24">
        <v>0</v>
      </c>
      <c r="Q18" s="24">
        <v>250</v>
      </c>
      <c r="R18" s="24">
        <f t="shared" si="2"/>
        <v>131159.04999999999</v>
      </c>
      <c r="S18" s="16"/>
      <c r="T18" s="25">
        <v>68.58</v>
      </c>
      <c r="U18" s="16"/>
      <c r="V18" s="24">
        <f t="shared" si="6"/>
        <v>142646.39999999999</v>
      </c>
      <c r="W18" s="24">
        <v>0</v>
      </c>
      <c r="X18" s="24">
        <v>0</v>
      </c>
      <c r="Y18" s="24">
        <v>0</v>
      </c>
      <c r="Z18" s="24">
        <v>250</v>
      </c>
      <c r="AA18" s="24">
        <f t="shared" si="1"/>
        <v>142896.4</v>
      </c>
      <c r="AB18" s="17"/>
      <c r="AC18" s="24">
        <f t="shared" si="3"/>
        <v>11737.350000000006</v>
      </c>
      <c r="AD18" s="26">
        <f t="shared" si="4"/>
        <v>8.9489440492287908E-2</v>
      </c>
      <c r="AE18" s="27"/>
      <c r="AF18" s="28"/>
    </row>
    <row r="19" spans="1:32" s="29" customFormat="1" x14ac:dyDescent="0.2">
      <c r="A19" s="21">
        <f t="shared" si="5"/>
        <v>8</v>
      </c>
      <c r="B19" s="2"/>
      <c r="C19" s="21">
        <v>1</v>
      </c>
      <c r="D19" s="21">
        <v>1228</v>
      </c>
      <c r="E19" s="22">
        <v>159</v>
      </c>
      <c r="F19" s="23"/>
      <c r="G19" s="14"/>
      <c r="H19" s="24">
        <v>2088</v>
      </c>
      <c r="I19" s="24">
        <v>0</v>
      </c>
      <c r="J19" s="24">
        <v>0</v>
      </c>
      <c r="K19" s="24">
        <v>0</v>
      </c>
      <c r="L19" s="14"/>
      <c r="M19" s="24">
        <v>124071.69</v>
      </c>
      <c r="N19" s="24">
        <v>0</v>
      </c>
      <c r="O19" s="24">
        <v>0</v>
      </c>
      <c r="P19" s="24">
        <v>0</v>
      </c>
      <c r="Q19" s="24">
        <v>250</v>
      </c>
      <c r="R19" s="24">
        <f t="shared" si="2"/>
        <v>124321.69</v>
      </c>
      <c r="S19" s="16"/>
      <c r="T19" s="25">
        <v>65.77</v>
      </c>
      <c r="U19" s="16"/>
      <c r="V19" s="24">
        <f t="shared" si="6"/>
        <v>136801.60000000001</v>
      </c>
      <c r="W19" s="24">
        <v>0</v>
      </c>
      <c r="X19" s="24">
        <v>0</v>
      </c>
      <c r="Y19" s="24">
        <v>0</v>
      </c>
      <c r="Z19" s="24">
        <v>250</v>
      </c>
      <c r="AA19" s="24">
        <f t="shared" si="1"/>
        <v>137051.6</v>
      </c>
      <c r="AB19" s="17"/>
      <c r="AC19" s="24">
        <f t="shared" si="3"/>
        <v>12729.910000000003</v>
      </c>
      <c r="AD19" s="26">
        <f t="shared" si="4"/>
        <v>0.10239492400722683</v>
      </c>
      <c r="AE19" s="27"/>
      <c r="AF19" s="28"/>
    </row>
    <row r="20" spans="1:32" s="29" customFormat="1" x14ac:dyDescent="0.2">
      <c r="A20" s="21">
        <f t="shared" si="5"/>
        <v>9</v>
      </c>
      <c r="B20" s="2"/>
      <c r="C20" s="21">
        <v>1</v>
      </c>
      <c r="D20" s="21">
        <v>1239</v>
      </c>
      <c r="E20" s="22">
        <v>163</v>
      </c>
      <c r="F20" s="23"/>
      <c r="G20" s="14"/>
      <c r="H20" s="24">
        <v>2088</v>
      </c>
      <c r="I20" s="24">
        <v>0</v>
      </c>
      <c r="J20" s="24">
        <v>0</v>
      </c>
      <c r="K20" s="24">
        <v>0</v>
      </c>
      <c r="L20" s="14"/>
      <c r="M20" s="24">
        <v>82053.06</v>
      </c>
      <c r="N20" s="24">
        <v>0</v>
      </c>
      <c r="O20" s="24">
        <v>0</v>
      </c>
      <c r="P20" s="24">
        <v>0</v>
      </c>
      <c r="Q20" s="24">
        <v>250</v>
      </c>
      <c r="R20" s="24">
        <f t="shared" si="2"/>
        <v>82303.06</v>
      </c>
      <c r="S20" s="16"/>
      <c r="T20" s="25">
        <v>42.99</v>
      </c>
      <c r="U20" s="16"/>
      <c r="V20" s="24">
        <f>2080*T20</f>
        <v>89419.199999999997</v>
      </c>
      <c r="W20" s="24">
        <v>0</v>
      </c>
      <c r="X20" s="24">
        <v>0</v>
      </c>
      <c r="Y20" s="24">
        <v>0</v>
      </c>
      <c r="Z20" s="24">
        <v>250</v>
      </c>
      <c r="AA20" s="24">
        <f>SUM(V20:Z20)</f>
        <v>89669.2</v>
      </c>
      <c r="AB20" s="17"/>
      <c r="AC20" s="24">
        <f t="shared" si="3"/>
        <v>7366.1399999999994</v>
      </c>
      <c r="AD20" s="26">
        <f t="shared" si="4"/>
        <v>8.9500195982992636E-2</v>
      </c>
      <c r="AE20" s="27"/>
      <c r="AF20" s="28"/>
    </row>
    <row r="21" spans="1:32" s="29" customFormat="1" x14ac:dyDescent="0.2">
      <c r="A21" s="21">
        <f t="shared" si="5"/>
        <v>10</v>
      </c>
      <c r="B21" s="2"/>
      <c r="C21" s="21">
        <v>1</v>
      </c>
      <c r="D21" s="21">
        <v>1245</v>
      </c>
      <c r="E21" s="22">
        <v>171</v>
      </c>
      <c r="F21" s="23"/>
      <c r="G21" s="14"/>
      <c r="H21" s="24">
        <v>2088</v>
      </c>
      <c r="I21" s="24">
        <v>0</v>
      </c>
      <c r="J21" s="24">
        <v>0</v>
      </c>
      <c r="K21" s="24">
        <v>0</v>
      </c>
      <c r="L21" s="14"/>
      <c r="M21" s="24">
        <v>92798.16</v>
      </c>
      <c r="N21" s="24">
        <v>0</v>
      </c>
      <c r="O21" s="24">
        <v>0</v>
      </c>
      <c r="P21" s="24">
        <v>0</v>
      </c>
      <c r="Q21" s="24">
        <v>250</v>
      </c>
      <c r="R21" s="24">
        <f t="shared" si="2"/>
        <v>93048.16</v>
      </c>
      <c r="S21" s="16"/>
      <c r="T21" s="25">
        <v>48.62</v>
      </c>
      <c r="U21" s="16"/>
      <c r="V21" s="24">
        <f t="shared" si="6"/>
        <v>101129.59999999999</v>
      </c>
      <c r="W21" s="24">
        <v>0</v>
      </c>
      <c r="X21" s="24">
        <v>0</v>
      </c>
      <c r="Y21" s="24">
        <v>0</v>
      </c>
      <c r="Z21" s="24">
        <v>250</v>
      </c>
      <c r="AA21" s="24">
        <f t="shared" si="1"/>
        <v>101379.59999999999</v>
      </c>
      <c r="AB21" s="17"/>
      <c r="AC21" s="24">
        <f t="shared" si="3"/>
        <v>8331.4399999999878</v>
      </c>
      <c r="AD21" s="26">
        <f t="shared" si="4"/>
        <v>8.9539008616613014E-2</v>
      </c>
      <c r="AE21" s="27"/>
      <c r="AF21" s="28"/>
    </row>
    <row r="22" spans="1:32" s="29" customFormat="1" x14ac:dyDescent="0.2">
      <c r="A22" s="21">
        <f t="shared" si="5"/>
        <v>11</v>
      </c>
      <c r="B22" s="2"/>
      <c r="C22" s="21">
        <v>1</v>
      </c>
      <c r="D22" s="21">
        <v>1247</v>
      </c>
      <c r="E22" s="22">
        <v>172</v>
      </c>
      <c r="F22" s="23"/>
      <c r="G22" s="14"/>
      <c r="H22" s="24">
        <v>2078</v>
      </c>
      <c r="I22" s="24">
        <v>0</v>
      </c>
      <c r="J22" s="24">
        <v>0</v>
      </c>
      <c r="K22" s="24">
        <v>0</v>
      </c>
      <c r="L22" s="14"/>
      <c r="M22" s="24">
        <v>98895.87</v>
      </c>
      <c r="N22" s="24">
        <v>0</v>
      </c>
      <c r="O22" s="24">
        <v>0</v>
      </c>
      <c r="P22" s="24">
        <v>0</v>
      </c>
      <c r="Q22" s="24">
        <v>250</v>
      </c>
      <c r="R22" s="24">
        <f t="shared" si="2"/>
        <v>99145.87</v>
      </c>
      <c r="S22" s="16"/>
      <c r="T22" s="25">
        <v>51.81</v>
      </c>
      <c r="U22" s="16"/>
      <c r="V22" s="24">
        <f>2080*T22</f>
        <v>107764.8</v>
      </c>
      <c r="W22" s="24">
        <v>0</v>
      </c>
      <c r="X22" s="24">
        <v>0</v>
      </c>
      <c r="Y22" s="24">
        <v>0</v>
      </c>
      <c r="Z22" s="24">
        <v>250</v>
      </c>
      <c r="AA22" s="24">
        <f>SUM(V22:Z22)</f>
        <v>108014.8</v>
      </c>
      <c r="AB22" s="17"/>
      <c r="AC22" s="24">
        <f t="shared" si="3"/>
        <v>8868.9300000000076</v>
      </c>
      <c r="AD22" s="26">
        <f t="shared" si="4"/>
        <v>8.9453347880249723E-2</v>
      </c>
      <c r="AE22" s="27"/>
      <c r="AF22" s="28"/>
    </row>
    <row r="23" spans="1:32" x14ac:dyDescent="0.2">
      <c r="A23" s="21">
        <f t="shared" si="5"/>
        <v>12</v>
      </c>
      <c r="C23" s="30">
        <f>SUM(C12:C22)</f>
        <v>11</v>
      </c>
      <c r="D23" s="31" t="s">
        <v>23</v>
      </c>
      <c r="E23" s="32" t="s">
        <v>23</v>
      </c>
      <c r="F23" s="31"/>
      <c r="G23" s="14"/>
      <c r="H23" s="33">
        <f>SUM(H12:H22)</f>
        <v>21050</v>
      </c>
      <c r="I23" s="34">
        <f>SUM(I12:I22)</f>
        <v>0</v>
      </c>
      <c r="J23" s="34">
        <f>SUM(J12:J22)</f>
        <v>0</v>
      </c>
      <c r="K23" s="33">
        <f>SUM(K12:K22)</f>
        <v>381</v>
      </c>
      <c r="L23" s="14"/>
      <c r="M23" s="35">
        <f t="shared" ref="M23:R23" si="7">SUM(M12:M22)</f>
        <v>1218944.6499999999</v>
      </c>
      <c r="N23" s="35">
        <f t="shared" si="7"/>
        <v>0</v>
      </c>
      <c r="O23" s="35">
        <f t="shared" si="7"/>
        <v>0</v>
      </c>
      <c r="P23" s="35">
        <f t="shared" si="7"/>
        <v>20432.509999999998</v>
      </c>
      <c r="Q23" s="35">
        <f t="shared" si="7"/>
        <v>2250</v>
      </c>
      <c r="R23" s="35">
        <f t="shared" si="7"/>
        <v>1241627.1599999997</v>
      </c>
      <c r="S23" s="16"/>
      <c r="T23" s="32"/>
      <c r="U23" s="16"/>
      <c r="V23" s="36">
        <f t="shared" ref="V23:AA23" si="8">SUM(V12:V22)</f>
        <v>1211496.0000000002</v>
      </c>
      <c r="W23" s="37">
        <f t="shared" si="8"/>
        <v>0</v>
      </c>
      <c r="X23" s="37">
        <f t="shared" si="8"/>
        <v>0</v>
      </c>
      <c r="Y23" s="37">
        <f t="shared" si="8"/>
        <v>0</v>
      </c>
      <c r="Z23" s="36">
        <f t="shared" si="8"/>
        <v>2250</v>
      </c>
      <c r="AA23" s="36">
        <f t="shared" si="8"/>
        <v>1213746.0000000002</v>
      </c>
      <c r="AB23" s="17"/>
      <c r="AC23" s="38">
        <f>AA23-R23</f>
        <v>-27881.159999999451</v>
      </c>
      <c r="AD23" s="26">
        <f t="shared" si="4"/>
        <v>-2.2455339975004596E-2</v>
      </c>
    </row>
    <row r="24" spans="1:32" x14ac:dyDescent="0.2">
      <c r="A24" s="21">
        <f t="shared" si="5"/>
        <v>13</v>
      </c>
      <c r="G24" s="14"/>
      <c r="H24" s="39"/>
      <c r="I24" s="39"/>
      <c r="J24" s="39"/>
      <c r="K24" s="39"/>
      <c r="L24" s="14"/>
      <c r="M24" s="40"/>
      <c r="N24" s="40"/>
      <c r="O24" s="40"/>
      <c r="P24" s="40"/>
      <c r="Q24" s="40"/>
      <c r="R24" s="40"/>
      <c r="S24" s="16"/>
      <c r="T24" s="41"/>
      <c r="U24" s="16"/>
      <c r="V24" s="41"/>
      <c r="W24" s="41"/>
      <c r="X24" s="41"/>
      <c r="Y24" s="41"/>
      <c r="Z24" s="41"/>
      <c r="AA24" s="41"/>
      <c r="AB24" s="17"/>
      <c r="AD24" s="26"/>
    </row>
    <row r="25" spans="1:32" x14ac:dyDescent="0.2">
      <c r="A25" s="21">
        <f t="shared" si="5"/>
        <v>14</v>
      </c>
      <c r="C25" s="42" t="s">
        <v>24</v>
      </c>
      <c r="F25" s="43"/>
      <c r="G25" s="14"/>
      <c r="H25" s="44"/>
      <c r="I25" s="44"/>
      <c r="J25" s="44"/>
      <c r="K25" s="44"/>
      <c r="L25" s="14"/>
      <c r="M25" s="45"/>
      <c r="N25" s="45"/>
      <c r="O25" s="45"/>
      <c r="P25" s="45"/>
      <c r="Q25" s="45"/>
      <c r="R25" s="45"/>
      <c r="S25" s="16"/>
      <c r="T25" s="46"/>
      <c r="U25" s="16"/>
      <c r="V25" s="46"/>
      <c r="W25" s="46"/>
      <c r="X25" s="46"/>
      <c r="Y25" s="46"/>
      <c r="Z25" s="46"/>
      <c r="AA25" s="46"/>
      <c r="AB25" s="17"/>
      <c r="AD25" s="26"/>
    </row>
    <row r="26" spans="1:32" s="29" customFormat="1" x14ac:dyDescent="0.2">
      <c r="A26" s="21">
        <f t="shared" si="5"/>
        <v>15</v>
      </c>
      <c r="B26" s="2"/>
      <c r="C26" s="21">
        <v>1</v>
      </c>
      <c r="D26" s="21">
        <v>1202</v>
      </c>
      <c r="E26" s="22">
        <v>5</v>
      </c>
      <c r="F26" s="23"/>
      <c r="G26" s="14"/>
      <c r="H26" s="24">
        <v>2088</v>
      </c>
      <c r="I26" s="24">
        <v>404.25</v>
      </c>
      <c r="J26" s="24">
        <v>0</v>
      </c>
      <c r="K26" s="24">
        <v>0</v>
      </c>
      <c r="L26" s="14"/>
      <c r="M26" s="24">
        <v>58102.37</v>
      </c>
      <c r="N26" s="24">
        <v>16849.38</v>
      </c>
      <c r="O26" s="24">
        <v>0</v>
      </c>
      <c r="P26" s="24">
        <v>0</v>
      </c>
      <c r="Q26" s="24">
        <v>250</v>
      </c>
      <c r="R26" s="24">
        <f>SUM(M26:Q26)</f>
        <v>75201.75</v>
      </c>
      <c r="S26" s="16"/>
      <c r="T26" s="25">
        <v>30.39</v>
      </c>
      <c r="U26" s="16"/>
      <c r="V26" s="24">
        <f t="shared" ref="V26:V60" si="9">2080*T26</f>
        <v>63211.200000000004</v>
      </c>
      <c r="W26" s="24">
        <f>(+I26*T26)*1.5</f>
        <v>18427.736249999998</v>
      </c>
      <c r="X26" s="24">
        <f>(+J26*T26)*2</f>
        <v>0</v>
      </c>
      <c r="Y26" s="24">
        <v>0</v>
      </c>
      <c r="Z26" s="24">
        <f t="shared" ref="Z26:Z45" si="10">IF(Q26=0," ",+Q26)</f>
        <v>250</v>
      </c>
      <c r="AA26" s="24">
        <f t="shared" ref="AA26:AA60" si="11">SUM(V26:Z26)</f>
        <v>81888.936249999999</v>
      </c>
      <c r="AB26" s="17"/>
      <c r="AC26" s="24">
        <f>AA26-R26</f>
        <v>6687.1862499999988</v>
      </c>
      <c r="AD26" s="26">
        <f t="shared" si="4"/>
        <v>8.8923279710910963E-2</v>
      </c>
      <c r="AE26" s="27"/>
      <c r="AF26" s="28"/>
    </row>
    <row r="27" spans="1:32" s="29" customFormat="1" x14ac:dyDescent="0.2">
      <c r="A27" s="21">
        <f t="shared" si="5"/>
        <v>16</v>
      </c>
      <c r="B27" s="2"/>
      <c r="C27" s="21">
        <v>1</v>
      </c>
      <c r="D27" s="21">
        <v>1203</v>
      </c>
      <c r="E27" s="22">
        <v>8</v>
      </c>
      <c r="F27" s="23"/>
      <c r="G27" s="14"/>
      <c r="H27" s="24">
        <v>2088</v>
      </c>
      <c r="I27" s="24">
        <v>116</v>
      </c>
      <c r="J27" s="24">
        <v>0</v>
      </c>
      <c r="K27" s="24">
        <v>0</v>
      </c>
      <c r="L27" s="14"/>
      <c r="M27" s="24">
        <v>74451.360000000001</v>
      </c>
      <c r="N27" s="24">
        <v>6151.94</v>
      </c>
      <c r="O27" s="24">
        <v>0</v>
      </c>
      <c r="P27" s="24">
        <v>0</v>
      </c>
      <c r="Q27" s="24">
        <v>250</v>
      </c>
      <c r="R27" s="24">
        <f t="shared" ref="R27:R64" si="12">SUM(M27:Q27)</f>
        <v>80853.3</v>
      </c>
      <c r="S27" s="16"/>
      <c r="T27" s="25">
        <v>38.22</v>
      </c>
      <c r="U27" s="16"/>
      <c r="V27" s="24">
        <f t="shared" si="9"/>
        <v>79497.599999999991</v>
      </c>
      <c r="W27" s="24">
        <f t="shared" ref="W27:W60" si="13">(+I27*T27)*1.5</f>
        <v>6650.2799999999988</v>
      </c>
      <c r="X27" s="24">
        <f t="shared" ref="X27:X45" si="14">(+J27*T27)*2</f>
        <v>0</v>
      </c>
      <c r="Y27" s="24">
        <v>0</v>
      </c>
      <c r="Z27" s="24">
        <f t="shared" si="10"/>
        <v>250</v>
      </c>
      <c r="AA27" s="24">
        <f t="shared" si="11"/>
        <v>86397.87999999999</v>
      </c>
      <c r="AB27" s="17"/>
      <c r="AC27" s="24">
        <f>AA27-R27</f>
        <v>5544.5799999999872</v>
      </c>
      <c r="AD27" s="26">
        <f t="shared" si="4"/>
        <v>6.8575803337649566E-2</v>
      </c>
      <c r="AE27" s="27"/>
      <c r="AF27" s="28"/>
    </row>
    <row r="28" spans="1:32" s="29" customFormat="1" x14ac:dyDescent="0.2">
      <c r="A28" s="21">
        <f t="shared" si="5"/>
        <v>17</v>
      </c>
      <c r="B28" s="2"/>
      <c r="C28" s="21">
        <v>1</v>
      </c>
      <c r="D28" s="21">
        <v>1204</v>
      </c>
      <c r="E28" s="22">
        <v>10</v>
      </c>
      <c r="F28" s="23"/>
      <c r="G28" s="14"/>
      <c r="H28" s="24">
        <v>2080</v>
      </c>
      <c r="I28" s="24">
        <v>1246</v>
      </c>
      <c r="J28" s="24">
        <v>0</v>
      </c>
      <c r="K28" s="24">
        <v>0</v>
      </c>
      <c r="L28" s="14"/>
      <c r="M28" s="24">
        <v>74710.399999999994</v>
      </c>
      <c r="N28" s="24">
        <v>67094</v>
      </c>
      <c r="O28" s="24">
        <v>0</v>
      </c>
      <c r="P28" s="24">
        <v>0</v>
      </c>
      <c r="Q28" s="24">
        <v>250</v>
      </c>
      <c r="R28" s="24">
        <f t="shared" si="12"/>
        <v>142054.39999999999</v>
      </c>
      <c r="S28" s="16"/>
      <c r="T28" s="25">
        <v>38.479999999999997</v>
      </c>
      <c r="U28" s="16"/>
      <c r="V28" s="24">
        <f t="shared" si="9"/>
        <v>80038.399999999994</v>
      </c>
      <c r="W28" s="24">
        <f t="shared" si="13"/>
        <v>71919.12</v>
      </c>
      <c r="X28" s="24">
        <f t="shared" si="14"/>
        <v>0</v>
      </c>
      <c r="Y28" s="24">
        <v>0</v>
      </c>
      <c r="Z28" s="24">
        <f t="shared" si="10"/>
        <v>250</v>
      </c>
      <c r="AA28" s="24">
        <f t="shared" si="11"/>
        <v>152207.51999999999</v>
      </c>
      <c r="AB28" s="17"/>
      <c r="AC28" s="24">
        <f>AA28-R28</f>
        <v>10153.119999999995</v>
      </c>
      <c r="AD28" s="26">
        <f t="shared" si="4"/>
        <v>7.1473463687150796E-2</v>
      </c>
      <c r="AE28" s="27"/>
      <c r="AF28" s="28"/>
    </row>
    <row r="29" spans="1:32" s="29" customFormat="1" x14ac:dyDescent="0.2">
      <c r="A29" s="21">
        <f t="shared" si="5"/>
        <v>18</v>
      </c>
      <c r="B29" s="2"/>
      <c r="C29" s="21">
        <v>1</v>
      </c>
      <c r="D29" s="21">
        <v>1206</v>
      </c>
      <c r="E29" s="22">
        <v>13</v>
      </c>
      <c r="F29" s="23"/>
      <c r="G29" s="14"/>
      <c r="H29" s="24">
        <v>2088</v>
      </c>
      <c r="I29" s="24">
        <v>1632.4</v>
      </c>
      <c r="J29" s="24">
        <v>0</v>
      </c>
      <c r="K29" s="24">
        <v>0</v>
      </c>
      <c r="L29" s="14"/>
      <c r="M29" s="24">
        <v>74994.240000000005</v>
      </c>
      <c r="N29" s="24">
        <v>87864.08</v>
      </c>
      <c r="O29" s="24">
        <v>0</v>
      </c>
      <c r="P29" s="24">
        <v>0</v>
      </c>
      <c r="Q29" s="24">
        <v>250</v>
      </c>
      <c r="R29" s="24">
        <f t="shared" si="12"/>
        <v>163108.32</v>
      </c>
      <c r="S29" s="16"/>
      <c r="T29" s="25">
        <v>38.479999999999997</v>
      </c>
      <c r="U29" s="16"/>
      <c r="V29" s="24">
        <f t="shared" si="9"/>
        <v>80038.399999999994</v>
      </c>
      <c r="W29" s="24">
        <f t="shared" si="13"/>
        <v>94222.127999999997</v>
      </c>
      <c r="X29" s="24">
        <f t="shared" si="14"/>
        <v>0</v>
      </c>
      <c r="Y29" s="24">
        <v>0</v>
      </c>
      <c r="Z29" s="24">
        <f t="shared" si="10"/>
        <v>250</v>
      </c>
      <c r="AA29" s="24">
        <f t="shared" si="11"/>
        <v>174510.52799999999</v>
      </c>
      <c r="AB29" s="17"/>
      <c r="AC29" s="24">
        <f t="shared" ref="AC29:AC72" si="15">AA29-R29</f>
        <v>11402.207999999984</v>
      </c>
      <c r="AD29" s="26">
        <f t="shared" si="4"/>
        <v>6.9905741166361057E-2</v>
      </c>
      <c r="AE29" s="27"/>
      <c r="AF29" s="28"/>
    </row>
    <row r="30" spans="1:32" s="29" customFormat="1" x14ac:dyDescent="0.2">
      <c r="A30" s="21">
        <f t="shared" si="5"/>
        <v>19</v>
      </c>
      <c r="B30" s="2"/>
      <c r="C30" s="21">
        <v>1</v>
      </c>
      <c r="D30" s="21">
        <v>1207</v>
      </c>
      <c r="E30" s="22">
        <v>15</v>
      </c>
      <c r="F30" s="23"/>
      <c r="G30" s="14"/>
      <c r="H30" s="24">
        <v>2080</v>
      </c>
      <c r="I30" s="24">
        <v>55</v>
      </c>
      <c r="J30" s="24">
        <v>0</v>
      </c>
      <c r="K30" s="24">
        <v>0</v>
      </c>
      <c r="L30" s="14"/>
      <c r="M30" s="24">
        <v>74157.600000000006</v>
      </c>
      <c r="N30" s="24">
        <v>2907.92</v>
      </c>
      <c r="O30" s="24">
        <v>0</v>
      </c>
      <c r="P30" s="24">
        <v>0</v>
      </c>
      <c r="Q30" s="24">
        <v>250</v>
      </c>
      <c r="R30" s="24">
        <f t="shared" si="12"/>
        <v>77315.520000000004</v>
      </c>
      <c r="S30" s="16"/>
      <c r="T30" s="25">
        <v>38.22</v>
      </c>
      <c r="U30" s="16"/>
      <c r="V30" s="24">
        <f t="shared" si="9"/>
        <v>79497.599999999991</v>
      </c>
      <c r="W30" s="24">
        <f t="shared" si="13"/>
        <v>3153.1499999999996</v>
      </c>
      <c r="X30" s="24">
        <f t="shared" si="14"/>
        <v>0</v>
      </c>
      <c r="Y30" s="24">
        <v>0</v>
      </c>
      <c r="Z30" s="24">
        <f t="shared" si="10"/>
        <v>250</v>
      </c>
      <c r="AA30" s="24">
        <f t="shared" si="11"/>
        <v>82900.749999999985</v>
      </c>
      <c r="AB30" s="17"/>
      <c r="AC30" s="24">
        <f t="shared" si="15"/>
        <v>5585.2299999999814</v>
      </c>
      <c r="AD30" s="26">
        <f t="shared" si="4"/>
        <v>7.2239441705882257E-2</v>
      </c>
      <c r="AE30" s="27"/>
      <c r="AF30" s="28"/>
    </row>
    <row r="31" spans="1:32" s="29" customFormat="1" x14ac:dyDescent="0.2">
      <c r="A31" s="21">
        <f t="shared" si="5"/>
        <v>20</v>
      </c>
      <c r="B31" s="2"/>
      <c r="C31" s="21">
        <v>1</v>
      </c>
      <c r="D31" s="21">
        <v>1208</v>
      </c>
      <c r="E31" s="22">
        <v>22</v>
      </c>
      <c r="F31" s="23"/>
      <c r="G31" s="14"/>
      <c r="H31" s="24">
        <v>1348</v>
      </c>
      <c r="I31" s="24">
        <v>243</v>
      </c>
      <c r="J31" s="24">
        <v>0</v>
      </c>
      <c r="K31" s="24">
        <v>0</v>
      </c>
      <c r="L31" s="14"/>
      <c r="M31" s="24">
        <v>48559.040000000001</v>
      </c>
      <c r="N31" s="24">
        <v>12932.46</v>
      </c>
      <c r="O31" s="24">
        <v>0</v>
      </c>
      <c r="P31" s="24">
        <v>0</v>
      </c>
      <c r="Q31" s="24">
        <v>250</v>
      </c>
      <c r="R31" s="24">
        <f t="shared" si="12"/>
        <v>61741.5</v>
      </c>
      <c r="S31" s="16"/>
      <c r="T31" s="25">
        <v>39.04</v>
      </c>
      <c r="U31" s="16"/>
      <c r="V31" s="24">
        <f t="shared" si="9"/>
        <v>81203.199999999997</v>
      </c>
      <c r="W31" s="24">
        <f t="shared" si="13"/>
        <v>14230.079999999998</v>
      </c>
      <c r="X31" s="24">
        <f t="shared" si="14"/>
        <v>0</v>
      </c>
      <c r="Y31" s="24">
        <v>0</v>
      </c>
      <c r="Z31" s="24">
        <f t="shared" si="10"/>
        <v>250</v>
      </c>
      <c r="AA31" s="24">
        <f t="shared" si="11"/>
        <v>95683.28</v>
      </c>
      <c r="AB31" s="17"/>
      <c r="AC31" s="24">
        <f t="shared" si="15"/>
        <v>33941.78</v>
      </c>
      <c r="AD31" s="26">
        <f t="shared" si="4"/>
        <v>0.54974012617121382</v>
      </c>
      <c r="AE31" s="27"/>
      <c r="AF31" s="28"/>
    </row>
    <row r="32" spans="1:32" s="29" customFormat="1" x14ac:dyDescent="0.2">
      <c r="A32" s="21">
        <f t="shared" si="5"/>
        <v>21</v>
      </c>
      <c r="B32" s="2"/>
      <c r="C32" s="21">
        <v>1</v>
      </c>
      <c r="D32" s="21">
        <v>1209</v>
      </c>
      <c r="E32" s="22">
        <v>24</v>
      </c>
      <c r="F32" s="23"/>
      <c r="G32" s="14"/>
      <c r="H32" s="24">
        <v>2080</v>
      </c>
      <c r="I32" s="24">
        <v>96</v>
      </c>
      <c r="J32" s="24">
        <v>18</v>
      </c>
      <c r="K32" s="24">
        <v>0</v>
      </c>
      <c r="L32" s="14"/>
      <c r="M32" s="24">
        <v>74157.600000000006</v>
      </c>
      <c r="N32" s="24">
        <v>5089.7</v>
      </c>
      <c r="O32" s="24">
        <v>1267.92</v>
      </c>
      <c r="P32" s="24">
        <v>0</v>
      </c>
      <c r="Q32" s="24">
        <v>250</v>
      </c>
      <c r="R32" s="24">
        <f t="shared" si="12"/>
        <v>80765.22</v>
      </c>
      <c r="S32" s="16"/>
      <c r="T32" s="25">
        <v>38.22</v>
      </c>
      <c r="U32" s="16"/>
      <c r="V32" s="24">
        <f t="shared" si="9"/>
        <v>79497.599999999991</v>
      </c>
      <c r="W32" s="24">
        <f>(+I32*T32)*1.5</f>
        <v>5503.68</v>
      </c>
      <c r="X32" s="24">
        <f t="shared" si="14"/>
        <v>1375.92</v>
      </c>
      <c r="Y32" s="24">
        <v>0</v>
      </c>
      <c r="Z32" s="24">
        <f t="shared" si="10"/>
        <v>250</v>
      </c>
      <c r="AA32" s="24">
        <f t="shared" si="11"/>
        <v>86627.199999999997</v>
      </c>
      <c r="AB32" s="17"/>
      <c r="AC32" s="24">
        <f t="shared" si="15"/>
        <v>5861.9799999999959</v>
      </c>
      <c r="AD32" s="26">
        <f t="shared" si="4"/>
        <v>7.258049937832145E-2</v>
      </c>
      <c r="AE32" s="27"/>
      <c r="AF32" s="28"/>
    </row>
    <row r="33" spans="1:32" s="29" customFormat="1" x14ac:dyDescent="0.2">
      <c r="A33" s="21">
        <f t="shared" si="5"/>
        <v>22</v>
      </c>
      <c r="B33" s="2"/>
      <c r="C33" s="21">
        <v>1</v>
      </c>
      <c r="D33" s="21">
        <v>1210</v>
      </c>
      <c r="E33" s="22">
        <v>25</v>
      </c>
      <c r="F33" s="23"/>
      <c r="G33" s="14"/>
      <c r="H33" s="24">
        <v>2088</v>
      </c>
      <c r="I33" s="24">
        <v>45</v>
      </c>
      <c r="J33" s="24">
        <v>0</v>
      </c>
      <c r="K33" s="24">
        <v>0</v>
      </c>
      <c r="L33" s="14"/>
      <c r="M33" s="24">
        <v>56327.519999999997</v>
      </c>
      <c r="N33" s="24">
        <v>1806.1</v>
      </c>
      <c r="O33" s="24">
        <v>0</v>
      </c>
      <c r="P33" s="24">
        <v>0</v>
      </c>
      <c r="Q33" s="24">
        <v>250</v>
      </c>
      <c r="R33" s="24">
        <f t="shared" si="12"/>
        <v>58383.619999999995</v>
      </c>
      <c r="S33" s="16"/>
      <c r="T33" s="25">
        <v>29.54</v>
      </c>
      <c r="U33" s="16"/>
      <c r="V33" s="24">
        <f t="shared" si="9"/>
        <v>61443.199999999997</v>
      </c>
      <c r="W33" s="24">
        <f t="shared" si="13"/>
        <v>1993.9499999999998</v>
      </c>
      <c r="X33" s="24">
        <f t="shared" si="14"/>
        <v>0</v>
      </c>
      <c r="Y33" s="24">
        <v>0</v>
      </c>
      <c r="Z33" s="24">
        <f t="shared" si="10"/>
        <v>250</v>
      </c>
      <c r="AA33" s="24">
        <f t="shared" si="11"/>
        <v>63687.149999999994</v>
      </c>
      <c r="AB33" s="17"/>
      <c r="AC33" s="24">
        <f t="shared" si="15"/>
        <v>5303.5299999999988</v>
      </c>
      <c r="AD33" s="26">
        <f t="shared" si="4"/>
        <v>9.083934843368735E-2</v>
      </c>
      <c r="AE33" s="27"/>
      <c r="AF33" s="28"/>
    </row>
    <row r="34" spans="1:32" s="29" customFormat="1" x14ac:dyDescent="0.2">
      <c r="A34" s="21">
        <f t="shared" si="5"/>
        <v>23</v>
      </c>
      <c r="B34" s="2"/>
      <c r="C34" s="21">
        <v>1</v>
      </c>
      <c r="D34" s="21">
        <v>1212</v>
      </c>
      <c r="E34" s="22">
        <v>31</v>
      </c>
      <c r="F34" s="23"/>
      <c r="G34" s="14"/>
      <c r="H34" s="24">
        <v>2096</v>
      </c>
      <c r="I34" s="24">
        <v>911</v>
      </c>
      <c r="J34" s="24">
        <v>0</v>
      </c>
      <c r="K34" s="24">
        <v>0</v>
      </c>
      <c r="L34" s="14"/>
      <c r="M34" s="24">
        <v>75278.080000000002</v>
      </c>
      <c r="N34" s="24">
        <v>48800.68</v>
      </c>
      <c r="O34" s="24">
        <v>0</v>
      </c>
      <c r="P34" s="24">
        <v>0</v>
      </c>
      <c r="Q34" s="24">
        <v>250</v>
      </c>
      <c r="R34" s="24">
        <f t="shared" si="12"/>
        <v>124328.76000000001</v>
      </c>
      <c r="S34" s="16"/>
      <c r="T34" s="25">
        <v>38.479999999999997</v>
      </c>
      <c r="U34" s="16"/>
      <c r="V34" s="24">
        <f t="shared" si="9"/>
        <v>80038.399999999994</v>
      </c>
      <c r="W34" s="24">
        <f t="shared" si="13"/>
        <v>52582.92</v>
      </c>
      <c r="X34" s="24">
        <f t="shared" si="14"/>
        <v>0</v>
      </c>
      <c r="Y34" s="24">
        <v>0</v>
      </c>
      <c r="Z34" s="24">
        <f t="shared" si="10"/>
        <v>250</v>
      </c>
      <c r="AA34" s="24">
        <f t="shared" si="11"/>
        <v>132871.32</v>
      </c>
      <c r="AB34" s="17"/>
      <c r="AC34" s="24">
        <f t="shared" si="15"/>
        <v>8542.5599999999977</v>
      </c>
      <c r="AD34" s="26">
        <f t="shared" si="4"/>
        <v>6.8709444218698845E-2</v>
      </c>
      <c r="AE34" s="27"/>
      <c r="AF34" s="28"/>
    </row>
    <row r="35" spans="1:32" s="29" customFormat="1" x14ac:dyDescent="0.2">
      <c r="A35" s="21">
        <f t="shared" si="5"/>
        <v>24</v>
      </c>
      <c r="B35" s="2"/>
      <c r="C35" s="21">
        <v>1</v>
      </c>
      <c r="D35" s="21">
        <v>1214</v>
      </c>
      <c r="E35" s="22">
        <v>40</v>
      </c>
      <c r="F35" s="23"/>
      <c r="G35" s="14"/>
      <c r="H35" s="24">
        <v>2088</v>
      </c>
      <c r="I35" s="24">
        <v>24.5</v>
      </c>
      <c r="J35" s="24">
        <v>0</v>
      </c>
      <c r="K35" s="24">
        <v>0</v>
      </c>
      <c r="L35" s="14"/>
      <c r="M35" s="24">
        <v>56327.519999999997</v>
      </c>
      <c r="N35" s="24">
        <v>976.48</v>
      </c>
      <c r="O35" s="24">
        <v>0</v>
      </c>
      <c r="P35" s="24">
        <v>0</v>
      </c>
      <c r="Q35" s="24">
        <v>250</v>
      </c>
      <c r="R35" s="24">
        <f>SUM(M35:Q35)</f>
        <v>57554</v>
      </c>
      <c r="S35" s="16"/>
      <c r="T35" s="25">
        <v>29.54</v>
      </c>
      <c r="U35" s="16"/>
      <c r="V35" s="24">
        <f t="shared" si="9"/>
        <v>61443.199999999997</v>
      </c>
      <c r="W35" s="24">
        <f t="shared" si="13"/>
        <v>1085.595</v>
      </c>
      <c r="X35" s="24">
        <f t="shared" si="14"/>
        <v>0</v>
      </c>
      <c r="Y35" s="24">
        <v>0</v>
      </c>
      <c r="Z35" s="24">
        <f>IF(Q35=0," ",+Q35)</f>
        <v>250</v>
      </c>
      <c r="AA35" s="24">
        <f>SUM(V35:Z35)</f>
        <v>62778.794999999998</v>
      </c>
      <c r="AB35" s="17"/>
      <c r="AC35" s="24">
        <f t="shared" si="15"/>
        <v>5224.7949999999983</v>
      </c>
      <c r="AD35" s="26">
        <f t="shared" si="4"/>
        <v>9.0780745039441113E-2</v>
      </c>
      <c r="AE35" s="27"/>
      <c r="AF35" s="28"/>
    </row>
    <row r="36" spans="1:32" s="29" customFormat="1" x14ac:dyDescent="0.2">
      <c r="A36" s="21">
        <f t="shared" si="5"/>
        <v>25</v>
      </c>
      <c r="B36" s="2"/>
      <c r="C36" s="21">
        <v>1</v>
      </c>
      <c r="D36" s="21">
        <v>1215</v>
      </c>
      <c r="E36" s="22">
        <v>41</v>
      </c>
      <c r="F36" s="23" t="s">
        <v>22</v>
      </c>
      <c r="G36" s="14"/>
      <c r="H36" s="24">
        <v>2082.5</v>
      </c>
      <c r="I36" s="24">
        <v>1178.5</v>
      </c>
      <c r="J36" s="24">
        <v>31.5</v>
      </c>
      <c r="K36" s="24">
        <v>0</v>
      </c>
      <c r="L36" s="14"/>
      <c r="M36" s="24">
        <v>74799.100000000006</v>
      </c>
      <c r="N36" s="24">
        <v>63330.65</v>
      </c>
      <c r="O36" s="24">
        <v>2235.2399999999998</v>
      </c>
      <c r="P36" s="24">
        <v>0</v>
      </c>
      <c r="Q36" s="24">
        <v>250</v>
      </c>
      <c r="R36" s="24">
        <f t="shared" si="12"/>
        <v>140614.99</v>
      </c>
      <c r="S36" s="16"/>
      <c r="T36" s="25">
        <v>36.979999999999997</v>
      </c>
      <c r="U36" s="16"/>
      <c r="V36" s="24">
        <v>0</v>
      </c>
      <c r="W36" s="24">
        <v>0</v>
      </c>
      <c r="X36" s="24">
        <f t="shared" si="14"/>
        <v>2329.7399999999998</v>
      </c>
      <c r="Y36" s="24">
        <v>0</v>
      </c>
      <c r="Z36" s="24">
        <v>0</v>
      </c>
      <c r="AA36" s="24">
        <f t="shared" si="11"/>
        <v>2329.7399999999998</v>
      </c>
      <c r="AB36" s="17"/>
      <c r="AC36" s="24">
        <f t="shared" si="15"/>
        <v>-138285.25</v>
      </c>
      <c r="AD36" s="26">
        <f t="shared" si="4"/>
        <v>-0.9834317806373275</v>
      </c>
      <c r="AE36" s="27"/>
      <c r="AF36" s="28"/>
    </row>
    <row r="37" spans="1:32" s="29" customFormat="1" x14ac:dyDescent="0.2">
      <c r="A37" s="21">
        <f t="shared" si="5"/>
        <v>26</v>
      </c>
      <c r="B37" s="2"/>
      <c r="C37" s="21">
        <v>1</v>
      </c>
      <c r="D37" s="21">
        <v>1216</v>
      </c>
      <c r="E37" s="22">
        <v>43</v>
      </c>
      <c r="F37" s="23"/>
      <c r="G37" s="14"/>
      <c r="H37" s="24">
        <v>2088</v>
      </c>
      <c r="I37" s="24">
        <v>758</v>
      </c>
      <c r="J37" s="24">
        <v>0</v>
      </c>
      <c r="K37" s="24">
        <v>0</v>
      </c>
      <c r="L37" s="14"/>
      <c r="M37" s="24">
        <v>74994.240000000005</v>
      </c>
      <c r="N37" s="24">
        <v>40833.51</v>
      </c>
      <c r="O37" s="24">
        <v>0</v>
      </c>
      <c r="P37" s="24">
        <v>0</v>
      </c>
      <c r="Q37" s="24">
        <v>250</v>
      </c>
      <c r="R37" s="24">
        <f t="shared" si="12"/>
        <v>116077.75</v>
      </c>
      <c r="S37" s="16"/>
      <c r="T37" s="25">
        <v>38.479999999999997</v>
      </c>
      <c r="U37" s="16"/>
      <c r="V37" s="24">
        <f t="shared" si="9"/>
        <v>80038.399999999994</v>
      </c>
      <c r="W37" s="24">
        <f t="shared" si="13"/>
        <v>43751.759999999995</v>
      </c>
      <c r="X37" s="24">
        <f t="shared" si="14"/>
        <v>0</v>
      </c>
      <c r="Y37" s="24">
        <v>0</v>
      </c>
      <c r="Z37" s="24">
        <f t="shared" si="10"/>
        <v>250</v>
      </c>
      <c r="AA37" s="24">
        <f t="shared" si="11"/>
        <v>124040.15999999999</v>
      </c>
      <c r="AB37" s="17"/>
      <c r="AC37" s="24">
        <f t="shared" si="15"/>
        <v>7962.4099999999889</v>
      </c>
      <c r="AD37" s="26">
        <f t="shared" si="4"/>
        <v>6.8595488799533033E-2</v>
      </c>
      <c r="AE37" s="27"/>
      <c r="AF37" s="28"/>
    </row>
    <row r="38" spans="1:32" s="29" customFormat="1" x14ac:dyDescent="0.2">
      <c r="A38" s="21">
        <f t="shared" si="5"/>
        <v>27</v>
      </c>
      <c r="B38" s="2"/>
      <c r="C38" s="21">
        <v>1</v>
      </c>
      <c r="D38" s="21">
        <v>1217</v>
      </c>
      <c r="E38" s="22">
        <v>50</v>
      </c>
      <c r="F38" s="23"/>
      <c r="G38" s="14"/>
      <c r="H38" s="24">
        <v>2070</v>
      </c>
      <c r="I38" s="24">
        <v>1151.5</v>
      </c>
      <c r="J38" s="24">
        <v>18</v>
      </c>
      <c r="K38" s="24">
        <v>0</v>
      </c>
      <c r="L38" s="14"/>
      <c r="M38" s="24">
        <v>75514.8</v>
      </c>
      <c r="N38" s="24">
        <v>62847.47</v>
      </c>
      <c r="O38" s="24">
        <v>1297.44</v>
      </c>
      <c r="P38" s="24">
        <v>0</v>
      </c>
      <c r="Q38" s="24">
        <v>250</v>
      </c>
      <c r="R38" s="24">
        <f t="shared" si="12"/>
        <v>139909.71000000002</v>
      </c>
      <c r="S38" s="16"/>
      <c r="T38" s="25">
        <v>38.479999999999997</v>
      </c>
      <c r="U38" s="16"/>
      <c r="V38" s="24">
        <f t="shared" si="9"/>
        <v>80038.399999999994</v>
      </c>
      <c r="W38" s="24">
        <f t="shared" si="13"/>
        <v>66464.579999999987</v>
      </c>
      <c r="X38" s="24">
        <f t="shared" si="14"/>
        <v>1385.28</v>
      </c>
      <c r="Y38" s="24">
        <v>0</v>
      </c>
      <c r="Z38" s="24">
        <f t="shared" si="10"/>
        <v>250</v>
      </c>
      <c r="AA38" s="24">
        <f t="shared" si="11"/>
        <v>148138.25999999998</v>
      </c>
      <c r="AB38" s="17"/>
      <c r="AC38" s="24">
        <f t="shared" si="15"/>
        <v>8228.5499999999593</v>
      </c>
      <c r="AD38" s="26">
        <f t="shared" si="4"/>
        <v>5.8813287512353263E-2</v>
      </c>
      <c r="AE38" s="27"/>
      <c r="AF38" s="28"/>
    </row>
    <row r="39" spans="1:32" s="29" customFormat="1" x14ac:dyDescent="0.2">
      <c r="A39" s="21">
        <f t="shared" si="5"/>
        <v>28</v>
      </c>
      <c r="B39" s="2"/>
      <c r="C39" s="21">
        <v>1</v>
      </c>
      <c r="D39" s="21">
        <v>1219</v>
      </c>
      <c r="E39" s="22">
        <v>138</v>
      </c>
      <c r="F39" s="23"/>
      <c r="G39" s="14"/>
      <c r="H39" s="24">
        <v>2090</v>
      </c>
      <c r="I39" s="24">
        <v>20.5</v>
      </c>
      <c r="J39" s="24">
        <v>0</v>
      </c>
      <c r="K39" s="24">
        <v>0</v>
      </c>
      <c r="L39" s="14" t="s">
        <v>25</v>
      </c>
      <c r="M39" s="24">
        <v>74524.800000000003</v>
      </c>
      <c r="N39" s="24">
        <v>1085.27</v>
      </c>
      <c r="O39" s="24">
        <v>0</v>
      </c>
      <c r="P39" s="24">
        <v>0</v>
      </c>
      <c r="Q39" s="24">
        <v>250</v>
      </c>
      <c r="R39" s="24">
        <f t="shared" si="12"/>
        <v>75860.070000000007</v>
      </c>
      <c r="S39" s="16"/>
      <c r="T39" s="25">
        <v>38.22</v>
      </c>
      <c r="U39" s="16"/>
      <c r="V39" s="24">
        <f t="shared" si="9"/>
        <v>79497.599999999991</v>
      </c>
      <c r="W39" s="24">
        <f t="shared" si="13"/>
        <v>1175.2649999999999</v>
      </c>
      <c r="X39" s="24">
        <f t="shared" si="14"/>
        <v>0</v>
      </c>
      <c r="Y39" s="24">
        <v>0</v>
      </c>
      <c r="Z39" s="24">
        <f t="shared" si="10"/>
        <v>250</v>
      </c>
      <c r="AA39" s="24">
        <f t="shared" si="11"/>
        <v>80922.864999999991</v>
      </c>
      <c r="AB39" s="17"/>
      <c r="AC39" s="24">
        <f t="shared" si="15"/>
        <v>5062.7949999999837</v>
      </c>
      <c r="AD39" s="26">
        <f t="shared" si="4"/>
        <v>6.6738601743973947E-2</v>
      </c>
      <c r="AE39" s="27"/>
      <c r="AF39" s="28"/>
    </row>
    <row r="40" spans="1:32" s="29" customFormat="1" x14ac:dyDescent="0.2">
      <c r="A40" s="21">
        <f t="shared" si="5"/>
        <v>29</v>
      </c>
      <c r="B40" s="2"/>
      <c r="C40" s="21">
        <v>1</v>
      </c>
      <c r="D40" s="21">
        <v>1220</v>
      </c>
      <c r="E40" s="22">
        <v>139</v>
      </c>
      <c r="F40" s="23"/>
      <c r="G40" s="14"/>
      <c r="H40" s="24">
        <v>2088</v>
      </c>
      <c r="I40" s="24">
        <v>32</v>
      </c>
      <c r="J40" s="24">
        <v>0</v>
      </c>
      <c r="K40" s="24">
        <v>0</v>
      </c>
      <c r="L40" s="14"/>
      <c r="M40" s="24">
        <v>56327.53</v>
      </c>
      <c r="N40" s="24">
        <v>1281.25</v>
      </c>
      <c r="O40" s="24">
        <v>0</v>
      </c>
      <c r="P40" s="24">
        <v>0</v>
      </c>
      <c r="Q40" s="24">
        <v>250</v>
      </c>
      <c r="R40" s="24">
        <f t="shared" si="12"/>
        <v>57858.78</v>
      </c>
      <c r="S40" s="16"/>
      <c r="T40" s="25">
        <v>29.54</v>
      </c>
      <c r="U40" s="16"/>
      <c r="V40" s="24">
        <f t="shared" si="9"/>
        <v>61443.199999999997</v>
      </c>
      <c r="W40" s="24">
        <f t="shared" si="13"/>
        <v>1417.92</v>
      </c>
      <c r="X40" s="24">
        <f t="shared" si="14"/>
        <v>0</v>
      </c>
      <c r="Y40" s="24">
        <v>0</v>
      </c>
      <c r="Z40" s="24">
        <f t="shared" si="10"/>
        <v>250</v>
      </c>
      <c r="AA40" s="24">
        <f t="shared" si="11"/>
        <v>63111.119999999995</v>
      </c>
      <c r="AB40" s="17"/>
      <c r="AC40" s="24">
        <f t="shared" si="15"/>
        <v>5252.3399999999965</v>
      </c>
      <c r="AD40" s="26">
        <f t="shared" si="4"/>
        <v>9.0778616486555608E-2</v>
      </c>
      <c r="AE40" s="27"/>
      <c r="AF40" s="28"/>
    </row>
    <row r="41" spans="1:32" s="29" customFormat="1" x14ac:dyDescent="0.2">
      <c r="A41" s="21">
        <f t="shared" si="5"/>
        <v>30</v>
      </c>
      <c r="B41" s="2"/>
      <c r="C41" s="21">
        <v>1</v>
      </c>
      <c r="D41" s="21">
        <v>1221</v>
      </c>
      <c r="E41" s="22">
        <v>144</v>
      </c>
      <c r="F41" s="23"/>
      <c r="G41" s="14"/>
      <c r="H41" s="24">
        <v>2088</v>
      </c>
      <c r="I41" s="24">
        <v>773</v>
      </c>
      <c r="J41" s="24">
        <v>3</v>
      </c>
      <c r="K41" s="24">
        <v>0</v>
      </c>
      <c r="L41" s="14"/>
      <c r="M41" s="24">
        <v>76151.520000000004</v>
      </c>
      <c r="N41" s="24">
        <v>42118.01</v>
      </c>
      <c r="O41" s="24">
        <v>216.23</v>
      </c>
      <c r="P41" s="24">
        <v>0</v>
      </c>
      <c r="Q41" s="24">
        <v>250</v>
      </c>
      <c r="R41" s="24">
        <f t="shared" si="12"/>
        <v>118735.76</v>
      </c>
      <c r="S41" s="16"/>
      <c r="T41" s="25">
        <v>39.04</v>
      </c>
      <c r="U41" s="16"/>
      <c r="V41" s="24">
        <f t="shared" si="9"/>
        <v>81203.199999999997</v>
      </c>
      <c r="W41" s="24">
        <f t="shared" si="13"/>
        <v>45266.879999999997</v>
      </c>
      <c r="X41" s="24">
        <f t="shared" si="14"/>
        <v>234.24</v>
      </c>
      <c r="Y41" s="24">
        <v>0</v>
      </c>
      <c r="Z41" s="24">
        <f t="shared" si="10"/>
        <v>250</v>
      </c>
      <c r="AA41" s="24">
        <f t="shared" si="11"/>
        <v>126954.31999999999</v>
      </c>
      <c r="AB41" s="17"/>
      <c r="AC41" s="24">
        <f t="shared" si="15"/>
        <v>8218.5599999999977</v>
      </c>
      <c r="AD41" s="26">
        <f t="shared" si="4"/>
        <v>6.9217226554156852E-2</v>
      </c>
      <c r="AE41" s="27"/>
      <c r="AF41" s="28"/>
    </row>
    <row r="42" spans="1:32" s="29" customFormat="1" x14ac:dyDescent="0.2">
      <c r="A42" s="21">
        <f t="shared" si="5"/>
        <v>31</v>
      </c>
      <c r="B42" s="2"/>
      <c r="C42" s="21">
        <v>1</v>
      </c>
      <c r="D42" s="21">
        <v>1222</v>
      </c>
      <c r="E42" s="22">
        <v>164</v>
      </c>
      <c r="F42" s="23"/>
      <c r="G42" s="14"/>
      <c r="H42" s="24">
        <v>2088</v>
      </c>
      <c r="I42" s="24">
        <v>5.5</v>
      </c>
      <c r="J42" s="24">
        <v>0</v>
      </c>
      <c r="K42" s="24">
        <v>0</v>
      </c>
      <c r="L42" s="14"/>
      <c r="M42" s="24">
        <v>56327.519999999997</v>
      </c>
      <c r="N42" s="24">
        <v>224.61</v>
      </c>
      <c r="O42" s="24">
        <v>0</v>
      </c>
      <c r="P42" s="24">
        <v>0</v>
      </c>
      <c r="Q42" s="24">
        <v>250</v>
      </c>
      <c r="R42" s="24">
        <f t="shared" si="12"/>
        <v>56802.13</v>
      </c>
      <c r="S42" s="16"/>
      <c r="T42" s="25">
        <v>29.54</v>
      </c>
      <c r="U42" s="16"/>
      <c r="V42" s="24">
        <f t="shared" si="9"/>
        <v>61443.199999999997</v>
      </c>
      <c r="W42" s="24">
        <f t="shared" si="13"/>
        <v>243.70499999999998</v>
      </c>
      <c r="X42" s="24">
        <f t="shared" si="14"/>
        <v>0</v>
      </c>
      <c r="Y42" s="24">
        <v>0</v>
      </c>
      <c r="Z42" s="24">
        <f t="shared" si="10"/>
        <v>250</v>
      </c>
      <c r="AA42" s="24">
        <f t="shared" si="11"/>
        <v>61936.904999999999</v>
      </c>
      <c r="AB42" s="17"/>
      <c r="AC42" s="24">
        <f t="shared" si="15"/>
        <v>5134.7750000000015</v>
      </c>
      <c r="AD42" s="26">
        <f t="shared" si="4"/>
        <v>9.0397578400669198E-2</v>
      </c>
      <c r="AE42" s="27"/>
      <c r="AF42" s="28"/>
    </row>
    <row r="43" spans="1:32" s="29" customFormat="1" x14ac:dyDescent="0.2">
      <c r="A43" s="21">
        <f t="shared" si="5"/>
        <v>32</v>
      </c>
      <c r="B43" s="2"/>
      <c r="C43" s="21">
        <v>1</v>
      </c>
      <c r="D43" s="21">
        <v>1223</v>
      </c>
      <c r="E43" s="22">
        <v>166</v>
      </c>
      <c r="F43" s="23" t="s">
        <v>21</v>
      </c>
      <c r="G43" s="14"/>
      <c r="H43" s="24">
        <v>1911</v>
      </c>
      <c r="I43" s="24">
        <v>110.5</v>
      </c>
      <c r="J43" s="24">
        <v>0</v>
      </c>
      <c r="K43" s="24">
        <v>0</v>
      </c>
      <c r="L43" s="14"/>
      <c r="M43" s="24">
        <v>51434.19</v>
      </c>
      <c r="N43" s="24">
        <v>4459.8</v>
      </c>
      <c r="O43" s="24">
        <v>0</v>
      </c>
      <c r="P43" s="24">
        <v>0</v>
      </c>
      <c r="Q43" s="24">
        <v>250</v>
      </c>
      <c r="R43" s="24">
        <f t="shared" si="12"/>
        <v>56143.990000000005</v>
      </c>
      <c r="S43" s="16"/>
      <c r="T43" s="25">
        <v>28.04</v>
      </c>
      <c r="U43" s="16"/>
      <c r="V43" s="24">
        <v>0</v>
      </c>
      <c r="W43" s="24">
        <v>0</v>
      </c>
      <c r="X43" s="24">
        <f t="shared" si="14"/>
        <v>0</v>
      </c>
      <c r="Y43" s="24">
        <v>0</v>
      </c>
      <c r="Z43" s="24">
        <v>0</v>
      </c>
      <c r="AA43" s="24">
        <f t="shared" si="11"/>
        <v>0</v>
      </c>
      <c r="AB43" s="17"/>
      <c r="AC43" s="24">
        <f t="shared" si="15"/>
        <v>-56143.990000000005</v>
      </c>
      <c r="AD43" s="26">
        <f t="shared" si="4"/>
        <v>-1</v>
      </c>
      <c r="AE43" s="27"/>
      <c r="AF43" s="28"/>
    </row>
    <row r="44" spans="1:32" s="29" customFormat="1" x14ac:dyDescent="0.2">
      <c r="A44" s="21">
        <f t="shared" si="5"/>
        <v>33</v>
      </c>
      <c r="B44" s="2"/>
      <c r="C44" s="21">
        <v>1</v>
      </c>
      <c r="D44" s="21">
        <v>1225</v>
      </c>
      <c r="E44" s="22">
        <v>169</v>
      </c>
      <c r="F44" s="23" t="s">
        <v>21</v>
      </c>
      <c r="G44" s="14"/>
      <c r="H44" s="24">
        <v>729.5</v>
      </c>
      <c r="I44" s="24">
        <v>40</v>
      </c>
      <c r="J44" s="24">
        <v>0</v>
      </c>
      <c r="K44" s="24">
        <v>0</v>
      </c>
      <c r="L44" s="14"/>
      <c r="M44" s="24">
        <v>19510.18</v>
      </c>
      <c r="N44" s="24">
        <v>1601.4</v>
      </c>
      <c r="O44" s="24">
        <v>0</v>
      </c>
      <c r="P44" s="24">
        <v>0</v>
      </c>
      <c r="Q44" s="24">
        <v>0</v>
      </c>
      <c r="R44" s="24">
        <f t="shared" si="12"/>
        <v>21111.58</v>
      </c>
      <c r="S44" s="16"/>
      <c r="T44" s="25">
        <v>28.04</v>
      </c>
      <c r="U44" s="16"/>
      <c r="V44" s="24">
        <v>0</v>
      </c>
      <c r="W44" s="24">
        <v>0</v>
      </c>
      <c r="X44" s="24">
        <f t="shared" si="14"/>
        <v>0</v>
      </c>
      <c r="Y44" s="24">
        <v>0</v>
      </c>
      <c r="Z44" s="24" t="str">
        <f t="shared" si="10"/>
        <v xml:space="preserve"> </v>
      </c>
      <c r="AA44" s="24">
        <f t="shared" si="11"/>
        <v>0</v>
      </c>
      <c r="AB44" s="17"/>
      <c r="AC44" s="24">
        <f t="shared" si="15"/>
        <v>-21111.58</v>
      </c>
      <c r="AD44" s="26">
        <f t="shared" si="4"/>
        <v>-1</v>
      </c>
      <c r="AE44" s="27"/>
      <c r="AF44" s="28"/>
    </row>
    <row r="45" spans="1:32" s="29" customFormat="1" x14ac:dyDescent="0.2">
      <c r="A45" s="21">
        <f t="shared" si="5"/>
        <v>34</v>
      </c>
      <c r="B45" s="2"/>
      <c r="C45" s="21">
        <v>1</v>
      </c>
      <c r="D45" s="21">
        <v>1229</v>
      </c>
      <c r="E45" s="22">
        <v>174</v>
      </c>
      <c r="F45" s="23"/>
      <c r="G45" s="14"/>
      <c r="H45" s="24">
        <v>2070</v>
      </c>
      <c r="I45" s="24">
        <v>403.65</v>
      </c>
      <c r="J45" s="24">
        <v>18</v>
      </c>
      <c r="K45" s="24">
        <v>0</v>
      </c>
      <c r="L45" s="14"/>
      <c r="M45" s="24">
        <v>75517.8</v>
      </c>
      <c r="N45" s="24">
        <v>21986.48</v>
      </c>
      <c r="O45" s="24">
        <v>1297.44</v>
      </c>
      <c r="P45" s="24">
        <v>0</v>
      </c>
      <c r="Q45" s="24">
        <v>250</v>
      </c>
      <c r="R45" s="24">
        <f t="shared" si="12"/>
        <v>99051.72</v>
      </c>
      <c r="S45" s="16"/>
      <c r="T45" s="25">
        <v>39.04</v>
      </c>
      <c r="U45" s="16"/>
      <c r="V45" s="24">
        <f t="shared" si="9"/>
        <v>81203.199999999997</v>
      </c>
      <c r="W45" s="24">
        <f t="shared" si="13"/>
        <v>23637.743999999999</v>
      </c>
      <c r="X45" s="24">
        <f t="shared" si="14"/>
        <v>1405.44</v>
      </c>
      <c r="Y45" s="24">
        <v>0</v>
      </c>
      <c r="Z45" s="24">
        <f t="shared" si="10"/>
        <v>250</v>
      </c>
      <c r="AA45" s="24">
        <f t="shared" si="11"/>
        <v>106496.38399999999</v>
      </c>
      <c r="AB45" s="17"/>
      <c r="AC45" s="24">
        <f t="shared" si="15"/>
        <v>7444.6639999999898</v>
      </c>
      <c r="AD45" s="26">
        <f t="shared" si="4"/>
        <v>7.5159361190295204E-2</v>
      </c>
      <c r="AE45" s="27"/>
      <c r="AF45" s="28"/>
    </row>
    <row r="46" spans="1:32" x14ac:dyDescent="0.2">
      <c r="E46" s="47"/>
      <c r="G46" s="14"/>
      <c r="H46" s="39"/>
      <c r="I46" s="39"/>
      <c r="J46" s="39"/>
      <c r="K46" s="39"/>
      <c r="L46" s="48"/>
      <c r="M46" s="40"/>
      <c r="N46" s="40"/>
      <c r="O46" s="40"/>
      <c r="P46" s="40"/>
      <c r="Q46" s="40"/>
      <c r="R46" s="40"/>
      <c r="S46" s="16"/>
      <c r="T46" s="41"/>
      <c r="U46" s="16"/>
      <c r="V46" s="49"/>
      <c r="W46" s="49"/>
      <c r="X46" s="49"/>
      <c r="Y46" s="49"/>
      <c r="Z46" s="49"/>
      <c r="AA46" s="49"/>
      <c r="AB46" s="17"/>
      <c r="AC46" s="50"/>
      <c r="AD46" s="26"/>
    </row>
    <row r="47" spans="1:32" ht="20.25" customHeight="1" x14ac:dyDescent="0.2">
      <c r="C47" s="11" t="s">
        <v>2</v>
      </c>
      <c r="D47" s="11"/>
      <c r="E47" s="11"/>
      <c r="F47" s="11"/>
      <c r="G47" s="14"/>
      <c r="H47" s="11" t="s">
        <v>3</v>
      </c>
      <c r="I47" s="11"/>
      <c r="J47" s="11"/>
      <c r="K47" s="11"/>
      <c r="L47" s="48"/>
      <c r="M47" s="11" t="s">
        <v>4</v>
      </c>
      <c r="N47" s="11"/>
      <c r="O47" s="11"/>
      <c r="P47" s="11"/>
      <c r="Q47" s="11"/>
      <c r="R47" s="11"/>
      <c r="S47" s="16"/>
      <c r="T47" s="12" t="str">
        <f>T8</f>
        <v>2024 Wage Rate</v>
      </c>
      <c r="U47" s="16"/>
      <c r="V47" s="11" t="s">
        <v>6</v>
      </c>
      <c r="W47" s="11"/>
      <c r="X47" s="11"/>
      <c r="Y47" s="11"/>
      <c r="Z47" s="11"/>
      <c r="AA47" s="11"/>
      <c r="AB47" s="17"/>
      <c r="AC47" s="12" t="s">
        <v>7</v>
      </c>
      <c r="AD47" s="26"/>
    </row>
    <row r="48" spans="1:32" ht="16.5" customHeight="1" x14ac:dyDescent="0.2">
      <c r="A48" s="1" t="s">
        <v>8</v>
      </c>
      <c r="C48" s="1" t="s">
        <v>9</v>
      </c>
      <c r="D48" s="1" t="s">
        <v>10</v>
      </c>
      <c r="E48" s="13" t="s">
        <v>11</v>
      </c>
      <c r="F48" s="1" t="s">
        <v>12</v>
      </c>
      <c r="G48" s="14"/>
      <c r="H48" s="15" t="s">
        <v>13</v>
      </c>
      <c r="I48" s="15" t="s">
        <v>14</v>
      </c>
      <c r="J48" s="15" t="s">
        <v>15</v>
      </c>
      <c r="K48" s="15" t="s">
        <v>16</v>
      </c>
      <c r="L48" s="14"/>
      <c r="M48" s="15" t="s">
        <v>13</v>
      </c>
      <c r="N48" s="15" t="s">
        <v>14</v>
      </c>
      <c r="O48" s="15" t="s">
        <v>15</v>
      </c>
      <c r="P48" s="15" t="s">
        <v>16</v>
      </c>
      <c r="Q48" s="15" t="s">
        <v>17</v>
      </c>
      <c r="R48" s="15" t="s">
        <v>18</v>
      </c>
      <c r="S48" s="16"/>
      <c r="T48" s="12"/>
      <c r="U48" s="16"/>
      <c r="V48" s="15" t="s">
        <v>13</v>
      </c>
      <c r="W48" s="15" t="s">
        <v>14</v>
      </c>
      <c r="X48" s="15" t="s">
        <v>15</v>
      </c>
      <c r="Y48" s="15" t="s">
        <v>16</v>
      </c>
      <c r="Z48" s="15" t="s">
        <v>17</v>
      </c>
      <c r="AA48" s="15" t="s">
        <v>18</v>
      </c>
      <c r="AB48" s="17"/>
      <c r="AC48" s="12"/>
      <c r="AD48" s="26"/>
    </row>
    <row r="49" spans="1:32" x14ac:dyDescent="0.2">
      <c r="A49" s="18" t="s">
        <v>19</v>
      </c>
      <c r="C49" s="19">
        <v>1</v>
      </c>
      <c r="D49" s="19">
        <f>C49+1</f>
        <v>2</v>
      </c>
      <c r="E49" s="20" t="s">
        <v>20</v>
      </c>
      <c r="F49" s="19">
        <f>D49+1</f>
        <v>3</v>
      </c>
      <c r="G49" s="14"/>
      <c r="H49" s="19">
        <f>F49+1</f>
        <v>4</v>
      </c>
      <c r="I49" s="19">
        <f>H49+1</f>
        <v>5</v>
      </c>
      <c r="J49" s="19">
        <f>I49+1</f>
        <v>6</v>
      </c>
      <c r="K49" s="19">
        <f>J49+1</f>
        <v>7</v>
      </c>
      <c r="L49" s="14"/>
      <c r="M49" s="19">
        <f>K49+1</f>
        <v>8</v>
      </c>
      <c r="N49" s="19">
        <f>M49+1</f>
        <v>9</v>
      </c>
      <c r="O49" s="19">
        <f>N49+1</f>
        <v>10</v>
      </c>
      <c r="P49" s="19">
        <f>O49+1</f>
        <v>11</v>
      </c>
      <c r="Q49" s="19">
        <f>P49+1</f>
        <v>12</v>
      </c>
      <c r="R49" s="19">
        <f>Q49+1</f>
        <v>13</v>
      </c>
      <c r="S49" s="16"/>
      <c r="T49" s="19">
        <f>R49+1</f>
        <v>14</v>
      </c>
      <c r="U49" s="16"/>
      <c r="V49" s="19">
        <f>T49+1</f>
        <v>15</v>
      </c>
      <c r="W49" s="19">
        <f>V49+1</f>
        <v>16</v>
      </c>
      <c r="X49" s="19">
        <f>W49+1</f>
        <v>17</v>
      </c>
      <c r="Y49" s="19">
        <f>X49+1</f>
        <v>18</v>
      </c>
      <c r="Z49" s="19">
        <f>Y49+1</f>
        <v>19</v>
      </c>
      <c r="AA49" s="19">
        <f>Z49+1</f>
        <v>20</v>
      </c>
      <c r="AB49" s="17"/>
      <c r="AC49" s="19">
        <f>AA49+1</f>
        <v>21</v>
      </c>
      <c r="AD49" s="26"/>
    </row>
    <row r="50" spans="1:32" s="29" customFormat="1" x14ac:dyDescent="0.2">
      <c r="A50" s="1">
        <f>A45+1</f>
        <v>35</v>
      </c>
      <c r="B50" s="2"/>
      <c r="C50" s="21">
        <v>1</v>
      </c>
      <c r="D50" s="21">
        <v>1230</v>
      </c>
      <c r="E50" s="22"/>
      <c r="F50" s="23"/>
      <c r="G50" s="14"/>
      <c r="H50" s="24">
        <v>2050</v>
      </c>
      <c r="I50" s="24">
        <v>280.25</v>
      </c>
      <c r="J50" s="24">
        <v>21</v>
      </c>
      <c r="K50" s="24">
        <v>0</v>
      </c>
      <c r="L50" s="14"/>
      <c r="M50" s="24">
        <v>74207.94</v>
      </c>
      <c r="N50" s="24">
        <v>15012.54</v>
      </c>
      <c r="O50" s="24">
        <v>1490.16</v>
      </c>
      <c r="P50" s="24">
        <v>0</v>
      </c>
      <c r="Q50" s="24">
        <v>250</v>
      </c>
      <c r="R50" s="24">
        <f t="shared" si="12"/>
        <v>90960.640000000014</v>
      </c>
      <c r="S50" s="16"/>
      <c r="T50" s="25">
        <v>38.479999999999997</v>
      </c>
      <c r="U50" s="16"/>
      <c r="V50" s="24">
        <f t="shared" si="9"/>
        <v>80038.399999999994</v>
      </c>
      <c r="W50" s="24">
        <f t="shared" si="13"/>
        <v>16176.029999999999</v>
      </c>
      <c r="X50" s="24">
        <f>(+J50*T50)*2</f>
        <v>1616.1599999999999</v>
      </c>
      <c r="Y50" s="24">
        <v>0</v>
      </c>
      <c r="Z50" s="24">
        <v>250</v>
      </c>
      <c r="AA50" s="24">
        <f t="shared" si="11"/>
        <v>98080.59</v>
      </c>
      <c r="AB50" s="17"/>
      <c r="AC50" s="24">
        <f t="shared" si="15"/>
        <v>7119.9499999999825</v>
      </c>
      <c r="AD50" s="26">
        <f t="shared" si="4"/>
        <v>7.8275064907194825E-2</v>
      </c>
      <c r="AE50" s="27"/>
      <c r="AF50" s="28"/>
    </row>
    <row r="51" spans="1:32" s="29" customFormat="1" x14ac:dyDescent="0.2">
      <c r="A51" s="1">
        <f>A50+1</f>
        <v>36</v>
      </c>
      <c r="B51" s="2"/>
      <c r="C51" s="21">
        <v>1</v>
      </c>
      <c r="D51" s="21">
        <v>1231</v>
      </c>
      <c r="E51" s="22"/>
      <c r="F51" s="23"/>
      <c r="G51" s="14"/>
      <c r="H51" s="24">
        <v>2079</v>
      </c>
      <c r="I51" s="24">
        <v>736</v>
      </c>
      <c r="J51" s="24">
        <v>26</v>
      </c>
      <c r="K51" s="24">
        <v>0</v>
      </c>
      <c r="L51" s="14"/>
      <c r="M51" s="24">
        <v>74674.92</v>
      </c>
      <c r="N51" s="24">
        <v>39533.31</v>
      </c>
      <c r="O51" s="24">
        <v>1844.96</v>
      </c>
      <c r="P51" s="24">
        <v>0</v>
      </c>
      <c r="Q51" s="24">
        <v>250</v>
      </c>
      <c r="R51" s="24">
        <f t="shared" si="12"/>
        <v>116303.19</v>
      </c>
      <c r="S51" s="16"/>
      <c r="T51" s="25">
        <v>38.479999999999997</v>
      </c>
      <c r="U51" s="16"/>
      <c r="V51" s="24">
        <f t="shared" si="9"/>
        <v>80038.399999999994</v>
      </c>
      <c r="W51" s="24">
        <f t="shared" si="13"/>
        <v>42481.919999999998</v>
      </c>
      <c r="X51" s="24">
        <f t="shared" ref="X51:X72" si="16">(+J51*T51)*2</f>
        <v>2000.9599999999998</v>
      </c>
      <c r="Y51" s="24">
        <v>0</v>
      </c>
      <c r="Z51" s="24">
        <v>250</v>
      </c>
      <c r="AA51" s="24">
        <f t="shared" si="11"/>
        <v>124771.28</v>
      </c>
      <c r="AB51" s="17"/>
      <c r="AC51" s="24">
        <f t="shared" si="15"/>
        <v>8468.0899999999965</v>
      </c>
      <c r="AD51" s="26">
        <f t="shared" si="4"/>
        <v>7.2810470632834745E-2</v>
      </c>
      <c r="AE51" s="27"/>
      <c r="AF51" s="28"/>
    </row>
    <row r="52" spans="1:32" s="29" customFormat="1" x14ac:dyDescent="0.2">
      <c r="A52" s="1">
        <f t="shared" ref="A52:A86" si="17">A51+1</f>
        <v>37</v>
      </c>
      <c r="B52" s="2"/>
      <c r="C52" s="21">
        <v>1</v>
      </c>
      <c r="D52" s="21">
        <v>1232</v>
      </c>
      <c r="E52" s="22"/>
      <c r="F52" s="23"/>
      <c r="G52" s="14"/>
      <c r="H52" s="24">
        <v>2078.5</v>
      </c>
      <c r="I52" s="24">
        <v>724.5</v>
      </c>
      <c r="J52" s="24">
        <v>17</v>
      </c>
      <c r="K52" s="24">
        <v>0</v>
      </c>
      <c r="L52" s="14"/>
      <c r="M52" s="24">
        <v>74657.179999999993</v>
      </c>
      <c r="N52" s="24">
        <v>38937.040000000001</v>
      </c>
      <c r="O52" s="24">
        <v>1206.32</v>
      </c>
      <c r="P52" s="24">
        <v>0</v>
      </c>
      <c r="Q52" s="24">
        <v>250</v>
      </c>
      <c r="R52" s="24">
        <f t="shared" si="12"/>
        <v>115050.54000000001</v>
      </c>
      <c r="S52" s="16"/>
      <c r="T52" s="25">
        <v>38.479999999999997</v>
      </c>
      <c r="U52" s="16"/>
      <c r="V52" s="24">
        <f t="shared" si="9"/>
        <v>80038.399999999994</v>
      </c>
      <c r="W52" s="24">
        <f t="shared" si="13"/>
        <v>41818.14</v>
      </c>
      <c r="X52" s="24">
        <f t="shared" si="16"/>
        <v>1308.32</v>
      </c>
      <c r="Y52" s="24">
        <v>0</v>
      </c>
      <c r="Z52" s="24">
        <v>250</v>
      </c>
      <c r="AA52" s="24">
        <f t="shared" si="11"/>
        <v>123414.86</v>
      </c>
      <c r="AB52" s="17"/>
      <c r="AC52" s="24">
        <f t="shared" si="15"/>
        <v>8364.3199999999924</v>
      </c>
      <c r="AD52" s="26">
        <f t="shared" si="4"/>
        <v>7.2701266765023309E-2</v>
      </c>
      <c r="AE52" s="27"/>
      <c r="AF52" s="28"/>
    </row>
    <row r="53" spans="1:32" s="29" customFormat="1" x14ac:dyDescent="0.2">
      <c r="A53" s="1">
        <f t="shared" si="17"/>
        <v>38</v>
      </c>
      <c r="B53" s="2"/>
      <c r="C53" s="21">
        <v>1</v>
      </c>
      <c r="D53" s="21">
        <v>1233</v>
      </c>
      <c r="E53" s="22"/>
      <c r="F53" s="23"/>
      <c r="G53" s="14"/>
      <c r="H53" s="24">
        <v>2052</v>
      </c>
      <c r="I53" s="24">
        <v>773.65</v>
      </c>
      <c r="J53" s="24">
        <v>34.5</v>
      </c>
      <c r="K53" s="24">
        <v>0</v>
      </c>
      <c r="L53" s="14"/>
      <c r="M53" s="24">
        <v>73704.960000000006</v>
      </c>
      <c r="N53" s="24">
        <v>41550.32</v>
      </c>
      <c r="O53" s="24">
        <v>2448.12</v>
      </c>
      <c r="P53" s="24">
        <v>0</v>
      </c>
      <c r="Q53" s="24">
        <v>250</v>
      </c>
      <c r="R53" s="24">
        <f t="shared" si="12"/>
        <v>117953.4</v>
      </c>
      <c r="S53" s="16"/>
      <c r="T53" s="25">
        <v>38.479999999999997</v>
      </c>
      <c r="U53" s="16"/>
      <c r="V53" s="24">
        <f t="shared" si="9"/>
        <v>80038.399999999994</v>
      </c>
      <c r="W53" s="24">
        <f t="shared" si="13"/>
        <v>44655.077999999994</v>
      </c>
      <c r="X53" s="24">
        <f t="shared" si="16"/>
        <v>2655.12</v>
      </c>
      <c r="Y53" s="24">
        <v>0</v>
      </c>
      <c r="Z53" s="24">
        <v>250</v>
      </c>
      <c r="AA53" s="24">
        <f t="shared" si="11"/>
        <v>127598.59799999998</v>
      </c>
      <c r="AB53" s="17"/>
      <c r="AC53" s="24">
        <f t="shared" si="15"/>
        <v>9645.1979999999894</v>
      </c>
      <c r="AD53" s="26">
        <f t="shared" si="4"/>
        <v>8.1771258819160808E-2</v>
      </c>
      <c r="AE53" s="27"/>
      <c r="AF53" s="28"/>
    </row>
    <row r="54" spans="1:32" s="29" customFormat="1" x14ac:dyDescent="0.2">
      <c r="A54" s="1">
        <f t="shared" si="17"/>
        <v>39</v>
      </c>
      <c r="B54" s="2"/>
      <c r="C54" s="21">
        <v>1</v>
      </c>
      <c r="D54" s="21">
        <v>1235</v>
      </c>
      <c r="E54" s="22"/>
      <c r="F54" s="23"/>
      <c r="G54" s="14"/>
      <c r="H54" s="24">
        <v>2088</v>
      </c>
      <c r="I54" s="24">
        <v>21.5</v>
      </c>
      <c r="J54" s="24">
        <v>0</v>
      </c>
      <c r="K54" s="24">
        <v>0</v>
      </c>
      <c r="L54" s="14"/>
      <c r="M54" s="24">
        <v>56327.519999999997</v>
      </c>
      <c r="N54" s="24">
        <v>857.04</v>
      </c>
      <c r="O54" s="24">
        <v>0</v>
      </c>
      <c r="P54" s="24">
        <v>0</v>
      </c>
      <c r="Q54" s="24">
        <v>250</v>
      </c>
      <c r="R54" s="24">
        <f t="shared" si="12"/>
        <v>57434.559999999998</v>
      </c>
      <c r="S54" s="16"/>
      <c r="T54" s="25">
        <v>29.54</v>
      </c>
      <c r="U54" s="16"/>
      <c r="V54" s="24">
        <f t="shared" si="9"/>
        <v>61443.199999999997</v>
      </c>
      <c r="W54" s="24">
        <f t="shared" si="13"/>
        <v>952.66499999999996</v>
      </c>
      <c r="X54" s="24">
        <f t="shared" si="16"/>
        <v>0</v>
      </c>
      <c r="Y54" s="24">
        <v>0</v>
      </c>
      <c r="Z54" s="24">
        <v>250</v>
      </c>
      <c r="AA54" s="24">
        <f t="shared" si="11"/>
        <v>62645.864999999998</v>
      </c>
      <c r="AB54" s="17"/>
      <c r="AC54" s="24">
        <f t="shared" si="15"/>
        <v>5211.3050000000003</v>
      </c>
      <c r="AD54" s="26">
        <f t="shared" si="4"/>
        <v>9.0734655231971884E-2</v>
      </c>
      <c r="AE54" s="27"/>
      <c r="AF54" s="28"/>
    </row>
    <row r="55" spans="1:32" s="29" customFormat="1" x14ac:dyDescent="0.2">
      <c r="A55" s="1">
        <f t="shared" si="17"/>
        <v>40</v>
      </c>
      <c r="B55" s="2"/>
      <c r="C55" s="21">
        <v>1</v>
      </c>
      <c r="D55" s="21">
        <v>1236</v>
      </c>
      <c r="E55" s="22"/>
      <c r="F55" s="23"/>
      <c r="G55" s="14"/>
      <c r="H55" s="24">
        <v>2080</v>
      </c>
      <c r="I55" s="24">
        <v>47</v>
      </c>
      <c r="J55" s="24">
        <v>0</v>
      </c>
      <c r="K55" s="24">
        <v>0</v>
      </c>
      <c r="L55" s="14"/>
      <c r="M55" s="24">
        <v>56103.24</v>
      </c>
      <c r="N55" s="24">
        <v>1871.09</v>
      </c>
      <c r="O55" s="24">
        <v>0</v>
      </c>
      <c r="P55" s="24">
        <v>0</v>
      </c>
      <c r="Q55" s="24">
        <v>250</v>
      </c>
      <c r="R55" s="24">
        <f t="shared" si="12"/>
        <v>58224.329999999994</v>
      </c>
      <c r="S55" s="16"/>
      <c r="T55" s="25">
        <v>29.54</v>
      </c>
      <c r="U55" s="16"/>
      <c r="V55" s="24">
        <f t="shared" si="9"/>
        <v>61443.199999999997</v>
      </c>
      <c r="W55" s="24">
        <f t="shared" si="13"/>
        <v>2082.5699999999997</v>
      </c>
      <c r="X55" s="24">
        <f t="shared" si="16"/>
        <v>0</v>
      </c>
      <c r="Y55" s="24">
        <v>0</v>
      </c>
      <c r="Z55" s="24">
        <v>250</v>
      </c>
      <c r="AA55" s="24">
        <f t="shared" si="11"/>
        <v>63775.77</v>
      </c>
      <c r="AB55" s="17"/>
      <c r="AC55" s="24">
        <f t="shared" si="15"/>
        <v>5551.4400000000023</v>
      </c>
      <c r="AD55" s="26">
        <f t="shared" si="4"/>
        <v>9.5345708572344368E-2</v>
      </c>
      <c r="AE55" s="27"/>
      <c r="AF55" s="28"/>
    </row>
    <row r="56" spans="1:32" s="29" customFormat="1" x14ac:dyDescent="0.2">
      <c r="A56" s="1">
        <f t="shared" si="17"/>
        <v>41</v>
      </c>
      <c r="B56" s="2"/>
      <c r="C56" s="21">
        <v>1</v>
      </c>
      <c r="D56" s="21">
        <v>1237</v>
      </c>
      <c r="E56" s="22"/>
      <c r="F56" s="23"/>
      <c r="G56" s="14"/>
      <c r="H56" s="24">
        <v>2070</v>
      </c>
      <c r="I56" s="24">
        <v>27</v>
      </c>
      <c r="J56" s="24">
        <v>0</v>
      </c>
      <c r="K56" s="24">
        <v>0</v>
      </c>
      <c r="L56" s="14"/>
      <c r="M56" s="24">
        <v>55822.8</v>
      </c>
      <c r="N56" s="24">
        <v>1074.8800000000001</v>
      </c>
      <c r="O56" s="24">
        <v>0</v>
      </c>
      <c r="P56" s="24">
        <v>0</v>
      </c>
      <c r="Q56" s="24">
        <v>250</v>
      </c>
      <c r="R56" s="24">
        <f t="shared" si="12"/>
        <v>57147.68</v>
      </c>
      <c r="S56" s="16"/>
      <c r="T56" s="25">
        <v>29.54</v>
      </c>
      <c r="U56" s="16"/>
      <c r="V56" s="24">
        <f t="shared" si="9"/>
        <v>61443.199999999997</v>
      </c>
      <c r="W56" s="24">
        <f t="shared" si="13"/>
        <v>1196.3699999999999</v>
      </c>
      <c r="X56" s="24">
        <f t="shared" si="16"/>
        <v>0</v>
      </c>
      <c r="Y56" s="24">
        <v>0</v>
      </c>
      <c r="Z56" s="24">
        <v>250</v>
      </c>
      <c r="AA56" s="24">
        <f t="shared" si="11"/>
        <v>62889.57</v>
      </c>
      <c r="AB56" s="17"/>
      <c r="AC56" s="24">
        <f t="shared" si="15"/>
        <v>5741.8899999999994</v>
      </c>
      <c r="AD56" s="26">
        <f t="shared" si="4"/>
        <v>0.10047459494418676</v>
      </c>
      <c r="AE56" s="27"/>
      <c r="AF56" s="28"/>
    </row>
    <row r="57" spans="1:32" s="29" customFormat="1" x14ac:dyDescent="0.2">
      <c r="A57" s="1">
        <f t="shared" si="17"/>
        <v>42</v>
      </c>
      <c r="B57" s="2"/>
      <c r="C57" s="21">
        <v>1</v>
      </c>
      <c r="D57" s="21">
        <v>1238</v>
      </c>
      <c r="E57" s="22"/>
      <c r="F57" s="23"/>
      <c r="G57" s="14"/>
      <c r="H57" s="24">
        <v>1834.5</v>
      </c>
      <c r="I57" s="24">
        <v>103</v>
      </c>
      <c r="J57" s="24">
        <v>9</v>
      </c>
      <c r="K57" s="24">
        <v>0</v>
      </c>
      <c r="L57" s="14"/>
      <c r="M57" s="24">
        <v>66015.64</v>
      </c>
      <c r="N57" s="24">
        <v>5490.52</v>
      </c>
      <c r="O57" s="24">
        <v>638.64</v>
      </c>
      <c r="P57" s="24">
        <v>0</v>
      </c>
      <c r="Q57" s="24">
        <v>250</v>
      </c>
      <c r="R57" s="24">
        <f t="shared" si="12"/>
        <v>72394.8</v>
      </c>
      <c r="S57" s="16"/>
      <c r="T57" s="25">
        <v>38.479999999999997</v>
      </c>
      <c r="U57" s="16"/>
      <c r="V57" s="24">
        <f t="shared" si="9"/>
        <v>80038.399999999994</v>
      </c>
      <c r="W57" s="24">
        <f t="shared" si="13"/>
        <v>5945.16</v>
      </c>
      <c r="X57" s="24">
        <f t="shared" si="16"/>
        <v>692.64</v>
      </c>
      <c r="Y57" s="24">
        <v>0</v>
      </c>
      <c r="Z57" s="24">
        <v>250</v>
      </c>
      <c r="AA57" s="24">
        <f t="shared" si="11"/>
        <v>86926.2</v>
      </c>
      <c r="AB57" s="17"/>
      <c r="AC57" s="24">
        <f>AA57-R57</f>
        <v>14531.399999999994</v>
      </c>
      <c r="AD57" s="26">
        <f t="shared" si="4"/>
        <v>0.20072436141822325</v>
      </c>
      <c r="AE57" s="27"/>
      <c r="AF57" s="28"/>
    </row>
    <row r="58" spans="1:32" s="29" customFormat="1" x14ac:dyDescent="0.2">
      <c r="A58" s="1">
        <f t="shared" si="17"/>
        <v>43</v>
      </c>
      <c r="B58" s="2"/>
      <c r="C58" s="21">
        <v>1</v>
      </c>
      <c r="D58" s="21">
        <v>1241</v>
      </c>
      <c r="E58" s="22"/>
      <c r="F58" s="23"/>
      <c r="G58" s="14"/>
      <c r="H58" s="24">
        <v>2052</v>
      </c>
      <c r="I58" s="24">
        <v>204</v>
      </c>
      <c r="J58" s="24">
        <v>0</v>
      </c>
      <c r="K58" s="24">
        <v>0</v>
      </c>
      <c r="L58" s="14"/>
      <c r="M58" s="24">
        <v>55336.08</v>
      </c>
      <c r="N58" s="24">
        <v>8229.84</v>
      </c>
      <c r="O58" s="24">
        <v>0</v>
      </c>
      <c r="P58" s="24">
        <v>0</v>
      </c>
      <c r="Q58" s="24">
        <v>250</v>
      </c>
      <c r="R58" s="24">
        <f t="shared" si="12"/>
        <v>63815.92</v>
      </c>
      <c r="S58" s="16"/>
      <c r="T58" s="25">
        <v>29.54</v>
      </c>
      <c r="U58" s="16"/>
      <c r="V58" s="24">
        <f t="shared" si="9"/>
        <v>61443.199999999997</v>
      </c>
      <c r="W58" s="24">
        <f t="shared" si="13"/>
        <v>9039.24</v>
      </c>
      <c r="X58" s="24">
        <f t="shared" si="16"/>
        <v>0</v>
      </c>
      <c r="Y58" s="24">
        <v>0</v>
      </c>
      <c r="Z58" s="24">
        <v>250</v>
      </c>
      <c r="AA58" s="24">
        <f t="shared" si="11"/>
        <v>70732.44</v>
      </c>
      <c r="AB58" s="17"/>
      <c r="AC58" s="24">
        <f>AA58-R58</f>
        <v>6916.5200000000041</v>
      </c>
      <c r="AD58" s="26">
        <f t="shared" si="4"/>
        <v>0.10838235976226618</v>
      </c>
      <c r="AE58" s="27"/>
      <c r="AF58" s="28"/>
    </row>
    <row r="59" spans="1:32" s="29" customFormat="1" x14ac:dyDescent="0.2">
      <c r="A59" s="1">
        <f t="shared" si="17"/>
        <v>44</v>
      </c>
      <c r="B59" s="2"/>
      <c r="C59" s="21">
        <v>1</v>
      </c>
      <c r="D59" s="21">
        <v>1242</v>
      </c>
      <c r="E59" s="22"/>
      <c r="F59" s="23"/>
      <c r="G59" s="14"/>
      <c r="H59" s="24">
        <v>2080</v>
      </c>
      <c r="I59" s="24">
        <v>67.5</v>
      </c>
      <c r="J59" s="24">
        <v>0</v>
      </c>
      <c r="K59" s="24">
        <v>0</v>
      </c>
      <c r="L59" s="14"/>
      <c r="M59" s="24">
        <v>70184.800000000003</v>
      </c>
      <c r="N59" s="24">
        <v>3417.64</v>
      </c>
      <c r="O59" s="24">
        <v>0</v>
      </c>
      <c r="P59" s="24">
        <v>0</v>
      </c>
      <c r="Q59" s="24">
        <v>250</v>
      </c>
      <c r="R59" s="24">
        <f t="shared" si="12"/>
        <v>73852.44</v>
      </c>
      <c r="S59" s="16"/>
      <c r="T59" s="25">
        <v>36.31</v>
      </c>
      <c r="U59" s="16"/>
      <c r="V59" s="24">
        <f t="shared" si="9"/>
        <v>75524.800000000003</v>
      </c>
      <c r="W59" s="24">
        <f t="shared" si="13"/>
        <v>3676.3875000000003</v>
      </c>
      <c r="X59" s="24">
        <f t="shared" si="16"/>
        <v>0</v>
      </c>
      <c r="Y59" s="24">
        <v>0</v>
      </c>
      <c r="Z59" s="24">
        <v>250</v>
      </c>
      <c r="AA59" s="24">
        <f t="shared" si="11"/>
        <v>79451.1875</v>
      </c>
      <c r="AB59" s="17"/>
      <c r="AC59" s="24">
        <f>AA59-R59</f>
        <v>5598.7474999999977</v>
      </c>
      <c r="AD59" s="26">
        <f t="shared" si="4"/>
        <v>7.5809919076471832E-2</v>
      </c>
      <c r="AE59" s="27"/>
      <c r="AF59" s="28"/>
    </row>
    <row r="60" spans="1:32" s="29" customFormat="1" x14ac:dyDescent="0.2">
      <c r="A60" s="1">
        <f t="shared" si="17"/>
        <v>45</v>
      </c>
      <c r="B60" s="2"/>
      <c r="C60" s="21">
        <v>1</v>
      </c>
      <c r="D60" s="21">
        <v>1244</v>
      </c>
      <c r="E60" s="22"/>
      <c r="F60" s="23"/>
      <c r="G60" s="14"/>
      <c r="H60" s="24">
        <v>2090</v>
      </c>
      <c r="I60" s="24">
        <v>40</v>
      </c>
      <c r="J60" s="24">
        <v>13.5</v>
      </c>
      <c r="K60" s="24">
        <v>0</v>
      </c>
      <c r="L60" s="14"/>
      <c r="M60" s="24">
        <v>70532.899999999994</v>
      </c>
      <c r="N60" s="24">
        <v>2021.11</v>
      </c>
      <c r="O60" s="24">
        <v>899.37</v>
      </c>
      <c r="P60" s="24">
        <v>0</v>
      </c>
      <c r="Q60" s="24">
        <v>250</v>
      </c>
      <c r="R60" s="24">
        <f t="shared" si="12"/>
        <v>73703.37999999999</v>
      </c>
      <c r="S60" s="16"/>
      <c r="T60" s="25">
        <v>36.31</v>
      </c>
      <c r="U60" s="16"/>
      <c r="V60" s="24">
        <f t="shared" si="9"/>
        <v>75524.800000000003</v>
      </c>
      <c r="W60" s="24">
        <f t="shared" si="13"/>
        <v>2178.6000000000004</v>
      </c>
      <c r="X60" s="24">
        <f t="shared" si="16"/>
        <v>980.37000000000012</v>
      </c>
      <c r="Y60" s="24">
        <v>0</v>
      </c>
      <c r="Z60" s="24">
        <v>250</v>
      </c>
      <c r="AA60" s="24">
        <f t="shared" si="11"/>
        <v>78933.77</v>
      </c>
      <c r="AB60" s="17"/>
      <c r="AC60" s="24">
        <f>AA60-R60</f>
        <v>5230.390000000014</v>
      </c>
      <c r="AD60" s="26">
        <f t="shared" si="4"/>
        <v>7.0965402129454791E-2</v>
      </c>
      <c r="AE60" s="27"/>
      <c r="AF60" s="28"/>
    </row>
    <row r="61" spans="1:32" s="29" customFormat="1" x14ac:dyDescent="0.2">
      <c r="A61" s="1">
        <f t="shared" si="17"/>
        <v>46</v>
      </c>
      <c r="B61" s="2"/>
      <c r="C61" s="21">
        <v>1</v>
      </c>
      <c r="D61" s="21">
        <v>1246</v>
      </c>
      <c r="E61" s="22"/>
      <c r="F61" s="23" t="s">
        <v>21</v>
      </c>
      <c r="G61" s="14"/>
      <c r="H61" s="24">
        <v>220</v>
      </c>
      <c r="I61" s="24">
        <v>11</v>
      </c>
      <c r="J61" s="24">
        <v>0</v>
      </c>
      <c r="K61" s="24">
        <v>0</v>
      </c>
      <c r="L61" s="14"/>
      <c r="M61" s="24">
        <v>7805.6</v>
      </c>
      <c r="N61" s="24">
        <v>585.41999999999996</v>
      </c>
      <c r="O61" s="24">
        <v>0</v>
      </c>
      <c r="P61" s="24">
        <v>0</v>
      </c>
      <c r="Q61" s="24">
        <v>0</v>
      </c>
      <c r="R61" s="24">
        <f t="shared" si="12"/>
        <v>8391.02</v>
      </c>
      <c r="S61" s="16"/>
      <c r="T61" s="25">
        <v>35.479999999999997</v>
      </c>
      <c r="U61" s="16"/>
      <c r="V61" s="24">
        <v>0</v>
      </c>
      <c r="W61" s="24">
        <v>0</v>
      </c>
      <c r="X61" s="24">
        <f t="shared" si="16"/>
        <v>0</v>
      </c>
      <c r="Y61" s="24">
        <v>0</v>
      </c>
      <c r="Z61" s="24">
        <v>0</v>
      </c>
      <c r="AA61" s="24">
        <f t="shared" ref="AA61:AA63" si="18">SUM(V61:Z61)</f>
        <v>0</v>
      </c>
      <c r="AB61" s="17"/>
      <c r="AC61" s="24">
        <f t="shared" ref="AC61:AC63" si="19">AA61-R61</f>
        <v>-8391.02</v>
      </c>
      <c r="AD61" s="26">
        <f t="shared" si="4"/>
        <v>-1</v>
      </c>
      <c r="AE61" s="27"/>
      <c r="AF61" s="28"/>
    </row>
    <row r="62" spans="1:32" s="29" customFormat="1" x14ac:dyDescent="0.2">
      <c r="A62" s="1">
        <f t="shared" si="17"/>
        <v>47</v>
      </c>
      <c r="B62" s="2"/>
      <c r="C62" s="21">
        <v>1</v>
      </c>
      <c r="D62" s="21">
        <v>1248</v>
      </c>
      <c r="E62" s="22"/>
      <c r="F62" s="23" t="s">
        <v>21</v>
      </c>
      <c r="G62" s="14"/>
      <c r="H62" s="24">
        <v>170</v>
      </c>
      <c r="I62" s="24">
        <v>4.5</v>
      </c>
      <c r="J62" s="24">
        <v>0</v>
      </c>
      <c r="K62" s="24">
        <v>0</v>
      </c>
      <c r="L62" s="14"/>
      <c r="M62" s="24">
        <v>6031.6</v>
      </c>
      <c r="N62" s="24">
        <v>239.49</v>
      </c>
      <c r="O62" s="24">
        <v>0</v>
      </c>
      <c r="P62" s="24">
        <v>0</v>
      </c>
      <c r="Q62" s="24">
        <v>0</v>
      </c>
      <c r="R62" s="24">
        <f t="shared" si="12"/>
        <v>6271.09</v>
      </c>
      <c r="S62" s="16"/>
      <c r="T62" s="25">
        <v>35.479999999999997</v>
      </c>
      <c r="U62" s="16"/>
      <c r="V62" s="24">
        <v>0</v>
      </c>
      <c r="W62" s="24">
        <v>0</v>
      </c>
      <c r="X62" s="24">
        <f t="shared" si="16"/>
        <v>0</v>
      </c>
      <c r="Y62" s="24">
        <v>0</v>
      </c>
      <c r="Z62" s="24">
        <v>0</v>
      </c>
      <c r="AA62" s="24">
        <f t="shared" si="18"/>
        <v>0</v>
      </c>
      <c r="AB62" s="17"/>
      <c r="AC62" s="24">
        <f t="shared" si="19"/>
        <v>-6271.09</v>
      </c>
      <c r="AD62" s="26">
        <f t="shared" si="4"/>
        <v>-1</v>
      </c>
      <c r="AE62" s="27"/>
      <c r="AF62" s="28"/>
    </row>
    <row r="63" spans="1:32" s="29" customFormat="1" x14ac:dyDescent="0.2">
      <c r="A63" s="1">
        <f t="shared" si="17"/>
        <v>48</v>
      </c>
      <c r="B63" s="2"/>
      <c r="C63" s="21">
        <v>1</v>
      </c>
      <c r="D63" s="21">
        <v>1249</v>
      </c>
      <c r="E63" s="22"/>
      <c r="F63" s="23" t="s">
        <v>21</v>
      </c>
      <c r="G63" s="14"/>
      <c r="H63" s="24">
        <v>1943.5</v>
      </c>
      <c r="I63" s="24">
        <v>113</v>
      </c>
      <c r="J63" s="24">
        <v>18</v>
      </c>
      <c r="K63" s="24">
        <v>0</v>
      </c>
      <c r="L63" s="14"/>
      <c r="M63" s="24">
        <v>69193.19</v>
      </c>
      <c r="N63" s="24">
        <v>5941.24</v>
      </c>
      <c r="O63" s="24">
        <v>1277.28</v>
      </c>
      <c r="P63" s="24">
        <v>0</v>
      </c>
      <c r="Q63" s="24">
        <v>250</v>
      </c>
      <c r="R63" s="24">
        <f t="shared" si="12"/>
        <v>76661.710000000006</v>
      </c>
      <c r="S63" s="16"/>
      <c r="T63" s="25">
        <v>36.979999999999997</v>
      </c>
      <c r="U63" s="16"/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f t="shared" si="18"/>
        <v>0</v>
      </c>
      <c r="AB63" s="17"/>
      <c r="AC63" s="24">
        <f t="shared" si="19"/>
        <v>-76661.710000000006</v>
      </c>
      <c r="AD63" s="26">
        <f t="shared" si="4"/>
        <v>-1</v>
      </c>
      <c r="AE63" s="27"/>
      <c r="AF63" s="28"/>
    </row>
    <row r="64" spans="1:32" s="29" customFormat="1" x14ac:dyDescent="0.2">
      <c r="A64" s="1">
        <f t="shared" si="17"/>
        <v>49</v>
      </c>
      <c r="B64" s="2"/>
      <c r="C64" s="21">
        <v>1</v>
      </c>
      <c r="D64" s="21">
        <v>1250</v>
      </c>
      <c r="E64" s="22"/>
      <c r="F64" s="23" t="s">
        <v>21</v>
      </c>
      <c r="G64" s="14"/>
      <c r="H64" s="24">
        <v>200</v>
      </c>
      <c r="I64" s="24">
        <v>29</v>
      </c>
      <c r="J64" s="24">
        <v>0</v>
      </c>
      <c r="K64" s="24">
        <v>0</v>
      </c>
      <c r="L64" s="14"/>
      <c r="M64" s="24">
        <v>7096</v>
      </c>
      <c r="N64" s="24">
        <v>1543.38</v>
      </c>
      <c r="O64" s="24">
        <v>0</v>
      </c>
      <c r="P64" s="24">
        <v>0</v>
      </c>
      <c r="Q64" s="24">
        <v>0</v>
      </c>
      <c r="R64" s="24">
        <f t="shared" si="12"/>
        <v>8639.380000000001</v>
      </c>
      <c r="S64" s="16"/>
      <c r="T64" s="25">
        <v>35.479999999999997</v>
      </c>
      <c r="U64" s="16"/>
      <c r="V64" s="24">
        <v>0</v>
      </c>
      <c r="W64" s="24">
        <v>0</v>
      </c>
      <c r="X64" s="24">
        <f t="shared" si="16"/>
        <v>0</v>
      </c>
      <c r="Y64" s="24">
        <v>0</v>
      </c>
      <c r="Z64" s="24">
        <v>0</v>
      </c>
      <c r="AA64" s="24">
        <f>SUM(V64:Z64)</f>
        <v>0</v>
      </c>
      <c r="AB64" s="17"/>
      <c r="AC64" s="24">
        <f t="shared" si="15"/>
        <v>-8639.380000000001</v>
      </c>
      <c r="AD64" s="26">
        <f t="shared" si="4"/>
        <v>-1</v>
      </c>
      <c r="AE64" s="27"/>
      <c r="AF64" s="28"/>
    </row>
    <row r="65" spans="1:32" s="29" customFormat="1" x14ac:dyDescent="0.2">
      <c r="A65" s="1">
        <f t="shared" si="17"/>
        <v>50</v>
      </c>
      <c r="B65" s="2"/>
      <c r="C65" s="21">
        <v>1</v>
      </c>
      <c r="D65" s="21">
        <v>1252</v>
      </c>
      <c r="E65" s="22"/>
      <c r="F65" s="23"/>
      <c r="G65" s="14"/>
      <c r="H65" s="24">
        <v>2060</v>
      </c>
      <c r="I65" s="24">
        <v>571.79999999999995</v>
      </c>
      <c r="J65" s="24">
        <v>1</v>
      </c>
      <c r="K65" s="24">
        <v>0</v>
      </c>
      <c r="L65" s="14"/>
      <c r="M65" s="24">
        <v>73988.800000000003</v>
      </c>
      <c r="N65" s="24">
        <v>30660.26</v>
      </c>
      <c r="O65" s="24">
        <v>70.959999999999994</v>
      </c>
      <c r="P65" s="24">
        <v>0</v>
      </c>
      <c r="Q65" s="24">
        <v>250</v>
      </c>
      <c r="R65" s="24">
        <f>SUM(M65:Q65)</f>
        <v>104970.02</v>
      </c>
      <c r="S65" s="16"/>
      <c r="T65" s="25">
        <v>38.479999999999997</v>
      </c>
      <c r="U65" s="16"/>
      <c r="V65" s="24">
        <f t="shared" ref="V65:V72" si="20">2080*T65</f>
        <v>80038.399999999994</v>
      </c>
      <c r="W65" s="24">
        <f t="shared" ref="W65:W72" si="21">(+I65*T65)*1.5</f>
        <v>33004.295999999995</v>
      </c>
      <c r="X65" s="24">
        <f t="shared" si="16"/>
        <v>76.959999999999994</v>
      </c>
      <c r="Y65" s="24">
        <v>0</v>
      </c>
      <c r="Z65" s="24">
        <v>250</v>
      </c>
      <c r="AA65" s="24">
        <f>SUM(V65:Z65)</f>
        <v>113369.656</v>
      </c>
      <c r="AB65" s="17"/>
      <c r="AC65" s="24">
        <f t="shared" si="15"/>
        <v>8399.6359999999986</v>
      </c>
      <c r="AD65" s="26">
        <f t="shared" si="4"/>
        <v>8.0019380771767068E-2</v>
      </c>
      <c r="AE65" s="27"/>
      <c r="AF65" s="28"/>
    </row>
    <row r="66" spans="1:32" s="29" customFormat="1" x14ac:dyDescent="0.2">
      <c r="A66" s="1">
        <f t="shared" si="17"/>
        <v>51</v>
      </c>
      <c r="B66" s="2"/>
      <c r="C66" s="21">
        <v>1</v>
      </c>
      <c r="D66" s="21">
        <v>1254</v>
      </c>
      <c r="E66" s="22"/>
      <c r="F66" s="23"/>
      <c r="G66" s="14"/>
      <c r="H66" s="24">
        <v>1866</v>
      </c>
      <c r="I66" s="24">
        <v>101.15</v>
      </c>
      <c r="J66" s="24">
        <v>0</v>
      </c>
      <c r="K66" s="24">
        <v>0</v>
      </c>
      <c r="L66" s="14"/>
      <c r="M66" s="24">
        <v>54579.12</v>
      </c>
      <c r="N66" s="24">
        <v>4434.3900000000003</v>
      </c>
      <c r="O66" s="24">
        <v>0</v>
      </c>
      <c r="P66" s="24">
        <v>0</v>
      </c>
      <c r="Q66" s="24">
        <v>250</v>
      </c>
      <c r="R66" s="24">
        <f t="shared" ref="R66:R72" si="22">SUM(M66:Q66)</f>
        <v>59263.51</v>
      </c>
      <c r="S66" s="16"/>
      <c r="T66" s="25">
        <v>31.82</v>
      </c>
      <c r="U66" s="16"/>
      <c r="V66" s="24">
        <f t="shared" si="20"/>
        <v>66185.600000000006</v>
      </c>
      <c r="W66" s="24">
        <f t="shared" si="21"/>
        <v>4827.8895000000002</v>
      </c>
      <c r="X66" s="24">
        <f t="shared" si="16"/>
        <v>0</v>
      </c>
      <c r="Y66" s="24">
        <v>0</v>
      </c>
      <c r="Z66" s="24">
        <v>250</v>
      </c>
      <c r="AA66" s="24">
        <f t="shared" ref="AA66:AA72" si="23">SUM(V66:Z66)</f>
        <v>71263.489500000011</v>
      </c>
      <c r="AB66" s="17"/>
      <c r="AC66" s="24">
        <f t="shared" si="15"/>
        <v>11999.979500000009</v>
      </c>
      <c r="AD66" s="26">
        <f t="shared" si="4"/>
        <v>0.20248512955105102</v>
      </c>
      <c r="AE66" s="27"/>
      <c r="AF66" s="28"/>
    </row>
    <row r="67" spans="1:32" s="29" customFormat="1" x14ac:dyDescent="0.2">
      <c r="A67" s="1">
        <f t="shared" si="17"/>
        <v>52</v>
      </c>
      <c r="B67" s="2"/>
      <c r="C67" s="21">
        <v>1</v>
      </c>
      <c r="D67" s="21">
        <v>1255</v>
      </c>
      <c r="E67" s="22"/>
      <c r="F67" s="23"/>
      <c r="G67" s="14"/>
      <c r="H67" s="24">
        <v>2081.75</v>
      </c>
      <c r="I67" s="24">
        <v>56</v>
      </c>
      <c r="J67" s="24">
        <v>0</v>
      </c>
      <c r="K67" s="24">
        <v>0</v>
      </c>
      <c r="L67" s="14"/>
      <c r="M67" s="24">
        <v>56161.67</v>
      </c>
      <c r="N67" s="24">
        <v>2268.77</v>
      </c>
      <c r="O67" s="24">
        <v>0</v>
      </c>
      <c r="P67" s="24">
        <v>0</v>
      </c>
      <c r="Q67" s="24">
        <v>250</v>
      </c>
      <c r="R67" s="24">
        <f t="shared" si="22"/>
        <v>58680.439999999995</v>
      </c>
      <c r="S67" s="16"/>
      <c r="T67" s="25">
        <v>29.54</v>
      </c>
      <c r="U67" s="16"/>
      <c r="V67" s="24">
        <f t="shared" si="20"/>
        <v>61443.199999999997</v>
      </c>
      <c r="W67" s="24">
        <f t="shared" si="21"/>
        <v>2481.36</v>
      </c>
      <c r="X67" s="24">
        <f t="shared" si="16"/>
        <v>0</v>
      </c>
      <c r="Y67" s="24">
        <v>0</v>
      </c>
      <c r="Z67" s="24">
        <v>250</v>
      </c>
      <c r="AA67" s="24">
        <f t="shared" si="23"/>
        <v>64174.559999999998</v>
      </c>
      <c r="AB67" s="17"/>
      <c r="AC67" s="24">
        <f t="shared" si="15"/>
        <v>5494.1200000000026</v>
      </c>
      <c r="AD67" s="26">
        <f t="shared" si="4"/>
        <v>9.3627791475319633E-2</v>
      </c>
      <c r="AE67" s="27"/>
      <c r="AF67" s="28"/>
    </row>
    <row r="68" spans="1:32" s="29" customFormat="1" x14ac:dyDescent="0.2">
      <c r="A68" s="1">
        <f t="shared" si="17"/>
        <v>53</v>
      </c>
      <c r="B68" s="2"/>
      <c r="C68" s="21">
        <v>1</v>
      </c>
      <c r="D68" s="21">
        <v>1256</v>
      </c>
      <c r="E68" s="22"/>
      <c r="F68" s="23"/>
      <c r="G68" s="14"/>
      <c r="H68" s="24">
        <v>2088</v>
      </c>
      <c r="I68" s="24">
        <v>104.75</v>
      </c>
      <c r="J68" s="24">
        <v>0</v>
      </c>
      <c r="K68" s="24">
        <v>0</v>
      </c>
      <c r="L68" s="14"/>
      <c r="M68" s="24">
        <v>56327.519999999997</v>
      </c>
      <c r="N68" s="24">
        <v>4215.7</v>
      </c>
      <c r="O68" s="24">
        <v>0</v>
      </c>
      <c r="P68" s="24">
        <v>0</v>
      </c>
      <c r="Q68" s="24">
        <v>250</v>
      </c>
      <c r="R68" s="24">
        <f t="shared" si="22"/>
        <v>60793.219999999994</v>
      </c>
      <c r="S68" s="16"/>
      <c r="T68" s="25">
        <v>29.54</v>
      </c>
      <c r="U68" s="16"/>
      <c r="V68" s="24">
        <f t="shared" si="20"/>
        <v>61443.199999999997</v>
      </c>
      <c r="W68" s="24">
        <f t="shared" si="21"/>
        <v>4641.4724999999999</v>
      </c>
      <c r="X68" s="24">
        <f t="shared" si="16"/>
        <v>0</v>
      </c>
      <c r="Y68" s="24">
        <v>0</v>
      </c>
      <c r="Z68" s="24">
        <v>250</v>
      </c>
      <c r="AA68" s="24">
        <f t="shared" si="23"/>
        <v>66334.672500000001</v>
      </c>
      <c r="AB68" s="17"/>
      <c r="AC68" s="24">
        <f t="shared" si="15"/>
        <v>5541.4525000000067</v>
      </c>
      <c r="AD68" s="26">
        <f t="shared" si="4"/>
        <v>9.1152475555662305E-2</v>
      </c>
      <c r="AE68" s="27"/>
      <c r="AF68" s="28"/>
    </row>
    <row r="69" spans="1:32" s="29" customFormat="1" x14ac:dyDescent="0.2">
      <c r="A69" s="1">
        <f t="shared" si="17"/>
        <v>54</v>
      </c>
      <c r="B69" s="2"/>
      <c r="C69" s="21">
        <v>1</v>
      </c>
      <c r="D69" s="21">
        <v>1257</v>
      </c>
      <c r="E69" s="22"/>
      <c r="F69" s="23"/>
      <c r="G69" s="14"/>
      <c r="H69" s="24">
        <v>1720</v>
      </c>
      <c r="I69" s="24">
        <v>102.5</v>
      </c>
      <c r="J69" s="24">
        <v>16.5</v>
      </c>
      <c r="K69" s="24">
        <v>0</v>
      </c>
      <c r="L69" s="14"/>
      <c r="M69" s="24">
        <v>43464.800000000003</v>
      </c>
      <c r="N69" s="24">
        <v>3828.53</v>
      </c>
      <c r="O69" s="24">
        <v>816.42</v>
      </c>
      <c r="P69" s="24">
        <v>0</v>
      </c>
      <c r="Q69" s="24">
        <v>250</v>
      </c>
      <c r="R69" s="24">
        <f t="shared" si="22"/>
        <v>48359.75</v>
      </c>
      <c r="S69" s="16"/>
      <c r="T69" s="25">
        <v>27.74</v>
      </c>
      <c r="U69" s="16"/>
      <c r="V69" s="24">
        <f t="shared" si="20"/>
        <v>57699.199999999997</v>
      </c>
      <c r="W69" s="24">
        <f t="shared" si="21"/>
        <v>4265.0249999999996</v>
      </c>
      <c r="X69" s="24">
        <f t="shared" si="16"/>
        <v>915.42</v>
      </c>
      <c r="Y69" s="24">
        <v>0</v>
      </c>
      <c r="Z69" s="24">
        <v>250</v>
      </c>
      <c r="AA69" s="24">
        <f t="shared" si="23"/>
        <v>63129.644999999997</v>
      </c>
      <c r="AB69" s="17"/>
      <c r="AC69" s="24">
        <f t="shared" si="15"/>
        <v>14769.894999999997</v>
      </c>
      <c r="AD69" s="26">
        <f t="shared" si="4"/>
        <v>0.30541710823567114</v>
      </c>
      <c r="AE69" s="27"/>
      <c r="AF69" s="28"/>
    </row>
    <row r="70" spans="1:32" s="29" customFormat="1" x14ac:dyDescent="0.2">
      <c r="A70" s="1">
        <f t="shared" si="17"/>
        <v>55</v>
      </c>
      <c r="B70" s="2"/>
      <c r="C70" s="21">
        <v>1</v>
      </c>
      <c r="D70" s="21">
        <v>1259</v>
      </c>
      <c r="E70" s="22"/>
      <c r="F70" s="23" t="s">
        <v>26</v>
      </c>
      <c r="G70" s="14"/>
      <c r="H70" s="24">
        <v>0</v>
      </c>
      <c r="I70" s="24">
        <v>0</v>
      </c>
      <c r="J70" s="24">
        <v>0</v>
      </c>
      <c r="K70" s="24">
        <v>0</v>
      </c>
      <c r="L70" s="14"/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f t="shared" si="22"/>
        <v>0</v>
      </c>
      <c r="S70" s="16"/>
      <c r="T70" s="25">
        <v>38.479999999999997</v>
      </c>
      <c r="U70" s="16"/>
      <c r="V70" s="24">
        <f t="shared" si="20"/>
        <v>80038.399999999994</v>
      </c>
      <c r="W70" s="24">
        <f t="shared" si="21"/>
        <v>0</v>
      </c>
      <c r="X70" s="24">
        <f t="shared" si="16"/>
        <v>0</v>
      </c>
      <c r="Y70" s="24">
        <v>0</v>
      </c>
      <c r="Z70" s="24">
        <v>250</v>
      </c>
      <c r="AA70" s="24">
        <f t="shared" si="23"/>
        <v>80288.399999999994</v>
      </c>
      <c r="AB70" s="17"/>
      <c r="AC70" s="24">
        <f t="shared" si="15"/>
        <v>80288.399999999994</v>
      </c>
      <c r="AD70" s="26"/>
      <c r="AE70" s="27"/>
      <c r="AF70" s="28"/>
    </row>
    <row r="71" spans="1:32" s="29" customFormat="1" x14ac:dyDescent="0.2">
      <c r="A71" s="1">
        <f t="shared" si="17"/>
        <v>56</v>
      </c>
      <c r="B71" s="2"/>
      <c r="C71" s="21">
        <v>1</v>
      </c>
      <c r="D71" s="21">
        <v>1260</v>
      </c>
      <c r="E71" s="22"/>
      <c r="F71" s="23" t="s">
        <v>26</v>
      </c>
      <c r="G71" s="14"/>
      <c r="H71" s="24">
        <v>0</v>
      </c>
      <c r="I71" s="24">
        <v>0</v>
      </c>
      <c r="J71" s="24">
        <v>0</v>
      </c>
      <c r="K71" s="24">
        <v>0</v>
      </c>
      <c r="L71" s="14"/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f t="shared" si="22"/>
        <v>0</v>
      </c>
      <c r="S71" s="16"/>
      <c r="T71" s="25">
        <v>29.54</v>
      </c>
      <c r="U71" s="16"/>
      <c r="V71" s="24">
        <f t="shared" si="20"/>
        <v>61443.199999999997</v>
      </c>
      <c r="W71" s="24">
        <f t="shared" si="21"/>
        <v>0</v>
      </c>
      <c r="X71" s="24">
        <f t="shared" si="16"/>
        <v>0</v>
      </c>
      <c r="Y71" s="24">
        <v>0</v>
      </c>
      <c r="Z71" s="24">
        <v>250</v>
      </c>
      <c r="AA71" s="24">
        <f t="shared" si="23"/>
        <v>61693.2</v>
      </c>
      <c r="AB71" s="17"/>
      <c r="AC71" s="24">
        <f t="shared" si="15"/>
        <v>61693.2</v>
      </c>
      <c r="AD71" s="26"/>
      <c r="AE71" s="27"/>
      <c r="AF71" s="28"/>
    </row>
    <row r="72" spans="1:32" s="29" customFormat="1" x14ac:dyDescent="0.2">
      <c r="A72" s="1">
        <f t="shared" si="17"/>
        <v>57</v>
      </c>
      <c r="B72" s="2"/>
      <c r="C72" s="21">
        <v>1</v>
      </c>
      <c r="D72" s="21">
        <v>1261</v>
      </c>
      <c r="E72" s="22"/>
      <c r="F72" s="23" t="s">
        <v>26</v>
      </c>
      <c r="G72" s="14"/>
      <c r="H72" s="24">
        <v>0</v>
      </c>
      <c r="I72" s="24">
        <v>0</v>
      </c>
      <c r="J72" s="24">
        <v>0</v>
      </c>
      <c r="K72" s="24">
        <v>0</v>
      </c>
      <c r="L72" s="14"/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f t="shared" si="22"/>
        <v>0</v>
      </c>
      <c r="S72" s="16"/>
      <c r="T72" s="25">
        <v>39.04</v>
      </c>
      <c r="U72" s="16"/>
      <c r="V72" s="24">
        <f t="shared" si="20"/>
        <v>81203.199999999997</v>
      </c>
      <c r="W72" s="24">
        <f t="shared" si="21"/>
        <v>0</v>
      </c>
      <c r="X72" s="24">
        <f t="shared" si="16"/>
        <v>0</v>
      </c>
      <c r="Y72" s="24">
        <v>0</v>
      </c>
      <c r="Z72" s="24">
        <v>250</v>
      </c>
      <c r="AA72" s="24">
        <f t="shared" si="23"/>
        <v>81453.2</v>
      </c>
      <c r="AB72" s="17"/>
      <c r="AC72" s="24">
        <f t="shared" si="15"/>
        <v>81453.2</v>
      </c>
      <c r="AD72" s="26"/>
      <c r="AE72" s="27"/>
      <c r="AF72" s="28"/>
    </row>
    <row r="73" spans="1:32" x14ac:dyDescent="0.2">
      <c r="A73" s="1">
        <f t="shared" si="17"/>
        <v>58</v>
      </c>
      <c r="C73" s="30">
        <f>SUM(C26:C45,C50:C72)</f>
        <v>43</v>
      </c>
      <c r="D73" s="31" t="s">
        <v>23</v>
      </c>
      <c r="E73" s="32" t="s">
        <v>23</v>
      </c>
      <c r="F73" s="31"/>
      <c r="H73" s="33">
        <f>SUM(H26:H45,H50:H67)</f>
        <v>70524.25</v>
      </c>
      <c r="I73" s="33">
        <f>SUM(I26:I45,I50:I67)</f>
        <v>13157.149999999998</v>
      </c>
      <c r="J73" s="33"/>
      <c r="K73" s="33">
        <f>SUM(K26:K45,K50:K67)</f>
        <v>0</v>
      </c>
      <c r="L73" s="51"/>
      <c r="M73" s="33">
        <f>SUM(M26:M45,M50:M69)</f>
        <v>2404383.6899999995</v>
      </c>
      <c r="N73" s="33">
        <f>SUM(N26:N45,N50:N69)</f>
        <v>701953.70000000007</v>
      </c>
      <c r="O73" s="33">
        <f>SUM(O26:O45,O50:O69)</f>
        <v>17006.499999999996</v>
      </c>
      <c r="P73" s="33">
        <f>SUM(P26:P45,P50:P67)</f>
        <v>0</v>
      </c>
      <c r="Q73" s="33">
        <f>SUM(Q26:Q45,Q50:Q67)</f>
        <v>8500</v>
      </c>
      <c r="R73" s="33">
        <f>SUM(R26:R45,R50:R69)</f>
        <v>3132343.8899999992</v>
      </c>
      <c r="S73" s="52"/>
      <c r="T73" s="33"/>
      <c r="U73" s="52"/>
      <c r="V73" s="33">
        <f>SUM(V26:V45,V50:V72)</f>
        <v>2617284.8000000003</v>
      </c>
      <c r="W73" s="33">
        <f>SUM(W26:W45,W50:W72)</f>
        <v>671148.69674999989</v>
      </c>
      <c r="X73" s="33">
        <f>SUM(X26:X45,X50:X72)</f>
        <v>16976.569999999996</v>
      </c>
      <c r="Y73" s="33">
        <f>SUM(Y26:Y45,Y50:Y72)</f>
        <v>0</v>
      </c>
      <c r="Z73" s="33">
        <f>SUM(Z26:Z45,Z50:Z72)</f>
        <v>9000</v>
      </c>
      <c r="AA73" s="33">
        <f>SUM(AA26:AA45,AA50:AA72)</f>
        <v>3314410.0667500007</v>
      </c>
      <c r="AB73" s="53"/>
      <c r="AC73" s="54">
        <f>AA73-R73</f>
        <v>182066.1767500015</v>
      </c>
      <c r="AD73" s="26">
        <f t="shared" si="4"/>
        <v>5.8124581190222235E-2</v>
      </c>
    </row>
    <row r="74" spans="1:32" x14ac:dyDescent="0.2">
      <c r="A74" s="1">
        <f t="shared" si="17"/>
        <v>59</v>
      </c>
      <c r="H74" s="39"/>
      <c r="I74" s="39"/>
      <c r="J74" s="39"/>
      <c r="K74" s="39"/>
      <c r="L74" s="48"/>
      <c r="M74" s="40"/>
      <c r="N74" s="40"/>
      <c r="O74" s="40"/>
      <c r="P74" s="40"/>
      <c r="Q74" s="40"/>
      <c r="R74" s="40"/>
      <c r="S74" s="16"/>
      <c r="T74" s="41"/>
      <c r="U74" s="16"/>
      <c r="V74" s="41"/>
      <c r="W74" s="41"/>
      <c r="X74" s="41"/>
      <c r="Y74" s="41"/>
      <c r="Z74" s="41"/>
      <c r="AA74" s="41"/>
      <c r="AB74" s="17"/>
      <c r="AD74" s="26"/>
      <c r="AF74" s="55"/>
    </row>
    <row r="75" spans="1:32" x14ac:dyDescent="0.2">
      <c r="A75" s="1">
        <f t="shared" si="17"/>
        <v>60</v>
      </c>
      <c r="C75" s="42" t="s">
        <v>27</v>
      </c>
      <c r="F75" s="43"/>
      <c r="H75" s="39"/>
      <c r="I75" s="39"/>
      <c r="J75" s="39"/>
      <c r="K75" s="39"/>
      <c r="L75" s="48"/>
      <c r="M75" s="40"/>
      <c r="N75" s="40"/>
      <c r="O75" s="40"/>
      <c r="P75" s="40"/>
      <c r="Q75" s="40"/>
      <c r="R75" s="40"/>
      <c r="S75" s="16"/>
      <c r="U75" s="16"/>
      <c r="AB75" s="17"/>
      <c r="AD75" s="26"/>
    </row>
    <row r="76" spans="1:32" x14ac:dyDescent="0.2">
      <c r="A76" s="1">
        <f t="shared" si="17"/>
        <v>61</v>
      </c>
      <c r="C76" s="1">
        <v>1</v>
      </c>
      <c r="D76" s="1">
        <v>1258</v>
      </c>
      <c r="E76" s="47"/>
      <c r="F76" s="1" t="s">
        <v>28</v>
      </c>
      <c r="G76" s="14"/>
      <c r="H76" s="56">
        <v>1039.75</v>
      </c>
      <c r="I76" s="57">
        <v>0</v>
      </c>
      <c r="J76" s="57">
        <v>0</v>
      </c>
      <c r="K76" s="57">
        <v>0</v>
      </c>
      <c r="L76" s="48"/>
      <c r="M76" s="24">
        <v>25178.5</v>
      </c>
      <c r="N76" s="24">
        <v>0</v>
      </c>
      <c r="O76" s="24">
        <v>0</v>
      </c>
      <c r="P76" s="24">
        <v>0</v>
      </c>
      <c r="Q76" s="24">
        <v>100</v>
      </c>
      <c r="R76" s="24">
        <f>SUM(M76:Q76)</f>
        <v>25278.5</v>
      </c>
      <c r="S76" s="16"/>
      <c r="T76" s="41">
        <v>26.61</v>
      </c>
      <c r="U76" s="16"/>
      <c r="V76" s="49">
        <f>1039.75*T76</f>
        <v>27667.747499999998</v>
      </c>
      <c r="W76" s="58">
        <f>(+I76*T76)*1.5</f>
        <v>0</v>
      </c>
      <c r="X76" s="58">
        <f>(+J76*T76)*1.5</f>
        <v>0</v>
      </c>
      <c r="Y76" s="58">
        <v>0</v>
      </c>
      <c r="Z76" s="58">
        <v>100</v>
      </c>
      <c r="AA76" s="49">
        <f t="shared" ref="AA76" si="24">SUM(V76:Z76)</f>
        <v>27767.747499999998</v>
      </c>
      <c r="AB76" s="17"/>
      <c r="AC76" s="59">
        <f t="shared" ref="AC76" si="25">AA76-R76</f>
        <v>2489.2474999999977</v>
      </c>
      <c r="AD76" s="26">
        <f t="shared" si="4"/>
        <v>9.847291176296058E-2</v>
      </c>
    </row>
    <row r="77" spans="1:32" x14ac:dyDescent="0.2">
      <c r="A77" s="1">
        <f t="shared" si="17"/>
        <v>62</v>
      </c>
      <c r="C77" s="30">
        <f>SUM(C76:C76)</f>
        <v>1</v>
      </c>
      <c r="D77" s="31" t="s">
        <v>23</v>
      </c>
      <c r="E77" s="32" t="s">
        <v>23</v>
      </c>
      <c r="F77" s="31"/>
      <c r="G77" s="14"/>
      <c r="H77" s="33">
        <f>SUM(H76:H76)</f>
        <v>1039.75</v>
      </c>
      <c r="I77" s="34">
        <f>SUM(I76:I76)</f>
        <v>0</v>
      </c>
      <c r="J77" s="34"/>
      <c r="K77" s="34">
        <f>SUM(K76:K76)</f>
        <v>0</v>
      </c>
      <c r="L77" s="48"/>
      <c r="M77" s="35">
        <f t="shared" ref="M77:R77" si="26">SUM(M76:M76)</f>
        <v>25178.5</v>
      </c>
      <c r="N77" s="35">
        <f t="shared" si="26"/>
        <v>0</v>
      </c>
      <c r="O77" s="35">
        <f t="shared" si="26"/>
        <v>0</v>
      </c>
      <c r="P77" s="35">
        <f t="shared" si="26"/>
        <v>0</v>
      </c>
      <c r="Q77" s="35">
        <f t="shared" si="26"/>
        <v>100</v>
      </c>
      <c r="R77" s="35">
        <f t="shared" si="26"/>
        <v>25278.5</v>
      </c>
      <c r="S77" s="16"/>
      <c r="T77" s="32"/>
      <c r="U77" s="16"/>
      <c r="V77" s="36">
        <f t="shared" ref="V77:AA77" si="27">SUM(V76:V76)</f>
        <v>27667.747499999998</v>
      </c>
      <c r="W77" s="24">
        <f t="shared" si="27"/>
        <v>0</v>
      </c>
      <c r="X77" s="24">
        <f t="shared" si="27"/>
        <v>0</v>
      </c>
      <c r="Y77" s="24">
        <f t="shared" si="27"/>
        <v>0</v>
      </c>
      <c r="Z77" s="24">
        <f t="shared" si="27"/>
        <v>100</v>
      </c>
      <c r="AA77" s="36">
        <f t="shared" si="27"/>
        <v>27767.747499999998</v>
      </c>
      <c r="AB77" s="17"/>
      <c r="AC77" s="54">
        <f>AA77-R77</f>
        <v>2489.2474999999977</v>
      </c>
      <c r="AD77" s="26">
        <f t="shared" ref="AD77:AD84" si="28">AA77/R77-1</f>
        <v>9.847291176296058E-2</v>
      </c>
    </row>
    <row r="78" spans="1:32" x14ac:dyDescent="0.2">
      <c r="A78" s="1">
        <f t="shared" si="17"/>
        <v>63</v>
      </c>
      <c r="G78" s="14"/>
      <c r="H78" s="60"/>
      <c r="I78" s="39"/>
      <c r="J78" s="39"/>
      <c r="K78" s="39"/>
      <c r="L78" s="48"/>
      <c r="M78" s="40"/>
      <c r="N78" s="40"/>
      <c r="O78" s="40"/>
      <c r="P78" s="40"/>
      <c r="Q78" s="40"/>
      <c r="R78" s="40"/>
      <c r="S78" s="16"/>
      <c r="U78" s="16"/>
      <c r="AB78" s="17"/>
      <c r="AD78" s="26"/>
    </row>
    <row r="79" spans="1:32" x14ac:dyDescent="0.2">
      <c r="A79" s="1">
        <f t="shared" si="17"/>
        <v>64</v>
      </c>
      <c r="C79" s="42" t="s">
        <v>29</v>
      </c>
      <c r="F79" s="43"/>
      <c r="G79" s="14"/>
      <c r="H79" s="60"/>
      <c r="I79" s="39"/>
      <c r="J79" s="39"/>
      <c r="K79" s="39"/>
      <c r="L79" s="48"/>
      <c r="M79" s="40"/>
      <c r="N79" s="40"/>
      <c r="O79" s="40"/>
      <c r="P79" s="40"/>
      <c r="Q79" s="40"/>
      <c r="R79" s="40"/>
      <c r="S79" s="16"/>
      <c r="U79" s="16"/>
      <c r="AB79" s="17"/>
      <c r="AD79" s="26"/>
    </row>
    <row r="80" spans="1:32" x14ac:dyDescent="0.2">
      <c r="A80" s="1">
        <f>A79+1</f>
        <v>65</v>
      </c>
      <c r="C80" s="1">
        <v>1</v>
      </c>
      <c r="D80" s="1">
        <v>1205</v>
      </c>
      <c r="E80" s="47"/>
      <c r="G80" s="14"/>
      <c r="H80" s="56">
        <v>2088</v>
      </c>
      <c r="I80" s="39">
        <v>0</v>
      </c>
      <c r="J80" s="39">
        <v>0</v>
      </c>
      <c r="K80" s="39">
        <v>0</v>
      </c>
      <c r="L80" s="48"/>
      <c r="M80" s="40">
        <v>42574.32</v>
      </c>
      <c r="N80" s="40">
        <v>0</v>
      </c>
      <c r="O80" s="40">
        <v>0</v>
      </c>
      <c r="P80" s="40">
        <v>0</v>
      </c>
      <c r="Q80" s="40">
        <v>0</v>
      </c>
      <c r="R80" s="24">
        <f>SUM(M80:Q80)</f>
        <v>42574.32</v>
      </c>
      <c r="S80" s="16"/>
      <c r="T80" s="41">
        <v>20.39</v>
      </c>
      <c r="U80" s="16"/>
      <c r="V80" s="49">
        <f>2080*T80</f>
        <v>42411.200000000004</v>
      </c>
      <c r="W80" s="40">
        <f>(+I80*T80)*1.5</f>
        <v>0</v>
      </c>
      <c r="X80" s="40">
        <f>(+J80*T80)*2</f>
        <v>0</v>
      </c>
      <c r="Y80" s="40">
        <v>0</v>
      </c>
      <c r="Z80" s="40">
        <v>0</v>
      </c>
      <c r="AA80" s="49">
        <f>SUM(V80:Z80)</f>
        <v>42411.200000000004</v>
      </c>
      <c r="AB80" s="17"/>
      <c r="AC80" s="50">
        <f t="shared" ref="AC80:AC82" si="29">AA80-R80</f>
        <v>-163.11999999999534</v>
      </c>
      <c r="AD80" s="26">
        <f t="shared" si="28"/>
        <v>-3.8314176245209941E-3</v>
      </c>
    </row>
    <row r="81" spans="1:32" x14ac:dyDescent="0.2">
      <c r="A81" s="1">
        <f t="shared" ref="A81:A82" si="30">A80+1</f>
        <v>66</v>
      </c>
      <c r="C81" s="1">
        <v>1</v>
      </c>
      <c r="D81" s="1">
        <v>1213</v>
      </c>
      <c r="E81" s="47"/>
      <c r="G81" s="14"/>
      <c r="H81" s="56">
        <v>2088</v>
      </c>
      <c r="I81" s="39">
        <v>0</v>
      </c>
      <c r="J81" s="39">
        <v>0</v>
      </c>
      <c r="K81" s="39">
        <v>0</v>
      </c>
      <c r="L81" s="48"/>
      <c r="M81" s="40">
        <v>31361.759999999998</v>
      </c>
      <c r="N81" s="40"/>
      <c r="O81" s="40">
        <v>0</v>
      </c>
      <c r="P81" s="40">
        <v>0</v>
      </c>
      <c r="Q81" s="40"/>
      <c r="R81" s="24">
        <f>SUM(M81:Q81)</f>
        <v>31361.759999999998</v>
      </c>
      <c r="S81" s="16"/>
      <c r="T81" s="41">
        <v>15.02</v>
      </c>
      <c r="U81" s="16"/>
      <c r="V81" s="49">
        <f>2080*T81</f>
        <v>31241.599999999999</v>
      </c>
      <c r="W81" s="61">
        <v>0</v>
      </c>
      <c r="X81" s="61">
        <f>(+J81*T81)*2</f>
        <v>0</v>
      </c>
      <c r="Y81" s="61">
        <v>0</v>
      </c>
      <c r="Z81" s="61">
        <v>0</v>
      </c>
      <c r="AA81" s="49">
        <f>SUM(V81:Z81)</f>
        <v>31241.599999999999</v>
      </c>
      <c r="AB81" s="17"/>
      <c r="AC81" s="50">
        <f t="shared" si="29"/>
        <v>-120.15999999999985</v>
      </c>
      <c r="AD81" s="26">
        <f t="shared" si="28"/>
        <v>-3.8314176245211051E-3</v>
      </c>
    </row>
    <row r="82" spans="1:32" x14ac:dyDescent="0.2">
      <c r="A82" s="1">
        <f t="shared" si="30"/>
        <v>67</v>
      </c>
      <c r="C82" s="30">
        <f>SUM(C80:C81)</f>
        <v>2</v>
      </c>
      <c r="D82" s="31" t="s">
        <v>23</v>
      </c>
      <c r="E82" s="32" t="s">
        <v>23</v>
      </c>
      <c r="F82" s="31"/>
      <c r="G82" s="14"/>
      <c r="H82" s="33">
        <f>SUM(H80:H81)</f>
        <v>4176</v>
      </c>
      <c r="I82" s="34">
        <f>SUM(I80:I80)</f>
        <v>0</v>
      </c>
      <c r="J82" s="34">
        <v>0</v>
      </c>
      <c r="K82" s="34">
        <f>SUM(K80:K80)</f>
        <v>0</v>
      </c>
      <c r="L82" s="48"/>
      <c r="M82" s="35">
        <f>SUM(M80:M81)</f>
        <v>73936.08</v>
      </c>
      <c r="N82" s="35">
        <f>SUM(N80:N80)</f>
        <v>0</v>
      </c>
      <c r="O82" s="35">
        <f>SUM(O80:O80)</f>
        <v>0</v>
      </c>
      <c r="P82" s="35">
        <f>SUM(P80:P80)</f>
        <v>0</v>
      </c>
      <c r="Q82" s="35">
        <f>SUM(Q80:Q80)</f>
        <v>0</v>
      </c>
      <c r="R82" s="35">
        <f>SUM(R80:R81)</f>
        <v>73936.08</v>
      </c>
      <c r="S82" s="16"/>
      <c r="T82" s="32"/>
      <c r="U82" s="16"/>
      <c r="V82" s="36">
        <f>SUM(V80:V81)</f>
        <v>73652.800000000003</v>
      </c>
      <c r="W82" s="45">
        <f t="shared" ref="V82:AA82" si="31">SUM(W80:W80)</f>
        <v>0</v>
      </c>
      <c r="X82" s="45">
        <f t="shared" si="31"/>
        <v>0</v>
      </c>
      <c r="Y82" s="45">
        <f t="shared" si="31"/>
        <v>0</v>
      </c>
      <c r="Z82" s="45">
        <f t="shared" si="31"/>
        <v>0</v>
      </c>
      <c r="AA82" s="36">
        <f>SUM(AA80:AA81)</f>
        <v>73652.800000000003</v>
      </c>
      <c r="AB82" s="62"/>
      <c r="AC82" s="54">
        <f>AA82-R82</f>
        <v>-283.27999999999884</v>
      </c>
      <c r="AD82" s="26">
        <f t="shared" si="28"/>
        <v>-3.8314176245211051E-3</v>
      </c>
    </row>
    <row r="83" spans="1:32" x14ac:dyDescent="0.2">
      <c r="A83" s="1">
        <f t="shared" si="17"/>
        <v>68</v>
      </c>
      <c r="G83" s="14"/>
      <c r="H83" s="60"/>
      <c r="I83" s="39"/>
      <c r="J83" s="39"/>
      <c r="K83" s="39"/>
      <c r="L83" s="48"/>
      <c r="M83" s="40"/>
      <c r="N83" s="40"/>
      <c r="O83" s="40"/>
      <c r="P83" s="40"/>
      <c r="Q83" s="40"/>
      <c r="R83" s="40"/>
      <c r="S83" s="16"/>
      <c r="U83" s="16"/>
      <c r="AB83" s="17"/>
      <c r="AD83" s="26"/>
    </row>
    <row r="84" spans="1:32" s="63" customFormat="1" ht="15.75" customHeight="1" x14ac:dyDescent="0.2">
      <c r="A84" s="1">
        <f t="shared" si="17"/>
        <v>69</v>
      </c>
      <c r="C84" s="64">
        <f>+C23+C73+C77+C82</f>
        <v>57</v>
      </c>
      <c r="D84" s="64" t="s">
        <v>30</v>
      </c>
      <c r="E84" s="65" t="s">
        <v>30</v>
      </c>
      <c r="F84" s="64"/>
      <c r="G84" s="14"/>
      <c r="H84" s="66">
        <f>+H82+H77+H73+H23</f>
        <v>96790</v>
      </c>
      <c r="I84" s="66">
        <f>+I82+I77+I73+I23</f>
        <v>13157.149999999998</v>
      </c>
      <c r="J84" s="67"/>
      <c r="K84" s="66">
        <f>+K82+K77+K73+K23</f>
        <v>381</v>
      </c>
      <c r="L84" s="68"/>
      <c r="M84" s="69">
        <f t="shared" ref="M84:R84" si="32">+M82+M77+M73+M23</f>
        <v>3722442.9199999995</v>
      </c>
      <c r="N84" s="69">
        <f t="shared" si="32"/>
        <v>701953.70000000007</v>
      </c>
      <c r="O84" s="69">
        <f t="shared" si="32"/>
        <v>17006.499999999996</v>
      </c>
      <c r="P84" s="69">
        <f t="shared" si="32"/>
        <v>20432.509999999998</v>
      </c>
      <c r="Q84" s="69">
        <f t="shared" si="32"/>
        <v>10850</v>
      </c>
      <c r="R84" s="69">
        <f t="shared" si="32"/>
        <v>4473185.629999999</v>
      </c>
      <c r="S84" s="70"/>
      <c r="T84" s="65"/>
      <c r="U84" s="16"/>
      <c r="V84" s="71">
        <f t="shared" ref="V84:AA84" si="33">+V82+V77+V73+V23</f>
        <v>3930101.3475000001</v>
      </c>
      <c r="W84" s="71">
        <f t="shared" si="33"/>
        <v>671148.69674999989</v>
      </c>
      <c r="X84" s="71">
        <f t="shared" si="33"/>
        <v>16976.569999999996</v>
      </c>
      <c r="Y84" s="40">
        <f t="shared" si="33"/>
        <v>0</v>
      </c>
      <c r="Z84" s="71">
        <f t="shared" si="33"/>
        <v>11350</v>
      </c>
      <c r="AA84" s="71">
        <f t="shared" si="33"/>
        <v>4629576.6142500006</v>
      </c>
      <c r="AB84" s="72"/>
      <c r="AC84" s="73">
        <f>AA84-R84</f>
        <v>156390.98425000161</v>
      </c>
      <c r="AD84" s="26">
        <f t="shared" si="28"/>
        <v>3.4961881125868066E-2</v>
      </c>
      <c r="AE84" s="4"/>
      <c r="AF84" s="74"/>
    </row>
    <row r="85" spans="1:32" s="63" customFormat="1" x14ac:dyDescent="0.2">
      <c r="A85" s="1">
        <f t="shared" si="17"/>
        <v>70</v>
      </c>
      <c r="C85" s="75"/>
      <c r="D85" s="75"/>
      <c r="F85" s="75"/>
      <c r="G85" s="14"/>
      <c r="L85" s="68"/>
      <c r="S85" s="70"/>
      <c r="U85" s="16"/>
      <c r="AB85" s="72"/>
      <c r="AD85" s="26"/>
      <c r="AE85" s="4"/>
      <c r="AF85" s="74"/>
    </row>
    <row r="86" spans="1:32" s="63" customFormat="1" ht="13.5" customHeight="1" thickBot="1" x14ac:dyDescent="0.25">
      <c r="A86" s="1">
        <f t="shared" si="17"/>
        <v>71</v>
      </c>
      <c r="C86" s="76" t="s">
        <v>31</v>
      </c>
      <c r="D86" s="76"/>
      <c r="E86" s="76" t="s">
        <v>32</v>
      </c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8">
        <f>AC84</f>
        <v>156390.98425000161</v>
      </c>
      <c r="AD86" s="26"/>
      <c r="AE86" s="4"/>
      <c r="AF86" s="74"/>
    </row>
    <row r="87" spans="1:32" ht="13.5" thickTop="1" x14ac:dyDescent="0.2"/>
    <row r="88" spans="1:32" x14ac:dyDescent="0.2">
      <c r="D88" s="79" t="s">
        <v>33</v>
      </c>
      <c r="E88" s="80" t="s">
        <v>33</v>
      </c>
      <c r="H88" s="81" t="s">
        <v>21</v>
      </c>
      <c r="I88" s="82" t="s">
        <v>34</v>
      </c>
      <c r="J88" s="82"/>
      <c r="M88" s="81" t="s">
        <v>28</v>
      </c>
      <c r="N88" s="82" t="s">
        <v>35</v>
      </c>
      <c r="O88" s="82"/>
      <c r="T88" s="81" t="s">
        <v>26</v>
      </c>
      <c r="V88" s="82" t="s">
        <v>36</v>
      </c>
      <c r="X88" s="81" t="s">
        <v>22</v>
      </c>
      <c r="Y88" s="82" t="s">
        <v>37</v>
      </c>
    </row>
    <row r="89" spans="1:32" x14ac:dyDescent="0.2">
      <c r="A89" s="75"/>
    </row>
    <row r="90" spans="1:32" ht="30" customHeight="1" x14ac:dyDescent="0.2">
      <c r="A90" s="75"/>
      <c r="B90" s="83"/>
      <c r="C90" s="84" t="s">
        <v>38</v>
      </c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3"/>
      <c r="AC90" s="83"/>
    </row>
    <row r="92" spans="1:32" x14ac:dyDescent="0.2">
      <c r="A92" s="75"/>
      <c r="D92" s="85" t="s">
        <v>39</v>
      </c>
      <c r="E92" s="86" t="s">
        <v>39</v>
      </c>
      <c r="M92" s="87" t="s">
        <v>40</v>
      </c>
      <c r="N92" s="87" t="s">
        <v>41</v>
      </c>
      <c r="O92" s="87"/>
      <c r="P92" s="87"/>
      <c r="Q92" s="87"/>
      <c r="R92" s="87" t="s">
        <v>32</v>
      </c>
      <c r="S92" s="88"/>
    </row>
    <row r="93" spans="1:32" ht="3.75" customHeight="1" x14ac:dyDescent="0.2">
      <c r="A93" s="75"/>
    </row>
    <row r="94" spans="1:32" x14ac:dyDescent="0.2">
      <c r="A94" s="75">
        <f>A86+1</f>
        <v>72</v>
      </c>
      <c r="C94" s="2"/>
      <c r="D94" s="1" t="s">
        <v>42</v>
      </c>
      <c r="E94" s="1" t="s">
        <v>42</v>
      </c>
      <c r="F94" s="2" t="s">
        <v>43</v>
      </c>
      <c r="H94" s="1"/>
      <c r="M94" s="89">
        <f>M122+M123+M124+M125+M126</f>
        <v>516880.92</v>
      </c>
      <c r="N94" s="90">
        <f>N122+N123+N124+N125+N126</f>
        <v>7.2209244785294224E-2</v>
      </c>
      <c r="O94" s="90"/>
      <c r="R94" s="91">
        <f>$AC$86*N94</f>
        <v>11292.874863921459</v>
      </c>
    </row>
    <row r="95" spans="1:32" x14ac:dyDescent="0.2">
      <c r="A95" s="75">
        <f>A94+1</f>
        <v>73</v>
      </c>
      <c r="C95" s="2"/>
      <c r="D95" s="1" t="s">
        <v>44</v>
      </c>
      <c r="E95" s="1" t="s">
        <v>44</v>
      </c>
      <c r="F95" s="2" t="s">
        <v>45</v>
      </c>
      <c r="H95" s="1"/>
      <c r="M95" s="89">
        <f>M127+M128+M129+M130+M131</f>
        <v>1615350.5299999998</v>
      </c>
      <c r="N95" s="90">
        <f>N127+N128+N129+N130+N131</f>
        <v>0.22566753254274649</v>
      </c>
      <c r="O95" s="90"/>
      <c r="R95" s="91">
        <f>$AC$86*N95</f>
        <v>35292.367527629394</v>
      </c>
    </row>
    <row r="96" spans="1:32" x14ac:dyDescent="0.2">
      <c r="A96" s="75">
        <f t="shared" ref="A96:A98" si="34">A95+1</f>
        <v>74</v>
      </c>
      <c r="C96" s="2"/>
      <c r="D96" s="1" t="s">
        <v>46</v>
      </c>
      <c r="E96" s="1" t="s">
        <v>46</v>
      </c>
      <c r="F96" s="2" t="s">
        <v>47</v>
      </c>
      <c r="H96" s="1"/>
      <c r="M96" s="89">
        <f>M132+M133</f>
        <v>1068571.44</v>
      </c>
      <c r="N96" s="90">
        <f>N132+N133</f>
        <v>0.14928145670676785</v>
      </c>
      <c r="O96" s="90"/>
      <c r="R96" s="91">
        <f>$AC$86*N96</f>
        <v>23346.273944645429</v>
      </c>
    </row>
    <row r="97" spans="1:20" x14ac:dyDescent="0.2">
      <c r="A97" s="75">
        <f t="shared" si="34"/>
        <v>75</v>
      </c>
      <c r="C97" s="2"/>
      <c r="D97" s="1" t="s">
        <v>48</v>
      </c>
      <c r="E97" s="1" t="s">
        <v>48</v>
      </c>
      <c r="F97" s="2" t="s">
        <v>49</v>
      </c>
      <c r="H97" s="1"/>
      <c r="M97" s="89">
        <f>M134</f>
        <v>155730.89000000001</v>
      </c>
      <c r="N97" s="90">
        <f>N134</f>
        <v>2.1755900675617373E-2</v>
      </c>
      <c r="O97" s="90"/>
      <c r="R97" s="91">
        <f>$AC$86*N97</f>
        <v>3402.426719905076</v>
      </c>
    </row>
    <row r="98" spans="1:20" x14ac:dyDescent="0.2">
      <c r="A98" s="75">
        <f t="shared" si="34"/>
        <v>76</v>
      </c>
      <c r="C98" s="2"/>
      <c r="D98" s="1" t="s">
        <v>50</v>
      </c>
      <c r="E98" s="1" t="s">
        <v>50</v>
      </c>
      <c r="F98" s="2" t="s">
        <v>51</v>
      </c>
      <c r="H98" s="1"/>
      <c r="M98" s="89">
        <f>M135+M136+M137</f>
        <v>1251723.0899999999</v>
      </c>
      <c r="N98" s="90">
        <f>N135+N136+N137</f>
        <v>0.17486808955767777</v>
      </c>
      <c r="O98" s="90"/>
      <c r="R98" s="91">
        <f>$AC$86*N98</f>
        <v>27347.792639842653</v>
      </c>
    </row>
    <row r="99" spans="1:20" ht="15" customHeight="1" x14ac:dyDescent="0.2">
      <c r="A99" s="75">
        <f>A98+1</f>
        <v>77</v>
      </c>
      <c r="C99" s="2"/>
      <c r="D99" s="92" t="s">
        <v>52</v>
      </c>
      <c r="E99" s="30"/>
      <c r="F99" s="93"/>
      <c r="G99" s="30"/>
      <c r="H99" s="30"/>
      <c r="I99" s="94"/>
      <c r="J99" s="94"/>
      <c r="K99" s="94"/>
      <c r="L99" s="95">
        <f>SUM(M94:M98)</f>
        <v>4608256.8699999992</v>
      </c>
      <c r="M99" s="95"/>
      <c r="N99" s="96">
        <f>SUM(N94:N98)</f>
        <v>0.64378222426810372</v>
      </c>
      <c r="O99" s="90"/>
      <c r="R99" s="97">
        <f>SUM(R94:R98)</f>
        <v>100681.73569594401</v>
      </c>
      <c r="T99" s="2" t="s">
        <v>53</v>
      </c>
    </row>
    <row r="100" spans="1:20" ht="5.25" customHeight="1" x14ac:dyDescent="0.2">
      <c r="A100" s="75"/>
      <c r="C100" s="2"/>
      <c r="E100" s="1"/>
      <c r="F100" s="2"/>
      <c r="H100" s="1"/>
      <c r="L100" s="98"/>
      <c r="M100" s="98"/>
      <c r="N100" s="90"/>
      <c r="O100" s="90"/>
    </row>
    <row r="101" spans="1:20" x14ac:dyDescent="0.2">
      <c r="A101" s="1">
        <f>A99+1</f>
        <v>78</v>
      </c>
      <c r="C101" s="2"/>
      <c r="D101" s="1" t="s">
        <v>54</v>
      </c>
      <c r="E101" s="1" t="s">
        <v>54</v>
      </c>
      <c r="F101" s="2" t="s">
        <v>55</v>
      </c>
      <c r="H101" s="1"/>
      <c r="M101" s="89">
        <f>M116+M117</f>
        <v>2059643.1199999999</v>
      </c>
      <c r="N101" s="90">
        <f>N116+N117</f>
        <v>0.28773604996374619</v>
      </c>
      <c r="O101" s="90"/>
      <c r="R101" s="91">
        <f>$AC$86*N101</f>
        <v>44999.324058037906</v>
      </c>
    </row>
    <row r="102" spans="1:20" x14ac:dyDescent="0.2">
      <c r="A102" s="1">
        <f>A101+1</f>
        <v>79</v>
      </c>
      <c r="C102" s="2"/>
      <c r="D102" s="1" t="s">
        <v>56</v>
      </c>
      <c r="E102" s="1" t="s">
        <v>56</v>
      </c>
      <c r="F102" s="2" t="s">
        <v>57</v>
      </c>
      <c r="H102" s="1"/>
      <c r="M102" s="89">
        <f>M119+M118</f>
        <v>144329.66999999998</v>
      </c>
      <c r="N102" s="90">
        <f>N119+N118</f>
        <v>2.0163128619277985E-2</v>
      </c>
      <c r="O102" s="90"/>
      <c r="R102" s="91">
        <f>$AC$86*N102</f>
        <v>3153.3315303282602</v>
      </c>
    </row>
    <row r="103" spans="1:20" x14ac:dyDescent="0.2">
      <c r="A103" s="1">
        <f>A102+1</f>
        <v>80</v>
      </c>
      <c r="C103" s="2"/>
      <c r="D103" s="1" t="s">
        <v>58</v>
      </c>
      <c r="E103" s="1" t="s">
        <v>58</v>
      </c>
      <c r="F103" s="2" t="s">
        <v>59</v>
      </c>
      <c r="H103" s="1"/>
      <c r="M103" s="89">
        <f>M120</f>
        <v>210213.42</v>
      </c>
      <c r="N103" s="90">
        <f t="shared" ref="N103:N104" si="35">N120</f>
        <v>2.936721344238024E-2</v>
      </c>
      <c r="O103" s="90"/>
      <c r="R103" s="91">
        <f>$AC$86*N103</f>
        <v>4592.7674149337236</v>
      </c>
    </row>
    <row r="104" spans="1:20" x14ac:dyDescent="0.2">
      <c r="A104" s="1">
        <f>A103+1</f>
        <v>81</v>
      </c>
      <c r="C104" s="2"/>
      <c r="D104" s="1" t="s">
        <v>60</v>
      </c>
      <c r="E104" s="1" t="s">
        <v>60</v>
      </c>
      <c r="F104" s="2" t="s">
        <v>61</v>
      </c>
      <c r="H104" s="1"/>
      <c r="M104" s="89">
        <f>M121</f>
        <v>135655.88</v>
      </c>
      <c r="N104" s="90">
        <f t="shared" si="35"/>
        <v>1.8951383706491815E-2</v>
      </c>
      <c r="O104" s="90"/>
      <c r="R104" s="91">
        <f>$AC$86*N104</f>
        <v>2963.8255507576987</v>
      </c>
    </row>
    <row r="105" spans="1:20" ht="15" customHeight="1" x14ac:dyDescent="0.2">
      <c r="A105" s="1">
        <f>A104+1</f>
        <v>82</v>
      </c>
      <c r="C105" s="2"/>
      <c r="D105" s="30"/>
      <c r="E105" s="30"/>
      <c r="F105" s="94"/>
      <c r="G105" s="30"/>
      <c r="H105" s="30"/>
      <c r="I105" s="94" t="s">
        <v>23</v>
      </c>
      <c r="J105" s="94"/>
      <c r="K105" s="94"/>
      <c r="L105" s="95">
        <f>SUM(M101:M104)</f>
        <v>2549842.09</v>
      </c>
      <c r="M105" s="95"/>
      <c r="N105" s="96">
        <f>SUM(N101:N104)</f>
        <v>0.35621777573189622</v>
      </c>
      <c r="O105" s="90"/>
      <c r="R105" s="99">
        <f>SUM(R101:R104)</f>
        <v>55709.248554057587</v>
      </c>
      <c r="T105" s="2" t="s">
        <v>62</v>
      </c>
    </row>
    <row r="106" spans="1:20" ht="5.25" customHeight="1" x14ac:dyDescent="0.2">
      <c r="A106" s="75"/>
      <c r="C106" s="2"/>
      <c r="E106" s="1"/>
      <c r="F106" s="2"/>
      <c r="H106" s="1"/>
      <c r="L106" s="98"/>
      <c r="M106" s="98"/>
      <c r="N106" s="100"/>
      <c r="O106" s="100"/>
    </row>
    <row r="107" spans="1:20" ht="15" customHeight="1" thickBot="1" x14ac:dyDescent="0.25">
      <c r="A107" s="1">
        <f>A105+1</f>
        <v>83</v>
      </c>
      <c r="C107" s="2"/>
      <c r="D107" s="101"/>
      <c r="E107" s="101"/>
      <c r="F107" s="102" t="s">
        <v>18</v>
      </c>
      <c r="G107" s="101"/>
      <c r="H107" s="101"/>
      <c r="I107" s="102"/>
      <c r="J107" s="102"/>
      <c r="K107" s="102"/>
      <c r="L107" s="103">
        <f>L99+L105</f>
        <v>7158098.959999999</v>
      </c>
      <c r="M107" s="103"/>
      <c r="N107" s="104">
        <f>N99+N105</f>
        <v>1</v>
      </c>
      <c r="O107" s="100"/>
      <c r="R107" s="105">
        <f>R99+R105</f>
        <v>156390.98425000161</v>
      </c>
      <c r="S107" s="105"/>
      <c r="T107" s="2" t="s">
        <v>63</v>
      </c>
    </row>
    <row r="108" spans="1:20" ht="13.5" thickTop="1" x14ac:dyDescent="0.2"/>
    <row r="112" spans="1:20" x14ac:dyDescent="0.2">
      <c r="D112" s="85" t="s">
        <v>64</v>
      </c>
      <c r="E112" s="86" t="s">
        <v>64</v>
      </c>
    </row>
    <row r="113" spans="4:18" x14ac:dyDescent="0.2">
      <c r="K113" s="1"/>
      <c r="L113" s="1"/>
      <c r="M113" s="1">
        <v>2023</v>
      </c>
    </row>
    <row r="114" spans="4:18" x14ac:dyDescent="0.2">
      <c r="D114" s="85" t="s">
        <v>65</v>
      </c>
      <c r="E114" s="85" t="s">
        <v>65</v>
      </c>
      <c r="F114" s="85" t="s">
        <v>66</v>
      </c>
      <c r="G114" s="85"/>
      <c r="M114" s="85" t="s">
        <v>67</v>
      </c>
      <c r="N114" s="106" t="s">
        <v>68</v>
      </c>
      <c r="O114" s="106"/>
    </row>
    <row r="115" spans="4:18" x14ac:dyDescent="0.2">
      <c r="E115" s="1"/>
      <c r="F115" s="2"/>
    </row>
    <row r="116" spans="4:18" x14ac:dyDescent="0.2">
      <c r="D116" s="107">
        <v>107.2</v>
      </c>
      <c r="E116" s="108">
        <v>107.2</v>
      </c>
      <c r="F116" s="2" t="s">
        <v>69</v>
      </c>
      <c r="M116" s="109">
        <v>1957285.43</v>
      </c>
      <c r="N116" s="110">
        <f t="shared" ref="N116:N137" si="36">M116/L$138</f>
        <v>0.27343648655005459</v>
      </c>
      <c r="O116" s="110"/>
      <c r="R116" s="91"/>
    </row>
    <row r="117" spans="4:18" x14ac:dyDescent="0.2">
      <c r="D117" s="107">
        <v>108.8</v>
      </c>
      <c r="E117" s="108">
        <v>108.8</v>
      </c>
      <c r="F117" s="2" t="s">
        <v>70</v>
      </c>
      <c r="M117" s="109">
        <v>102357.69</v>
      </c>
      <c r="N117" s="110">
        <f t="shared" si="36"/>
        <v>1.4299563413691615E-2</v>
      </c>
      <c r="O117" s="110"/>
      <c r="R117" s="91"/>
    </row>
    <row r="118" spans="4:18" x14ac:dyDescent="0.2">
      <c r="D118" s="111">
        <v>143</v>
      </c>
      <c r="E118" s="108"/>
      <c r="F118" s="2" t="s">
        <v>71</v>
      </c>
      <c r="M118" s="109">
        <f>1326.3+18136.23+381.6</f>
        <v>19844.129999999997</v>
      </c>
      <c r="N118" s="110">
        <f t="shared" si="36"/>
        <v>2.7722625952631419E-3</v>
      </c>
      <c r="O118" s="110"/>
      <c r="R118" s="91"/>
    </row>
    <row r="119" spans="4:18" x14ac:dyDescent="0.2">
      <c r="D119" s="111">
        <v>163</v>
      </c>
      <c r="E119" s="108">
        <v>163</v>
      </c>
      <c r="F119" s="2" t="s">
        <v>72</v>
      </c>
      <c r="M119" s="109">
        <v>124485.54</v>
      </c>
      <c r="N119" s="110">
        <f t="shared" si="36"/>
        <v>1.7390866024014844E-2</v>
      </c>
      <c r="O119" s="110"/>
      <c r="R119" s="91"/>
    </row>
    <row r="120" spans="4:18" x14ac:dyDescent="0.2">
      <c r="D120" s="111">
        <v>184.1</v>
      </c>
      <c r="E120" s="108">
        <v>184.1</v>
      </c>
      <c r="F120" s="2" t="s">
        <v>73</v>
      </c>
      <c r="M120" s="109">
        <v>210213.42</v>
      </c>
      <c r="N120" s="110">
        <f t="shared" si="36"/>
        <v>2.936721344238024E-2</v>
      </c>
      <c r="O120" s="110"/>
      <c r="R120" s="91"/>
    </row>
    <row r="121" spans="4:18" x14ac:dyDescent="0.2">
      <c r="D121" s="111">
        <v>242</v>
      </c>
      <c r="E121" s="108">
        <v>242</v>
      </c>
      <c r="F121" s="2" t="s">
        <v>74</v>
      </c>
      <c r="M121" s="109">
        <f>131561.17+4094.71</f>
        <v>135655.88</v>
      </c>
      <c r="N121" s="110">
        <f t="shared" si="36"/>
        <v>1.8951383706491815E-2</v>
      </c>
      <c r="O121" s="110"/>
      <c r="R121" s="91"/>
    </row>
    <row r="122" spans="4:18" hidden="1" x14ac:dyDescent="0.2">
      <c r="D122" s="111">
        <v>580</v>
      </c>
      <c r="E122" s="108">
        <v>580</v>
      </c>
      <c r="F122" s="2" t="s">
        <v>75</v>
      </c>
      <c r="M122" s="109">
        <v>0</v>
      </c>
      <c r="N122" s="110">
        <f t="shared" si="36"/>
        <v>0</v>
      </c>
      <c r="O122" s="110"/>
      <c r="R122" s="91"/>
    </row>
    <row r="123" spans="4:18" x14ac:dyDescent="0.2">
      <c r="D123" s="111">
        <v>583</v>
      </c>
      <c r="E123" s="108">
        <v>583</v>
      </c>
      <c r="F123" s="2" t="s">
        <v>76</v>
      </c>
      <c r="M123" s="109">
        <v>229301.95</v>
      </c>
      <c r="N123" s="110">
        <f t="shared" si="36"/>
        <v>3.2033917284652907E-2</v>
      </c>
      <c r="O123" s="110"/>
      <c r="R123" s="91"/>
    </row>
    <row r="124" spans="4:18" x14ac:dyDescent="0.2">
      <c r="D124" s="111">
        <v>586</v>
      </c>
      <c r="E124" s="108">
        <v>586</v>
      </c>
      <c r="F124" s="2" t="s">
        <v>77</v>
      </c>
      <c r="M124" s="109">
        <v>273942.78999999998</v>
      </c>
      <c r="N124" s="110">
        <f t="shared" si="36"/>
        <v>3.8270327293714865E-2</v>
      </c>
      <c r="O124" s="110"/>
      <c r="R124" s="91"/>
    </row>
    <row r="125" spans="4:18" x14ac:dyDescent="0.2">
      <c r="D125" s="111">
        <v>587</v>
      </c>
      <c r="E125" s="108">
        <v>587</v>
      </c>
      <c r="F125" s="2" t="s">
        <v>78</v>
      </c>
      <c r="M125" s="109">
        <v>13636.18</v>
      </c>
      <c r="N125" s="110">
        <f t="shared" si="36"/>
        <v>1.9050002069264491E-3</v>
      </c>
      <c r="O125" s="110"/>
      <c r="R125" s="91"/>
    </row>
    <row r="126" spans="4:18" hidden="1" x14ac:dyDescent="0.2">
      <c r="D126" s="111">
        <v>588</v>
      </c>
      <c r="E126" s="108">
        <v>588</v>
      </c>
      <c r="F126" s="2" t="s">
        <v>79</v>
      </c>
      <c r="M126" s="109">
        <v>0</v>
      </c>
      <c r="N126" s="110">
        <f t="shared" si="36"/>
        <v>0</v>
      </c>
      <c r="O126" s="110"/>
      <c r="R126" s="91"/>
    </row>
    <row r="127" spans="4:18" hidden="1" x14ac:dyDescent="0.2">
      <c r="D127" s="111">
        <v>590</v>
      </c>
      <c r="E127" s="108">
        <v>590</v>
      </c>
      <c r="F127" s="2" t="s">
        <v>80</v>
      </c>
      <c r="M127" s="109">
        <v>0</v>
      </c>
      <c r="N127" s="110">
        <f t="shared" si="36"/>
        <v>0</v>
      </c>
      <c r="O127" s="110"/>
      <c r="R127" s="91"/>
    </row>
    <row r="128" spans="4:18" x14ac:dyDescent="0.2">
      <c r="D128" s="111">
        <v>593</v>
      </c>
      <c r="E128" s="108">
        <v>593</v>
      </c>
      <c r="F128" s="2" t="s">
        <v>81</v>
      </c>
      <c r="M128" s="109">
        <f>1288575.43+1717.41+74809.83+31236.45</f>
        <v>1396339.1199999999</v>
      </c>
      <c r="N128" s="110">
        <f t="shared" si="36"/>
        <v>0.1950712232120356</v>
      </c>
      <c r="O128" s="110"/>
      <c r="R128" s="91"/>
    </row>
    <row r="129" spans="4:18" hidden="1" x14ac:dyDescent="0.2">
      <c r="D129" s="111">
        <v>595</v>
      </c>
      <c r="E129" s="108">
        <v>595</v>
      </c>
      <c r="F129" s="2" t="s">
        <v>82</v>
      </c>
      <c r="M129" s="109">
        <v>0</v>
      </c>
      <c r="N129" s="110">
        <f t="shared" si="36"/>
        <v>0</v>
      </c>
      <c r="O129" s="110"/>
      <c r="R129" s="91"/>
    </row>
    <row r="130" spans="4:18" x14ac:dyDescent="0.2">
      <c r="D130" s="111">
        <v>597</v>
      </c>
      <c r="E130" s="108">
        <v>597</v>
      </c>
      <c r="F130" s="2" t="s">
        <v>83</v>
      </c>
      <c r="M130" s="109">
        <v>17887.91</v>
      </c>
      <c r="N130" s="110">
        <f t="shared" si="36"/>
        <v>2.4989749513046689E-3</v>
      </c>
      <c r="O130" s="110"/>
      <c r="R130" s="91"/>
    </row>
    <row r="131" spans="4:18" x14ac:dyDescent="0.2">
      <c r="D131" s="111">
        <v>598</v>
      </c>
      <c r="E131" s="108">
        <v>598</v>
      </c>
      <c r="F131" s="2" t="s">
        <v>84</v>
      </c>
      <c r="M131" s="109">
        <v>201123.5</v>
      </c>
      <c r="N131" s="110">
        <f t="shared" si="36"/>
        <v>2.8097334379406234E-2</v>
      </c>
      <c r="O131" s="110"/>
      <c r="R131" s="91"/>
    </row>
    <row r="132" spans="4:18" x14ac:dyDescent="0.2">
      <c r="D132" s="111">
        <v>902</v>
      </c>
      <c r="E132" s="108">
        <v>902</v>
      </c>
      <c r="F132" s="2" t="s">
        <v>85</v>
      </c>
      <c r="M132" s="109">
        <v>38467.46</v>
      </c>
      <c r="N132" s="110">
        <f t="shared" si="36"/>
        <v>5.3739771152870449E-3</v>
      </c>
      <c r="O132" s="110"/>
      <c r="R132" s="91"/>
    </row>
    <row r="133" spans="4:18" x14ac:dyDescent="0.2">
      <c r="D133" s="111">
        <v>903</v>
      </c>
      <c r="E133" s="108">
        <v>903</v>
      </c>
      <c r="F133" s="2" t="s">
        <v>86</v>
      </c>
      <c r="M133" s="109">
        <f>1012616.63+12258.15+5229.2</f>
        <v>1030103.98</v>
      </c>
      <c r="N133" s="110">
        <f t="shared" si="36"/>
        <v>0.14390747959148081</v>
      </c>
      <c r="O133" s="110"/>
      <c r="R133" s="91"/>
    </row>
    <row r="134" spans="4:18" x14ac:dyDescent="0.2">
      <c r="D134" s="112">
        <v>908</v>
      </c>
      <c r="E134" s="113" t="s">
        <v>87</v>
      </c>
      <c r="F134" s="2" t="s">
        <v>88</v>
      </c>
      <c r="M134" s="109">
        <v>155730.89000000001</v>
      </c>
      <c r="N134" s="110">
        <f t="shared" si="36"/>
        <v>2.1755900675617373E-2</v>
      </c>
      <c r="O134" s="110"/>
      <c r="R134" s="91"/>
    </row>
    <row r="135" spans="4:18" x14ac:dyDescent="0.2">
      <c r="D135" s="111">
        <v>920</v>
      </c>
      <c r="E135" s="108">
        <v>920</v>
      </c>
      <c r="F135" s="2" t="s">
        <v>51</v>
      </c>
      <c r="M135" s="109">
        <v>1213573.17</v>
      </c>
      <c r="N135" s="110">
        <f t="shared" si="36"/>
        <v>0.16953847338260325</v>
      </c>
      <c r="O135" s="110"/>
      <c r="R135" s="91"/>
    </row>
    <row r="136" spans="4:18" x14ac:dyDescent="0.2">
      <c r="D136" s="111">
        <v>921</v>
      </c>
      <c r="E136" s="108">
        <v>926</v>
      </c>
      <c r="F136" s="2" t="s">
        <v>89</v>
      </c>
      <c r="M136" s="109">
        <v>7253.47</v>
      </c>
      <c r="N136" s="110">
        <f t="shared" si="36"/>
        <v>1.0133235151585556E-3</v>
      </c>
      <c r="O136" s="110"/>
      <c r="R136" s="91"/>
    </row>
    <row r="137" spans="4:18" x14ac:dyDescent="0.2">
      <c r="D137" s="111">
        <v>932</v>
      </c>
      <c r="E137" s="108">
        <v>935</v>
      </c>
      <c r="F137" s="2" t="s">
        <v>90</v>
      </c>
      <c r="M137" s="109">
        <v>30896.45</v>
      </c>
      <c r="N137" s="110">
        <f t="shared" si="36"/>
        <v>4.3162926599159511E-3</v>
      </c>
      <c r="O137" s="110"/>
      <c r="R137" s="91"/>
    </row>
    <row r="138" spans="4:18" ht="15" customHeight="1" x14ac:dyDescent="0.2">
      <c r="D138" s="30"/>
      <c r="E138" s="94"/>
      <c r="F138" s="94" t="s">
        <v>18</v>
      </c>
      <c r="G138" s="30"/>
      <c r="H138" s="94"/>
      <c r="I138" s="94"/>
      <c r="J138" s="94"/>
      <c r="K138" s="94"/>
      <c r="L138" s="95">
        <f>SUM(M116:M137)</f>
        <v>7158098.96</v>
      </c>
      <c r="M138" s="95"/>
      <c r="N138" s="114">
        <f>L138/L$138</f>
        <v>1</v>
      </c>
      <c r="O138" s="115"/>
      <c r="R138" s="91"/>
    </row>
    <row r="139" spans="4:18" x14ac:dyDescent="0.2">
      <c r="R139" s="91"/>
    </row>
    <row r="140" spans="4:18" x14ac:dyDescent="0.2">
      <c r="R140" s="91"/>
    </row>
    <row r="141" spans="4:18" x14ac:dyDescent="0.2">
      <c r="J141" s="2" t="s">
        <v>91</v>
      </c>
      <c r="M141" s="50">
        <v>7158098.96</v>
      </c>
      <c r="R141" s="91"/>
    </row>
    <row r="142" spans="4:18" x14ac:dyDescent="0.2">
      <c r="J142" s="2" t="s">
        <v>92</v>
      </c>
      <c r="M142" s="91">
        <f>M141-L138</f>
        <v>0</v>
      </c>
      <c r="R142" s="91"/>
    </row>
    <row r="144" spans="4:18" x14ac:dyDescent="0.2">
      <c r="J144" s="2" t="s">
        <v>93</v>
      </c>
      <c r="M144" s="91">
        <f>L107</f>
        <v>7158098.959999999</v>
      </c>
    </row>
    <row r="145" spans="13:13" x14ac:dyDescent="0.2">
      <c r="M145" s="91">
        <f>M144-M141</f>
        <v>0</v>
      </c>
    </row>
  </sheetData>
  <mergeCells count="20">
    <mergeCell ref="C90:AA90"/>
    <mergeCell ref="L99:M99"/>
    <mergeCell ref="L105:M105"/>
    <mergeCell ref="L107:M107"/>
    <mergeCell ref="L138:M138"/>
    <mergeCell ref="C47:F47"/>
    <mergeCell ref="H47:K47"/>
    <mergeCell ref="M47:R47"/>
    <mergeCell ref="T47:T48"/>
    <mergeCell ref="V47:AA47"/>
    <mergeCell ref="AC47:AC48"/>
    <mergeCell ref="A3:AC3"/>
    <mergeCell ref="A4:AC4"/>
    <mergeCell ref="A6:AC6"/>
    <mergeCell ref="C8:F8"/>
    <mergeCell ref="H8:K8"/>
    <mergeCell ref="M8:R8"/>
    <mergeCell ref="T8:T9"/>
    <mergeCell ref="V8:AA8"/>
    <mergeCell ref="AC8:AC9"/>
  </mergeCells>
  <pageMargins left="0.25" right="0.25" top="0.75" bottom="0.5" header="0.5" footer="0.5"/>
  <pageSetup scale="57" fitToHeight="3" orientation="landscape" r:id="rId1"/>
  <headerFooter alignWithMargins="0">
    <oddFooter>&amp;RExhibit JW-2
Page &amp;P of &amp;N</oddFooter>
  </headerFooter>
  <rowBreaks count="2" manualBreakCount="2">
    <brk id="45" max="25" man="1"/>
    <brk id="88" max="2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1.09 Wages</vt:lpstr>
      <vt:lpstr>'1.09 Wages'!Print_Area</vt:lpstr>
      <vt:lpstr>'1.09 Wages'!Print_Titles</vt:lpstr>
    </vt:vector>
  </TitlesOfParts>
  <Company>Cumberland Valley Electric,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Chaney</dc:creator>
  <cp:lastModifiedBy>Brian Chaney</cp:lastModifiedBy>
  <dcterms:created xsi:type="dcterms:W3CDTF">2025-05-16T19:42:57Z</dcterms:created>
  <dcterms:modified xsi:type="dcterms:W3CDTF">2025-05-16T19:59:55Z</dcterms:modified>
</cp:coreProperties>
</file>