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T:\Rate Case 2024\BC Working Docs - Application\"/>
    </mc:Choice>
  </mc:AlternateContent>
  <xr:revisionPtr revIDLastSave="0" documentId="13_ncr:1_{69888A09-7D26-4CAC-9E04-94D789A80059}" xr6:coauthVersionLast="47" xr6:coauthVersionMax="47" xr10:uidLastSave="{00000000-0000-0000-0000-000000000000}"/>
  <bookViews>
    <workbookView xWindow="-120" yWindow="-120" windowWidth="29040" windowHeight="15720" xr2:uid="{7B759958-E608-464E-8240-018BA900E3AF}"/>
  </bookViews>
  <sheets>
    <sheet name="Schedule 1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1" i="1" l="1"/>
  <c r="L45" i="1"/>
  <c r="F20" i="1"/>
  <c r="G20" i="1"/>
  <c r="H20" i="1"/>
  <c r="G19" i="1"/>
  <c r="H19" i="1"/>
  <c r="F19" i="1"/>
  <c r="F18" i="1"/>
  <c r="G18" i="1"/>
  <c r="H18" i="1"/>
  <c r="F17" i="1"/>
  <c r="G17" i="1"/>
  <c r="H17" i="1"/>
  <c r="F14" i="1"/>
  <c r="G14" i="1"/>
  <c r="H14" i="1"/>
  <c r="F16" i="1"/>
  <c r="G16" i="1"/>
  <c r="H16" i="1"/>
  <c r="G15" i="1"/>
  <c r="H15" i="1"/>
  <c r="F15" i="1"/>
  <c r="G13" i="1"/>
  <c r="H13" i="1"/>
  <c r="F13" i="1"/>
  <c r="G12" i="1"/>
  <c r="H12" i="1"/>
  <c r="F12" i="1"/>
  <c r="G35" i="1"/>
  <c r="H35" i="1"/>
  <c r="F35" i="1"/>
  <c r="G34" i="1"/>
  <c r="H34" i="1"/>
  <c r="F34" i="1"/>
  <c r="G33" i="1"/>
  <c r="H33" i="1"/>
  <c r="F33" i="1"/>
  <c r="G32" i="1"/>
  <c r="H32" i="1"/>
  <c r="F32" i="1"/>
  <c r="G31" i="1"/>
  <c r="H31" i="1"/>
  <c r="F31" i="1"/>
  <c r="G30" i="1"/>
  <c r="H30" i="1"/>
  <c r="F30" i="1"/>
  <c r="G29" i="1"/>
  <c r="H29" i="1"/>
  <c r="F29" i="1"/>
  <c r="G28" i="1"/>
  <c r="H28" i="1"/>
  <c r="F28" i="1"/>
  <c r="F27" i="1"/>
  <c r="G27" i="1"/>
  <c r="H27" i="1"/>
  <c r="G26" i="1"/>
  <c r="H26" i="1"/>
  <c r="F26" i="1"/>
  <c r="G25" i="1"/>
  <c r="H25" i="1"/>
  <c r="F25" i="1"/>
  <c r="G24" i="1"/>
  <c r="H24" i="1"/>
  <c r="F24" i="1"/>
  <c r="G23" i="1"/>
  <c r="H23" i="1"/>
  <c r="F23" i="1"/>
  <c r="F22" i="1"/>
  <c r="G22" i="1"/>
  <c r="H22" i="1"/>
  <c r="G21" i="1"/>
  <c r="H21" i="1"/>
  <c r="F21" i="1"/>
  <c r="A43" i="1" l="1"/>
  <c r="K42" i="1" l="1"/>
  <c r="K41" i="1"/>
  <c r="K38" i="1"/>
  <c r="K22" i="1"/>
  <c r="K21" i="1"/>
  <c r="K20" i="1"/>
  <c r="K19" i="1"/>
  <c r="K18" i="1"/>
  <c r="K17" i="1"/>
  <c r="K16" i="1"/>
  <c r="K15" i="1"/>
  <c r="K14" i="1"/>
  <c r="K12" i="1"/>
  <c r="E36" i="1"/>
  <c r="K33" i="1"/>
  <c r="K32" i="1"/>
  <c r="K31" i="1"/>
  <c r="K30" i="1"/>
  <c r="K29" i="1"/>
  <c r="K13" i="1"/>
  <c r="E43" i="1" l="1"/>
  <c r="A13" i="1" l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l="1"/>
  <c r="A37" i="1" s="1"/>
  <c r="A38" i="1" s="1"/>
  <c r="A39" i="1" s="1"/>
  <c r="A40" i="1" s="1"/>
  <c r="A41" i="1" s="1"/>
  <c r="A42" i="1" s="1"/>
  <c r="A44" i="1" s="1"/>
  <c r="A45" i="1" s="1"/>
  <c r="A46" i="1" s="1"/>
  <c r="A47" i="1" s="1"/>
  <c r="A48" i="1" s="1"/>
  <c r="A49" i="1" s="1"/>
  <c r="A50" i="1" s="1"/>
  <c r="A51" i="1" s="1"/>
  <c r="E39" i="1"/>
  <c r="E45" i="1" s="1"/>
  <c r="K43" i="1"/>
  <c r="K24" i="1"/>
  <c r="K25" i="1"/>
  <c r="K26" i="1"/>
  <c r="K27" i="1"/>
  <c r="K28" i="1"/>
  <c r="K34" i="1"/>
  <c r="K35" i="1"/>
  <c r="K23" i="1"/>
  <c r="K36" i="1" l="1"/>
  <c r="K39" i="1"/>
  <c r="K45" i="1" l="1"/>
  <c r="H47" i="1" s="1"/>
</calcChain>
</file>

<file path=xl/sharedStrings.xml><?xml version="1.0" encoding="utf-8"?>
<sst xmlns="http://schemas.openxmlformats.org/spreadsheetml/2006/main" count="136" uniqueCount="76">
  <si>
    <t>Actual</t>
  </si>
  <si>
    <t>Bond</t>
  </si>
  <si>
    <t>Annualized</t>
  </si>
  <si>
    <t>Test</t>
  </si>
  <si>
    <t xml:space="preserve">Type </t>
  </si>
  <si>
    <t>Date</t>
  </si>
  <si>
    <t>Cost</t>
  </si>
  <si>
    <t>Rating</t>
  </si>
  <si>
    <t>Year</t>
  </si>
  <si>
    <t>of Debt</t>
  </si>
  <si>
    <t>of</t>
  </si>
  <si>
    <t>Amount</t>
  </si>
  <si>
    <t>Interest</t>
  </si>
  <si>
    <t>Rate at</t>
  </si>
  <si>
    <t>at Time</t>
  </si>
  <si>
    <t>Type of</t>
  </si>
  <si>
    <t>Col. (d) x</t>
  </si>
  <si>
    <t>Line No.</t>
  </si>
  <si>
    <t>Issue</t>
  </si>
  <si>
    <t>Maturity</t>
  </si>
  <si>
    <t>Outstanding</t>
  </si>
  <si>
    <t>Rate</t>
  </si>
  <si>
    <t>of Issue</t>
  </si>
  <si>
    <t>Obligation</t>
  </si>
  <si>
    <t>Col. (g)</t>
  </si>
  <si>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</si>
  <si>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</si>
  <si>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</si>
  <si>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</si>
  <si>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</si>
  <si>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</si>
  <si>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</si>
  <si>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</si>
  <si>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</si>
  <si>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(j)</t>
  </si>
  <si>
    <t>(k)</t>
  </si>
  <si>
    <t>CoBank</t>
  </si>
  <si>
    <t>FFB</t>
  </si>
  <si>
    <t>Total FFB</t>
  </si>
  <si>
    <t>Total CoBank</t>
  </si>
  <si>
    <t>N/A</t>
  </si>
  <si>
    <t>Grand Total</t>
  </si>
  <si>
    <t>Annualized Cost Rate</t>
  </si>
  <si>
    <t xml:space="preserve">  [Total Col. (J) / Total Col. (d)</t>
  </si>
  <si>
    <t>Actual Test Year Cost Rate</t>
  </si>
  <si>
    <t>For the Year Ended December 31, 2023</t>
  </si>
  <si>
    <t>Case No. 2024-00324</t>
  </si>
  <si>
    <t>Exhibit 14 - Debt Instruments</t>
  </si>
  <si>
    <t>Cumberland Valley Electric, Inc.</t>
  </si>
  <si>
    <t>Total RUS</t>
  </si>
  <si>
    <t>1B300</t>
  </si>
  <si>
    <t>H0010</t>
  </si>
  <si>
    <t>H0020</t>
  </si>
  <si>
    <t>H0030</t>
  </si>
  <si>
    <t>H0040</t>
  </si>
  <si>
    <t>H0050</t>
  </si>
  <si>
    <t>H0060</t>
  </si>
  <si>
    <t>H0070</t>
  </si>
  <si>
    <t>H0080</t>
  </si>
  <si>
    <t>H0090</t>
  </si>
  <si>
    <t>H0015</t>
  </si>
  <si>
    <t>H0025</t>
  </si>
  <si>
    <t>H0035</t>
  </si>
  <si>
    <t>H0045</t>
  </si>
  <si>
    <t>H0055</t>
  </si>
  <si>
    <t>H0065</t>
  </si>
  <si>
    <t>H0075</t>
  </si>
  <si>
    <t>H0085</t>
  </si>
  <si>
    <t>H0095</t>
  </si>
  <si>
    <t>H0100</t>
  </si>
  <si>
    <t>H0105</t>
  </si>
  <si>
    <t>H0110</t>
  </si>
  <si>
    <t>H0115</t>
  </si>
  <si>
    <t>H0120</t>
  </si>
  <si>
    <t>H0125</t>
  </si>
  <si>
    <t>RUS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</si>
</sst>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  <numFmt numFmtId="165" formatCode="&quot;$&quot;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0" xfId="0" applyAlignment="1">
      <alignment horizontal="right"/>
    </xf>
    <xf numFmtId="0" fontId="0" fillId="0" borderId="10" xfId="0" applyBorder="1"/>
    <xf numFmtId="0" fontId="3" fillId="0" borderId="0" xfId="0" applyFont="1"/>
    <xf numFmtId="0" fontId="5" fillId="0" borderId="0" xfId="0" applyFont="1"/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6" fillId="0" borderId="0" xfId="0" applyFont="1" applyAlignment="1">
      <alignment horizontal="center"/>
    </xf>
    <xf numFmtId="43" fontId="6" fillId="0" borderId="0" xfId="1" applyFont="1" applyAlignment="1">
      <alignment horizontal="center"/>
    </xf>
    <xf numFmtId="14" fontId="6" fillId="0" borderId="0" xfId="0" applyNumberFormat="1" applyFont="1"/>
    <xf numFmtId="44" fontId="6" fillId="0" borderId="0" xfId="2" applyFont="1"/>
    <xf numFmtId="164" fontId="6" fillId="0" borderId="0" xfId="0" applyNumberFormat="1" applyFont="1"/>
    <xf numFmtId="44" fontId="6" fillId="0" borderId="10" xfId="2" applyFont="1" applyBorder="1"/>
    <xf numFmtId="164" fontId="6" fillId="0" borderId="10" xfId="0" applyNumberFormat="1" applyFont="1" applyBorder="1"/>
    <xf numFmtId="0" fontId="6" fillId="0" borderId="10" xfId="0" applyFont="1" applyBorder="1" applyAlignment="1">
      <alignment horizontal="center"/>
    </xf>
    <xf numFmtId="43" fontId="6" fillId="0" borderId="0" xfId="1" applyFont="1" applyAlignment="1">
      <alignment horizontal="left"/>
    </xf>
    <xf numFmtId="0" fontId="6" fillId="0" borderId="0" xfId="0" applyFont="1"/>
    <xf numFmtId="164" fontId="6" fillId="0" borderId="0" xfId="3" applyNumberFormat="1" applyFont="1"/>
    <xf numFmtId="164" fontId="6" fillId="0" borderId="10" xfId="3" applyNumberFormat="1" applyFont="1" applyBorder="1"/>
    <xf numFmtId="0" fontId="6" fillId="0" borderId="0" xfId="0" applyFont="1" applyAlignment="1">
      <alignment horizontal="left"/>
    </xf>
    <xf numFmtId="165" fontId="6" fillId="0" borderId="0" xfId="0" applyNumberFormat="1" applyFont="1"/>
    <xf numFmtId="44" fontId="6" fillId="0" borderId="0" xfId="2" applyFont="1" applyBorder="1"/>
    <xf numFmtId="165" fontId="6" fillId="0" borderId="10" xfId="0" applyNumberFormat="1" applyFont="1" applyBorder="1"/>
    <xf numFmtId="44" fontId="6" fillId="0" borderId="0" xfId="0" applyNumberFormat="1" applyFont="1"/>
    <xf numFmtId="164" fontId="6" fillId="0" borderId="0" xfId="3" applyNumberFormat="1" applyFont="1" applyBorder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41D351-9CCD-4C4B-AB13-22FF3F786DBC}">
  <sheetPr>
    <pageSetUpPr fitToPage="1"/>
  </sheetPr>
  <dimension ref="A1:L51"/>
  <sheetViews>
    <sheetView tabSelected="1" workbookViewId="0">
      <pane xSplit="4" ySplit="11" topLeftCell="E32" activePane="bottomRight" state="frozen"/>
      <selection pane="topRight" activeCell="E1" sqref="E1"/>
      <selection pane="bottomLeft" activeCell="A13" sqref="A13"/>
      <selection pane="bottomRight" activeCell="J49" sqref="J49"/>
    </sheetView>
  </sheetViews>
  <sheetFormatPr defaultRowHeight="15" x14ac:dyDescent="0.25"/>
  <cols>
    <col min="1" max="1" width="9.28515625" bestFit="1" customWidth="1"/>
    <col min="2" max="2" width="10.140625" bestFit="1" customWidth="1"/>
    <col min="3" max="4" width="11.28515625" bestFit="1" customWidth="1"/>
    <col min="5" max="5" width="18.140625" bestFit="1" customWidth="1"/>
    <col min="6" max="8" width="9.28515625" bestFit="1" customWidth="1"/>
    <col min="10" max="10" width="10.28515625" bestFit="1" customWidth="1"/>
    <col min="11" max="11" width="15.7109375" bestFit="1" customWidth="1"/>
    <col min="12" max="12" width="15.28515625" customWidth="1"/>
  </cols>
  <sheetData>
    <row r="1" spans="1:12" ht="18.75" x14ac:dyDescent="0.3">
      <c r="A1" s="7" t="s">
        <v>48</v>
      </c>
      <c r="B1" s="6"/>
      <c r="C1" s="6"/>
      <c r="D1" s="6"/>
      <c r="K1" s="4"/>
    </row>
    <row r="2" spans="1:12" ht="18.75" x14ac:dyDescent="0.3">
      <c r="A2" s="7" t="s">
        <v>46</v>
      </c>
      <c r="B2" s="6"/>
      <c r="C2" s="6"/>
      <c r="D2" s="6"/>
    </row>
    <row r="3" spans="1:12" ht="18.75" x14ac:dyDescent="0.3">
      <c r="A3" s="7" t="s">
        <v>45</v>
      </c>
      <c r="B3" s="6"/>
      <c r="C3" s="6"/>
      <c r="D3" s="6"/>
    </row>
    <row r="4" spans="1:12" ht="18.75" x14ac:dyDescent="0.3">
      <c r="A4" s="7" t="s">
        <v>47</v>
      </c>
      <c r="B4" s="6"/>
      <c r="C4" s="6"/>
      <c r="D4" s="6"/>
    </row>
    <row r="6" spans="1:12" ht="15.75" x14ac:dyDescent="0.25">
      <c r="A6" s="8"/>
      <c r="B6" s="9"/>
      <c r="C6" s="10"/>
      <c r="D6" s="9"/>
      <c r="E6" s="10"/>
      <c r="F6" s="9"/>
      <c r="G6" s="10"/>
      <c r="H6" s="9"/>
      <c r="I6" s="10"/>
      <c r="J6" s="9"/>
      <c r="K6" s="9"/>
      <c r="L6" s="1" t="s">
        <v>0</v>
      </c>
    </row>
    <row r="7" spans="1:12" ht="15.75" x14ac:dyDescent="0.25">
      <c r="A7" s="11"/>
      <c r="B7" s="12"/>
      <c r="C7" s="13"/>
      <c r="D7" s="12"/>
      <c r="E7" s="13"/>
      <c r="F7" s="12"/>
      <c r="G7" s="13"/>
      <c r="H7" s="12"/>
      <c r="I7" s="13" t="s">
        <v>1</v>
      </c>
      <c r="J7" s="12"/>
      <c r="K7" s="12" t="s">
        <v>2</v>
      </c>
      <c r="L7" s="2" t="s">
        <v>3</v>
      </c>
    </row>
    <row r="8" spans="1:12" ht="15.75" x14ac:dyDescent="0.25">
      <c r="A8" s="11"/>
      <c r="B8" s="12" t="s">
        <v>4</v>
      </c>
      <c r="C8" s="13" t="s">
        <v>5</v>
      </c>
      <c r="D8" s="12" t="s">
        <v>5</v>
      </c>
      <c r="E8" s="13"/>
      <c r="F8" s="12"/>
      <c r="G8" s="13" t="s">
        <v>6</v>
      </c>
      <c r="H8" s="12" t="s">
        <v>6</v>
      </c>
      <c r="I8" s="13" t="s">
        <v>7</v>
      </c>
      <c r="J8" s="12"/>
      <c r="K8" s="12" t="s">
        <v>6</v>
      </c>
      <c r="L8" s="2" t="s">
        <v>8</v>
      </c>
    </row>
    <row r="9" spans="1:12" ht="15.75" x14ac:dyDescent="0.25">
      <c r="A9" s="11"/>
      <c r="B9" s="12" t="s">
        <v>9</v>
      </c>
      <c r="C9" s="13" t="s">
        <v>10</v>
      </c>
      <c r="D9" s="12" t="s">
        <v>10</v>
      </c>
      <c r="E9" s="13" t="s">
        <v>11</v>
      </c>
      <c r="F9" s="12" t="s">
        <v>12</v>
      </c>
      <c r="G9" s="13" t="s">
        <v>13</v>
      </c>
      <c r="H9" s="12" t="s">
        <v>13</v>
      </c>
      <c r="I9" s="13" t="s">
        <v>14</v>
      </c>
      <c r="J9" s="12" t="s">
        <v>15</v>
      </c>
      <c r="K9" s="12" t="s">
        <v>16</v>
      </c>
      <c r="L9" s="2" t="s">
        <v>12</v>
      </c>
    </row>
    <row r="10" spans="1:12" ht="15.75" x14ac:dyDescent="0.25">
      <c r="A10" s="11" t="s">
        <v>17</v>
      </c>
      <c r="B10" s="12" t="s">
        <v>18</v>
      </c>
      <c r="C10" s="13" t="s">
        <v>18</v>
      </c>
      <c r="D10" s="12" t="s">
        <v>19</v>
      </c>
      <c r="E10" s="13" t="s">
        <v>20</v>
      </c>
      <c r="F10" s="12" t="s">
        <v>21</v>
      </c>
      <c r="G10" s="13" t="s">
        <v>18</v>
      </c>
      <c r="H10" s="12" t="s">
        <v>19</v>
      </c>
      <c r="I10" s="13" t="s">
        <v>22</v>
      </c>
      <c r="J10" s="12" t="s">
        <v>23</v>
      </c>
      <c r="K10" s="12" t="s">
        <v>24</v>
      </c>
      <c r="L10" s="2" t="s">
        <v>6</v>
      </c>
    </row>
    <row r="11" spans="1:12" ht="15.75" x14ac:dyDescent="0.25">
      <c r="A11" s="14"/>
      <c r="B11" s="15" t="s">
        <v>25</v>
      </c>
      <c r="C11" s="16" t="s">
        <v>26</v>
      </c>
      <c r="D11" s="15" t="s">
        <v>27</v>
      </c>
      <c r="E11" s="16" t="s">
        <v>28</v>
      </c>
      <c r="F11" s="15" t="s">
        <v>29</v>
      </c>
      <c r="G11" s="16" t="s">
        <v>30</v>
      </c>
      <c r="H11" s="15" t="s">
        <v>31</v>
      </c>
      <c r="I11" s="16" t="s">
        <v>32</v>
      </c>
      <c r="J11" s="15" t="s">
        <v>33</v>
      </c>
      <c r="K11" s="15" t="s">
        <v>34</v>
      </c>
      <c r="L11" s="3" t="s">
        <v>35</v>
      </c>
    </row>
    <row r="12" spans="1:12" ht="15.75" x14ac:dyDescent="0.25">
      <c r="A12" s="17">
        <v>1</v>
      </c>
      <c r="B12" s="18" t="s">
        <v>51</v>
      </c>
      <c r="C12" s="19">
        <v>36970</v>
      </c>
      <c r="D12" s="19">
        <v>49311</v>
      </c>
      <c r="E12" s="20">
        <v>1615559.4</v>
      </c>
      <c r="F12" s="21">
        <f>0.03998+0.00125</f>
        <v>4.1230000000000003E-2</v>
      </c>
      <c r="G12" s="21">
        <f t="shared" ref="G12:H13" si="0">0.03998+0.00125</f>
        <v>4.1230000000000003E-2</v>
      </c>
      <c r="H12" s="21">
        <f t="shared" si="0"/>
        <v>4.1230000000000003E-2</v>
      </c>
      <c r="I12" s="17" t="s">
        <v>40</v>
      </c>
      <c r="J12" s="17" t="s">
        <v>37</v>
      </c>
      <c r="K12" s="20">
        <f>E12*H12</f>
        <v>66609.514062000002</v>
      </c>
    </row>
    <row r="13" spans="1:12" ht="15.75" x14ac:dyDescent="0.25">
      <c r="A13" s="17">
        <f>A12+1</f>
        <v>2</v>
      </c>
      <c r="B13" s="18" t="s">
        <v>60</v>
      </c>
      <c r="C13" s="19">
        <v>37803</v>
      </c>
      <c r="D13" s="19">
        <v>49311</v>
      </c>
      <c r="E13" s="20">
        <v>1940284.59</v>
      </c>
      <c r="F13" s="21">
        <f>0.03998+0.00125</f>
        <v>4.1230000000000003E-2</v>
      </c>
      <c r="G13" s="21">
        <f t="shared" si="0"/>
        <v>4.1230000000000003E-2</v>
      </c>
      <c r="H13" s="21">
        <f t="shared" si="0"/>
        <v>4.1230000000000003E-2</v>
      </c>
      <c r="I13" s="17" t="s">
        <v>40</v>
      </c>
      <c r="J13" s="17" t="s">
        <v>37</v>
      </c>
      <c r="K13" s="20">
        <f t="shared" ref="K13:K22" si="1">E13*H13</f>
        <v>79997.933645700003</v>
      </c>
    </row>
    <row r="14" spans="1:12" ht="15.75" x14ac:dyDescent="0.25">
      <c r="A14" s="17">
        <f t="shared" ref="A14:A51" si="2">A13+1</f>
        <v>3</v>
      </c>
      <c r="B14" s="18" t="s">
        <v>52</v>
      </c>
      <c r="C14" s="19">
        <v>38181</v>
      </c>
      <c r="D14" s="19">
        <v>50405</v>
      </c>
      <c r="E14" s="20">
        <v>1058187.1200000001</v>
      </c>
      <c r="F14" s="21">
        <f>0.03973+0.00125</f>
        <v>4.0980000000000003E-2</v>
      </c>
      <c r="G14" s="21">
        <f t="shared" ref="G14:H18" si="3">0.03973+0.00125</f>
        <v>4.0980000000000003E-2</v>
      </c>
      <c r="H14" s="21">
        <f t="shared" si="3"/>
        <v>4.0980000000000003E-2</v>
      </c>
      <c r="I14" s="17" t="s">
        <v>40</v>
      </c>
      <c r="J14" s="17" t="s">
        <v>37</v>
      </c>
      <c r="K14" s="20">
        <f t="shared" si="1"/>
        <v>43364.508177600008</v>
      </c>
    </row>
    <row r="15" spans="1:12" ht="15.75" x14ac:dyDescent="0.25">
      <c r="A15" s="17">
        <f t="shared" si="2"/>
        <v>4</v>
      </c>
      <c r="B15" s="18" t="s">
        <v>61</v>
      </c>
      <c r="C15" s="19">
        <v>38385</v>
      </c>
      <c r="D15" s="19">
        <v>50405</v>
      </c>
      <c r="E15" s="20">
        <v>961988.29</v>
      </c>
      <c r="F15" s="21">
        <f>0.03973+0.00125</f>
        <v>4.0980000000000003E-2</v>
      </c>
      <c r="G15" s="21">
        <f t="shared" si="3"/>
        <v>4.0980000000000003E-2</v>
      </c>
      <c r="H15" s="21">
        <f t="shared" si="3"/>
        <v>4.0980000000000003E-2</v>
      </c>
      <c r="I15" s="17" t="s">
        <v>40</v>
      </c>
      <c r="J15" s="17" t="s">
        <v>37</v>
      </c>
      <c r="K15" s="20">
        <f t="shared" si="1"/>
        <v>39422.280124200006</v>
      </c>
    </row>
    <row r="16" spans="1:12" ht="15.75" x14ac:dyDescent="0.25">
      <c r="A16" s="17">
        <f t="shared" si="2"/>
        <v>5</v>
      </c>
      <c r="B16" s="18" t="s">
        <v>53</v>
      </c>
      <c r="C16" s="19">
        <v>38652</v>
      </c>
      <c r="D16" s="19">
        <v>50405</v>
      </c>
      <c r="E16" s="20">
        <v>1439364.68</v>
      </c>
      <c r="F16" s="21">
        <f>0.03973+0.00125</f>
        <v>4.0980000000000003E-2</v>
      </c>
      <c r="G16" s="21">
        <f t="shared" si="3"/>
        <v>4.0980000000000003E-2</v>
      </c>
      <c r="H16" s="21">
        <f t="shared" si="3"/>
        <v>4.0980000000000003E-2</v>
      </c>
      <c r="I16" s="17" t="s">
        <v>40</v>
      </c>
      <c r="J16" s="17" t="s">
        <v>37</v>
      </c>
      <c r="K16" s="20">
        <f t="shared" si="1"/>
        <v>58985.164586400002</v>
      </c>
    </row>
    <row r="17" spans="1:11" ht="15.75" x14ac:dyDescent="0.25">
      <c r="A17" s="17">
        <f t="shared" si="2"/>
        <v>6</v>
      </c>
      <c r="B17" s="18" t="s">
        <v>62</v>
      </c>
      <c r="C17" s="19">
        <v>38975</v>
      </c>
      <c r="D17" s="19">
        <v>50405</v>
      </c>
      <c r="E17" s="20">
        <v>979348.65</v>
      </c>
      <c r="F17" s="21">
        <f>0.03973+0.00125</f>
        <v>4.0980000000000003E-2</v>
      </c>
      <c r="G17" s="21">
        <f t="shared" si="3"/>
        <v>4.0980000000000003E-2</v>
      </c>
      <c r="H17" s="21">
        <f t="shared" si="3"/>
        <v>4.0980000000000003E-2</v>
      </c>
      <c r="I17" s="17" t="s">
        <v>40</v>
      </c>
      <c r="J17" s="17" t="s">
        <v>37</v>
      </c>
      <c r="K17" s="20">
        <f t="shared" si="1"/>
        <v>40133.707677000006</v>
      </c>
    </row>
    <row r="18" spans="1:11" ht="15.75" x14ac:dyDescent="0.25">
      <c r="A18" s="17">
        <f t="shared" si="2"/>
        <v>7</v>
      </c>
      <c r="B18" s="18" t="s">
        <v>54</v>
      </c>
      <c r="C18" s="19">
        <v>39223</v>
      </c>
      <c r="D18" s="19">
        <v>13880</v>
      </c>
      <c r="E18" s="20">
        <v>545432.26</v>
      </c>
      <c r="F18" s="21">
        <f>0.03973+0.00125</f>
        <v>4.0980000000000003E-2</v>
      </c>
      <c r="G18" s="21">
        <f t="shared" si="3"/>
        <v>4.0980000000000003E-2</v>
      </c>
      <c r="H18" s="21">
        <f t="shared" si="3"/>
        <v>4.0980000000000003E-2</v>
      </c>
      <c r="I18" s="17" t="s">
        <v>40</v>
      </c>
      <c r="J18" s="17" t="s">
        <v>37</v>
      </c>
      <c r="K18" s="20">
        <f t="shared" si="1"/>
        <v>22351.814014800002</v>
      </c>
    </row>
    <row r="19" spans="1:11" ht="15.75" x14ac:dyDescent="0.25">
      <c r="A19" s="17">
        <f t="shared" si="2"/>
        <v>8</v>
      </c>
      <c r="B19" s="18" t="s">
        <v>63</v>
      </c>
      <c r="C19" s="19">
        <v>39661</v>
      </c>
      <c r="D19" s="19">
        <v>52231</v>
      </c>
      <c r="E19" s="20">
        <v>2447592.2999999998</v>
      </c>
      <c r="F19" s="21">
        <f>0.04021+0.00125</f>
        <v>4.1460000000000004E-2</v>
      </c>
      <c r="G19" s="21">
        <f t="shared" ref="G19:H20" si="4">0.04021+0.00125</f>
        <v>4.1460000000000004E-2</v>
      </c>
      <c r="H19" s="21">
        <f t="shared" si="4"/>
        <v>4.1460000000000004E-2</v>
      </c>
      <c r="I19" s="17" t="s">
        <v>40</v>
      </c>
      <c r="J19" s="17" t="s">
        <v>37</v>
      </c>
      <c r="K19" s="20">
        <f t="shared" si="1"/>
        <v>101477.176758</v>
      </c>
    </row>
    <row r="20" spans="1:11" ht="15.75" x14ac:dyDescent="0.25">
      <c r="A20" s="17">
        <f t="shared" si="2"/>
        <v>9</v>
      </c>
      <c r="B20" s="18" t="s">
        <v>55</v>
      </c>
      <c r="C20" s="19">
        <v>39755</v>
      </c>
      <c r="D20" s="19">
        <v>52231</v>
      </c>
      <c r="E20" s="20">
        <v>1529745.15</v>
      </c>
      <c r="F20" s="21">
        <f>0.04021+0.00125</f>
        <v>4.1460000000000004E-2</v>
      </c>
      <c r="G20" s="21">
        <f t="shared" si="4"/>
        <v>4.1460000000000004E-2</v>
      </c>
      <c r="H20" s="21">
        <f t="shared" si="4"/>
        <v>4.1460000000000004E-2</v>
      </c>
      <c r="I20" s="17" t="s">
        <v>40</v>
      </c>
      <c r="J20" s="17" t="s">
        <v>37</v>
      </c>
      <c r="K20" s="20">
        <f t="shared" si="1"/>
        <v>63423.233918999998</v>
      </c>
    </row>
    <row r="21" spans="1:11" ht="15.75" x14ac:dyDescent="0.25">
      <c r="A21" s="17">
        <f t="shared" si="2"/>
        <v>10</v>
      </c>
      <c r="B21" s="18" t="s">
        <v>64</v>
      </c>
      <c r="C21" s="19">
        <v>40186</v>
      </c>
      <c r="D21" s="19">
        <v>52231</v>
      </c>
      <c r="E21" s="20">
        <v>1883304.26</v>
      </c>
      <c r="F21" s="21">
        <f>0.02161+0.00125</f>
        <v>2.2860000000000002E-2</v>
      </c>
      <c r="G21" s="21">
        <f t="shared" ref="G21:H22" si="5">0.02161+0.00125</f>
        <v>2.2860000000000002E-2</v>
      </c>
      <c r="H21" s="21">
        <f t="shared" si="5"/>
        <v>2.2860000000000002E-2</v>
      </c>
      <c r="I21" s="17" t="s">
        <v>40</v>
      </c>
      <c r="J21" s="17" t="s">
        <v>37</v>
      </c>
      <c r="K21" s="20">
        <f t="shared" si="1"/>
        <v>43052.335383600002</v>
      </c>
    </row>
    <row r="22" spans="1:11" ht="15.75" x14ac:dyDescent="0.25">
      <c r="A22" s="17">
        <f t="shared" si="2"/>
        <v>11</v>
      </c>
      <c r="B22" s="18" t="s">
        <v>56</v>
      </c>
      <c r="C22" s="19">
        <v>40750</v>
      </c>
      <c r="D22" s="19">
        <v>52231</v>
      </c>
      <c r="E22" s="20">
        <v>2629495.62</v>
      </c>
      <c r="F22" s="21">
        <f>0.02161+0.00125</f>
        <v>2.2860000000000002E-2</v>
      </c>
      <c r="G22" s="21">
        <f t="shared" si="5"/>
        <v>2.2860000000000002E-2</v>
      </c>
      <c r="H22" s="21">
        <f t="shared" si="5"/>
        <v>2.2860000000000002E-2</v>
      </c>
      <c r="I22" s="17" t="s">
        <v>40</v>
      </c>
      <c r="J22" s="17" t="s">
        <v>37</v>
      </c>
      <c r="K22" s="20">
        <f t="shared" si="1"/>
        <v>60110.269873200006</v>
      </c>
    </row>
    <row r="23" spans="1:11" ht="15.75" x14ac:dyDescent="0.25">
      <c r="A23" s="17">
        <f t="shared" si="2"/>
        <v>12</v>
      </c>
      <c r="B23" s="18" t="s">
        <v>65</v>
      </c>
      <c r="C23" s="19">
        <v>41107</v>
      </c>
      <c r="D23" s="19">
        <v>52231</v>
      </c>
      <c r="E23" s="20">
        <v>1608947.67</v>
      </c>
      <c r="F23" s="21">
        <f>0.02252+0.00125</f>
        <v>2.3769999999999999E-2</v>
      </c>
      <c r="G23" s="21">
        <f t="shared" ref="G23:H23" si="6">0.02252+0.00125</f>
        <v>2.3769999999999999E-2</v>
      </c>
      <c r="H23" s="21">
        <f t="shared" si="6"/>
        <v>2.3769999999999999E-2</v>
      </c>
      <c r="I23" s="17" t="s">
        <v>40</v>
      </c>
      <c r="J23" s="17" t="s">
        <v>37</v>
      </c>
      <c r="K23" s="20">
        <f t="shared" ref="K23:K35" si="7">E23*H23</f>
        <v>38244.686115899996</v>
      </c>
    </row>
    <row r="24" spans="1:11" ht="15.75" x14ac:dyDescent="0.25">
      <c r="A24" s="17">
        <f t="shared" si="2"/>
        <v>13</v>
      </c>
      <c r="B24" s="18" t="s">
        <v>57</v>
      </c>
      <c r="C24" s="19">
        <v>41282</v>
      </c>
      <c r="D24" s="19">
        <v>53692</v>
      </c>
      <c r="E24" s="20">
        <v>2343618.63</v>
      </c>
      <c r="F24" s="21">
        <f>0.02327+0.00125</f>
        <v>2.452E-2</v>
      </c>
      <c r="G24" s="21">
        <f t="shared" ref="G24:H27" si="8">0.02327+0.00125</f>
        <v>2.452E-2</v>
      </c>
      <c r="H24" s="21">
        <f t="shared" si="8"/>
        <v>2.452E-2</v>
      </c>
      <c r="I24" s="17" t="s">
        <v>40</v>
      </c>
      <c r="J24" s="17" t="s">
        <v>37</v>
      </c>
      <c r="K24" s="20">
        <f t="shared" si="7"/>
        <v>57465.5288076</v>
      </c>
    </row>
    <row r="25" spans="1:11" ht="15.75" x14ac:dyDescent="0.25">
      <c r="A25" s="17">
        <f t="shared" si="2"/>
        <v>14</v>
      </c>
      <c r="B25" s="18" t="s">
        <v>66</v>
      </c>
      <c r="C25" s="19">
        <v>41438</v>
      </c>
      <c r="D25" s="19">
        <v>53692</v>
      </c>
      <c r="E25" s="20">
        <v>1484291.82</v>
      </c>
      <c r="F25" s="21">
        <f>0.02327+0.00125</f>
        <v>2.452E-2</v>
      </c>
      <c r="G25" s="21">
        <f t="shared" si="8"/>
        <v>2.452E-2</v>
      </c>
      <c r="H25" s="21">
        <f t="shared" si="8"/>
        <v>2.452E-2</v>
      </c>
      <c r="I25" s="17" t="s">
        <v>40</v>
      </c>
      <c r="J25" s="17" t="s">
        <v>37</v>
      </c>
      <c r="K25" s="20">
        <f t="shared" si="7"/>
        <v>36394.835426400001</v>
      </c>
    </row>
    <row r="26" spans="1:11" ht="15.75" x14ac:dyDescent="0.25">
      <c r="A26" s="17">
        <f t="shared" si="2"/>
        <v>15</v>
      </c>
      <c r="B26" s="18" t="s">
        <v>58</v>
      </c>
      <c r="C26" s="19">
        <v>41613</v>
      </c>
      <c r="D26" s="19">
        <v>53692</v>
      </c>
      <c r="E26" s="20">
        <v>1562412.17</v>
      </c>
      <c r="F26" s="21">
        <f>0.02327+0.00125</f>
        <v>2.452E-2</v>
      </c>
      <c r="G26" s="21">
        <f t="shared" si="8"/>
        <v>2.452E-2</v>
      </c>
      <c r="H26" s="21">
        <f t="shared" si="8"/>
        <v>2.452E-2</v>
      </c>
      <c r="I26" s="17" t="s">
        <v>40</v>
      </c>
      <c r="J26" s="17" t="s">
        <v>37</v>
      </c>
      <c r="K26" s="20">
        <f t="shared" si="7"/>
        <v>38310.346408400001</v>
      </c>
    </row>
    <row r="27" spans="1:11" ht="15.75" x14ac:dyDescent="0.25">
      <c r="A27" s="17">
        <f t="shared" si="2"/>
        <v>16</v>
      </c>
      <c r="B27" s="18" t="s">
        <v>67</v>
      </c>
      <c r="C27" s="19">
        <v>41842</v>
      </c>
      <c r="D27" s="19">
        <v>53692</v>
      </c>
      <c r="E27" s="20">
        <v>2343716.41</v>
      </c>
      <c r="F27" s="21">
        <f>0.02327+0.00125</f>
        <v>2.452E-2</v>
      </c>
      <c r="G27" s="21">
        <f t="shared" si="8"/>
        <v>2.452E-2</v>
      </c>
      <c r="H27" s="21">
        <f t="shared" si="8"/>
        <v>2.452E-2</v>
      </c>
      <c r="I27" s="17" t="s">
        <v>40</v>
      </c>
      <c r="J27" s="17" t="s">
        <v>37</v>
      </c>
      <c r="K27" s="20">
        <f t="shared" si="7"/>
        <v>57467.926373200004</v>
      </c>
    </row>
    <row r="28" spans="1:11" ht="15.75" x14ac:dyDescent="0.25">
      <c r="A28" s="17">
        <f t="shared" si="2"/>
        <v>17</v>
      </c>
      <c r="B28" s="18" t="s">
        <v>59</v>
      </c>
      <c r="C28" s="19">
        <v>42258</v>
      </c>
      <c r="D28" s="19">
        <v>53692</v>
      </c>
      <c r="E28" s="20">
        <v>2436916.6</v>
      </c>
      <c r="F28" s="21">
        <f>0.02682+0.00125</f>
        <v>2.8070000000000001E-2</v>
      </c>
      <c r="G28" s="21">
        <f t="shared" ref="G28:H28" si="9">0.02682+0.00125</f>
        <v>2.8070000000000001E-2</v>
      </c>
      <c r="H28" s="21">
        <f t="shared" si="9"/>
        <v>2.8070000000000001E-2</v>
      </c>
      <c r="I28" s="17" t="s">
        <v>40</v>
      </c>
      <c r="J28" s="17" t="s">
        <v>37</v>
      </c>
      <c r="K28" s="20">
        <f t="shared" si="7"/>
        <v>68404.248962000012</v>
      </c>
    </row>
    <row r="29" spans="1:11" ht="15.75" x14ac:dyDescent="0.25">
      <c r="A29" s="17">
        <f t="shared" si="2"/>
        <v>18</v>
      </c>
      <c r="B29" s="18" t="s">
        <v>68</v>
      </c>
      <c r="C29" s="19">
        <v>42332</v>
      </c>
      <c r="D29" s="19">
        <v>53692</v>
      </c>
      <c r="E29" s="20">
        <v>2283668.39</v>
      </c>
      <c r="F29" s="21">
        <f>0.02693+0.00125</f>
        <v>2.818E-2</v>
      </c>
      <c r="G29" s="21">
        <f t="shared" ref="G29:H29" si="10">0.02693+0.00125</f>
        <v>2.818E-2</v>
      </c>
      <c r="H29" s="21">
        <f t="shared" si="10"/>
        <v>2.818E-2</v>
      </c>
      <c r="I29" s="17" t="s">
        <v>40</v>
      </c>
      <c r="J29" s="17" t="s">
        <v>37</v>
      </c>
      <c r="K29" s="20">
        <f t="shared" ref="K29:K33" si="11">E29*H29</f>
        <v>64353.775230200001</v>
      </c>
    </row>
    <row r="30" spans="1:11" ht="15.75" x14ac:dyDescent="0.25">
      <c r="A30" s="17">
        <f t="shared" si="2"/>
        <v>19</v>
      </c>
      <c r="B30" s="18" t="s">
        <v>69</v>
      </c>
      <c r="C30" s="19">
        <v>42650</v>
      </c>
      <c r="D30" s="19">
        <v>53692</v>
      </c>
      <c r="E30" s="20">
        <v>963794.88</v>
      </c>
      <c r="F30" s="21">
        <f>0.04038+0.00125</f>
        <v>4.163E-2</v>
      </c>
      <c r="G30" s="21">
        <f t="shared" ref="G30:H30" si="12">0.04038+0.00125</f>
        <v>4.163E-2</v>
      </c>
      <c r="H30" s="21">
        <f t="shared" si="12"/>
        <v>4.163E-2</v>
      </c>
      <c r="I30" s="17" t="s">
        <v>40</v>
      </c>
      <c r="J30" s="17" t="s">
        <v>37</v>
      </c>
      <c r="K30" s="20">
        <f t="shared" si="11"/>
        <v>40122.7808544</v>
      </c>
    </row>
    <row r="31" spans="1:11" ht="15.75" x14ac:dyDescent="0.25">
      <c r="A31" s="17">
        <f t="shared" si="2"/>
        <v>20</v>
      </c>
      <c r="B31" s="18" t="s">
        <v>70</v>
      </c>
      <c r="C31" s="19">
        <v>43508</v>
      </c>
      <c r="D31" s="19">
        <v>55156</v>
      </c>
      <c r="E31" s="20">
        <v>3606897.06</v>
      </c>
      <c r="F31" s="21">
        <f>0.02865+0.00125</f>
        <v>2.9899999999999999E-2</v>
      </c>
      <c r="G31" s="21">
        <f t="shared" ref="G31:H31" si="13">0.02865+0.00125</f>
        <v>2.9899999999999999E-2</v>
      </c>
      <c r="H31" s="21">
        <f t="shared" si="13"/>
        <v>2.9899999999999999E-2</v>
      </c>
      <c r="I31" s="17" t="s">
        <v>40</v>
      </c>
      <c r="J31" s="17" t="s">
        <v>37</v>
      </c>
      <c r="K31" s="20">
        <f t="shared" si="11"/>
        <v>107846.222094</v>
      </c>
    </row>
    <row r="32" spans="1:11" ht="15.75" x14ac:dyDescent="0.25">
      <c r="A32" s="17">
        <f t="shared" si="2"/>
        <v>21</v>
      </c>
      <c r="B32" s="18" t="s">
        <v>71</v>
      </c>
      <c r="C32" s="19">
        <v>43851</v>
      </c>
      <c r="D32" s="19">
        <v>55156</v>
      </c>
      <c r="E32" s="20">
        <v>2704326.87</v>
      </c>
      <c r="F32" s="21">
        <f>0.04022+0.00125</f>
        <v>4.147E-2</v>
      </c>
      <c r="G32" s="21">
        <f t="shared" ref="G32:H35" si="14">0.04022+0.00125</f>
        <v>4.147E-2</v>
      </c>
      <c r="H32" s="21">
        <f t="shared" si="14"/>
        <v>4.147E-2</v>
      </c>
      <c r="I32" s="17" t="s">
        <v>40</v>
      </c>
      <c r="J32" s="17" t="s">
        <v>37</v>
      </c>
      <c r="K32" s="20">
        <f t="shared" si="11"/>
        <v>112148.4352989</v>
      </c>
    </row>
    <row r="33" spans="1:12" ht="15.75" x14ac:dyDescent="0.25">
      <c r="A33" s="17">
        <f t="shared" si="2"/>
        <v>22</v>
      </c>
      <c r="B33" s="18" t="s">
        <v>72</v>
      </c>
      <c r="C33" s="19">
        <v>43914</v>
      </c>
      <c r="D33" s="19">
        <v>18631</v>
      </c>
      <c r="E33" s="20">
        <v>3542560.45</v>
      </c>
      <c r="F33" s="21">
        <f>0.04022+0.00125</f>
        <v>4.147E-2</v>
      </c>
      <c r="G33" s="21">
        <f t="shared" si="14"/>
        <v>4.147E-2</v>
      </c>
      <c r="H33" s="21">
        <f t="shared" si="14"/>
        <v>4.147E-2</v>
      </c>
      <c r="I33" s="17" t="s">
        <v>40</v>
      </c>
      <c r="J33" s="17" t="s">
        <v>37</v>
      </c>
      <c r="K33" s="20">
        <f t="shared" si="11"/>
        <v>146909.98186150001</v>
      </c>
    </row>
    <row r="34" spans="1:12" ht="15.75" x14ac:dyDescent="0.25">
      <c r="A34" s="17">
        <f t="shared" si="2"/>
        <v>23</v>
      </c>
      <c r="B34" s="18" t="s">
        <v>73</v>
      </c>
      <c r="C34" s="19">
        <v>44386</v>
      </c>
      <c r="D34" s="19">
        <v>18631</v>
      </c>
      <c r="E34" s="20">
        <v>3309509.52</v>
      </c>
      <c r="F34" s="21">
        <f>0.04022+0.00125</f>
        <v>4.147E-2</v>
      </c>
      <c r="G34" s="21">
        <f t="shared" si="14"/>
        <v>4.147E-2</v>
      </c>
      <c r="H34" s="21">
        <f t="shared" si="14"/>
        <v>4.147E-2</v>
      </c>
      <c r="I34" s="17" t="s">
        <v>40</v>
      </c>
      <c r="J34" s="17" t="s">
        <v>37</v>
      </c>
      <c r="K34" s="20">
        <f t="shared" si="7"/>
        <v>137245.35979439999</v>
      </c>
    </row>
    <row r="35" spans="1:12" ht="15.75" x14ac:dyDescent="0.25">
      <c r="A35" s="17">
        <f t="shared" si="2"/>
        <v>24</v>
      </c>
      <c r="B35" s="18" t="s">
        <v>74</v>
      </c>
      <c r="C35" s="19">
        <v>44441</v>
      </c>
      <c r="D35" s="19">
        <v>18631</v>
      </c>
      <c r="E35" s="22">
        <v>3204653.37</v>
      </c>
      <c r="F35" s="23">
        <f>0.04022+0.00125</f>
        <v>4.147E-2</v>
      </c>
      <c r="G35" s="23">
        <f t="shared" si="14"/>
        <v>4.147E-2</v>
      </c>
      <c r="H35" s="23">
        <f t="shared" si="14"/>
        <v>4.147E-2</v>
      </c>
      <c r="I35" s="24" t="s">
        <v>40</v>
      </c>
      <c r="J35" s="24" t="s">
        <v>37</v>
      </c>
      <c r="K35" s="22">
        <f t="shared" si="7"/>
        <v>132896.97525390002</v>
      </c>
      <c r="L35" s="5"/>
    </row>
    <row r="36" spans="1:12" ht="15.75" x14ac:dyDescent="0.25">
      <c r="A36" s="17">
        <f t="shared" si="2"/>
        <v>25</v>
      </c>
      <c r="B36" s="25" t="s">
        <v>38</v>
      </c>
      <c r="C36" s="26"/>
      <c r="D36" s="26"/>
      <c r="E36" s="20">
        <f>SUM(E12:E35)</f>
        <v>48425616.160000004</v>
      </c>
      <c r="F36" s="27"/>
      <c r="G36" s="27"/>
      <c r="H36" s="27"/>
      <c r="I36" s="17"/>
      <c r="J36" s="26"/>
      <c r="K36" s="20">
        <f>SUM(K12:K35)</f>
        <v>1656739.0407023004</v>
      </c>
      <c r="L36" s="20">
        <v>1778545.17</v>
      </c>
    </row>
    <row r="37" spans="1:12" ht="15.75" x14ac:dyDescent="0.25">
      <c r="A37" s="17">
        <f t="shared" si="2"/>
        <v>26</v>
      </c>
      <c r="B37" s="26"/>
      <c r="C37" s="26"/>
      <c r="D37" s="26"/>
      <c r="E37" s="20"/>
      <c r="F37" s="27"/>
      <c r="G37" s="27"/>
      <c r="H37" s="27"/>
      <c r="I37" s="17"/>
      <c r="J37" s="26"/>
      <c r="K37" s="20"/>
    </row>
    <row r="38" spans="1:12" ht="15.75" x14ac:dyDescent="0.25">
      <c r="A38" s="17">
        <f t="shared" si="2"/>
        <v>27</v>
      </c>
      <c r="B38" s="18" t="s">
        <v>50</v>
      </c>
      <c r="C38" s="19">
        <v>36748</v>
      </c>
      <c r="D38" s="19">
        <v>49399</v>
      </c>
      <c r="E38" s="22">
        <v>540323.80000000005</v>
      </c>
      <c r="F38" s="28">
        <v>1.8749999999999999E-2</v>
      </c>
      <c r="G38" s="28">
        <v>1.8749999999999999E-2</v>
      </c>
      <c r="H38" s="28">
        <v>1.8749999999999999E-2</v>
      </c>
      <c r="I38" s="24" t="s">
        <v>40</v>
      </c>
      <c r="J38" s="24" t="s">
        <v>75</v>
      </c>
      <c r="K38" s="22">
        <f>E38*H38</f>
        <v>10131.071250000001</v>
      </c>
      <c r="L38" s="22"/>
    </row>
    <row r="39" spans="1:12" ht="15.75" x14ac:dyDescent="0.25">
      <c r="A39" s="17">
        <f t="shared" si="2"/>
        <v>28</v>
      </c>
      <c r="B39" s="25" t="s">
        <v>49</v>
      </c>
      <c r="C39" s="26"/>
      <c r="D39" s="26"/>
      <c r="E39" s="20">
        <f>SUM(E38:E38)</f>
        <v>540323.80000000005</v>
      </c>
      <c r="F39" s="27"/>
      <c r="G39" s="27"/>
      <c r="H39" s="27"/>
      <c r="I39" s="17"/>
      <c r="J39" s="26"/>
      <c r="K39" s="20">
        <f>SUM(K38:K38)</f>
        <v>10131.071250000001</v>
      </c>
      <c r="L39" s="20">
        <v>11885.86</v>
      </c>
    </row>
    <row r="40" spans="1:12" ht="15.75" x14ac:dyDescent="0.25">
      <c r="A40" s="17">
        <f t="shared" si="2"/>
        <v>29</v>
      </c>
      <c r="B40" s="26"/>
      <c r="C40" s="26"/>
      <c r="D40" s="26"/>
      <c r="E40" s="20"/>
      <c r="F40" s="27"/>
      <c r="G40" s="27"/>
      <c r="H40" s="27"/>
      <c r="I40" s="17"/>
      <c r="J40" s="26"/>
      <c r="K40" s="20"/>
    </row>
    <row r="41" spans="1:12" ht="15.75" x14ac:dyDescent="0.25">
      <c r="A41" s="17">
        <f t="shared" si="2"/>
        <v>30</v>
      </c>
      <c r="B41" s="29">
        <v>2684885</v>
      </c>
      <c r="C41" s="19">
        <v>41333</v>
      </c>
      <c r="D41" s="19">
        <v>47999</v>
      </c>
      <c r="E41" s="30">
        <v>800424.46</v>
      </c>
      <c r="F41" s="21">
        <v>3.6799999999999999E-2</v>
      </c>
      <c r="G41" s="21">
        <v>3.6799999999999999E-2</v>
      </c>
      <c r="H41" s="21">
        <v>3.6799999999999999E-2</v>
      </c>
      <c r="I41" s="17" t="s">
        <v>40</v>
      </c>
      <c r="J41" s="17" t="s">
        <v>36</v>
      </c>
      <c r="K41" s="31">
        <f t="shared" ref="K41:K42" si="15">E41*H41</f>
        <v>29455.620127999999</v>
      </c>
    </row>
    <row r="42" spans="1:12" ht="15.75" x14ac:dyDescent="0.25">
      <c r="A42" s="17">
        <f t="shared" si="2"/>
        <v>31</v>
      </c>
      <c r="B42" s="29">
        <v>3160644</v>
      </c>
      <c r="C42" s="19">
        <v>43395</v>
      </c>
      <c r="D42" s="19">
        <v>48152</v>
      </c>
      <c r="E42" s="32">
        <v>1352805.47</v>
      </c>
      <c r="F42" s="23">
        <v>4.2900000000000001E-2</v>
      </c>
      <c r="G42" s="23">
        <v>4.2900000000000001E-2</v>
      </c>
      <c r="H42" s="23">
        <v>4.2900000000000001E-2</v>
      </c>
      <c r="I42" s="24" t="s">
        <v>40</v>
      </c>
      <c r="J42" s="24" t="s">
        <v>36</v>
      </c>
      <c r="K42" s="22">
        <f t="shared" si="15"/>
        <v>58035.354662999998</v>
      </c>
      <c r="L42" s="5"/>
    </row>
    <row r="43" spans="1:12" ht="15.75" x14ac:dyDescent="0.25">
      <c r="A43" s="17">
        <f t="shared" si="2"/>
        <v>32</v>
      </c>
      <c r="B43" s="25" t="s">
        <v>39</v>
      </c>
      <c r="C43" s="26"/>
      <c r="D43" s="26"/>
      <c r="E43" s="30">
        <f>SUM(E41:E42)</f>
        <v>2153229.9299999997</v>
      </c>
      <c r="F43" s="26"/>
      <c r="G43" s="26"/>
      <c r="H43" s="27"/>
      <c r="I43" s="26"/>
      <c r="J43" s="26"/>
      <c r="K43" s="33">
        <f>SUM(K41:K42)</f>
        <v>87490.974791000001</v>
      </c>
      <c r="L43" s="20">
        <v>94471.54</v>
      </c>
    </row>
    <row r="44" spans="1:12" ht="15.75" x14ac:dyDescent="0.25">
      <c r="A44" s="17">
        <f t="shared" si="2"/>
        <v>33</v>
      </c>
      <c r="B44" s="26"/>
      <c r="C44" s="26"/>
      <c r="D44" s="26"/>
      <c r="E44" s="26"/>
      <c r="F44" s="26"/>
      <c r="G44" s="26"/>
      <c r="H44" s="26"/>
      <c r="I44" s="26"/>
      <c r="J44" s="26"/>
      <c r="K44" s="26"/>
    </row>
    <row r="45" spans="1:12" ht="15.75" x14ac:dyDescent="0.25">
      <c r="A45" s="17">
        <f t="shared" si="2"/>
        <v>34</v>
      </c>
      <c r="B45" s="26" t="s">
        <v>41</v>
      </c>
      <c r="C45" s="26"/>
      <c r="D45" s="26"/>
      <c r="E45" s="33">
        <f>E36+E39+E43</f>
        <v>51119169.890000001</v>
      </c>
      <c r="F45" s="26"/>
      <c r="G45" s="26"/>
      <c r="H45" s="26"/>
      <c r="I45" s="26"/>
      <c r="J45" s="26"/>
      <c r="K45" s="33">
        <f>K36+K39+K43</f>
        <v>1754361.0867433003</v>
      </c>
      <c r="L45" s="33">
        <f>L36+L39+L43</f>
        <v>1884902.57</v>
      </c>
    </row>
    <row r="46" spans="1:12" ht="15.75" x14ac:dyDescent="0.25">
      <c r="A46" s="17">
        <f t="shared" si="2"/>
        <v>35</v>
      </c>
      <c r="B46" s="26"/>
      <c r="C46" s="26"/>
      <c r="D46" s="26"/>
      <c r="E46" s="26"/>
      <c r="F46" s="26"/>
      <c r="G46" s="26"/>
      <c r="H46" s="26"/>
      <c r="I46" s="26"/>
      <c r="J46" s="26"/>
      <c r="K46" s="26"/>
    </row>
    <row r="47" spans="1:12" ht="15.75" x14ac:dyDescent="0.25">
      <c r="A47" s="17">
        <f t="shared" si="2"/>
        <v>36</v>
      </c>
      <c r="B47" s="26" t="s">
        <v>42</v>
      </c>
      <c r="C47" s="26"/>
      <c r="D47" s="26"/>
      <c r="E47" s="26"/>
      <c r="F47" s="26"/>
      <c r="G47" s="26"/>
      <c r="H47" s="34">
        <f>K45/E45</f>
        <v>3.4319044900736756E-2</v>
      </c>
      <c r="I47" s="26"/>
      <c r="J47" s="26"/>
      <c r="K47" s="26"/>
    </row>
    <row r="48" spans="1:12" ht="15.75" x14ac:dyDescent="0.25">
      <c r="A48" s="17">
        <f t="shared" si="2"/>
        <v>37</v>
      </c>
      <c r="B48" s="26" t="s">
        <v>43</v>
      </c>
      <c r="C48" s="26"/>
      <c r="D48" s="26"/>
      <c r="E48" s="26"/>
      <c r="F48" s="26"/>
      <c r="G48" s="26"/>
      <c r="H48" s="26"/>
      <c r="I48" s="26"/>
      <c r="J48" s="26"/>
      <c r="K48" s="26"/>
    </row>
    <row r="49" spans="1:11" ht="15.75" x14ac:dyDescent="0.25">
      <c r="A49" s="17">
        <f t="shared" si="2"/>
        <v>38</v>
      </c>
      <c r="B49" s="26"/>
      <c r="C49" s="26"/>
      <c r="D49" s="26"/>
      <c r="E49" s="26"/>
      <c r="F49" s="26"/>
      <c r="G49" s="26"/>
      <c r="H49" s="26"/>
      <c r="I49" s="26"/>
      <c r="J49" s="26"/>
      <c r="K49" s="26"/>
    </row>
    <row r="50" spans="1:11" ht="15.75" x14ac:dyDescent="0.25">
      <c r="A50" s="17">
        <f t="shared" si="2"/>
        <v>39</v>
      </c>
      <c r="B50" s="26"/>
      <c r="C50" s="26"/>
      <c r="D50" s="26"/>
      <c r="E50" s="26"/>
      <c r="F50" s="26"/>
      <c r="G50" s="26"/>
      <c r="H50" s="26"/>
      <c r="I50" s="26"/>
      <c r="J50" s="26"/>
      <c r="K50" s="26"/>
    </row>
    <row r="51" spans="1:11" ht="15.75" x14ac:dyDescent="0.25">
      <c r="A51" s="17">
        <f t="shared" si="2"/>
        <v>40</v>
      </c>
      <c r="B51" s="26" t="s">
        <v>44</v>
      </c>
      <c r="C51" s="26"/>
      <c r="D51" s="26"/>
      <c r="E51" s="26"/>
      <c r="F51" s="26"/>
      <c r="G51" s="26"/>
      <c r="H51" s="34">
        <f>L45/E45</f>
        <v>3.6872714757614389E-2</v>
      </c>
      <c r="I51" s="26"/>
      <c r="J51" s="26"/>
      <c r="K51" s="26"/>
    </row>
  </sheetData>
  <phoneticPr fontId="4" type="noConversion"/>
  <pageMargins left="0.7" right="0.7" top="0.75" bottom="0.75" header="0.3" footer="0.3"/>
  <pageSetup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Schedule 14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Travis Siewert</dc:creator>
  <cp:lastModifiedBy>Brian Chaney</cp:lastModifiedBy>
  <cp:lastPrinted>2024-08-29T17:11:18Z</cp:lastPrinted>
  <dcterms:created xsi:type="dcterms:W3CDTF">2023-03-27T19:18:25Z</dcterms:created>
  <dcterms:modified xsi:type="dcterms:W3CDTF">2025-02-15T21:05:03Z</dcterms:modified>
</cp:coreProperties>
</file>