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T:\Rate Case 2024\Application Exhibits\"/>
    </mc:Choice>
  </mc:AlternateContent>
  <xr:revisionPtr revIDLastSave="0" documentId="13_ncr:1_{A6C14676-660F-4E68-85F7-1423FC41CA35}" xr6:coauthVersionLast="47" xr6:coauthVersionMax="47" xr10:uidLastSave="{00000000-0000-0000-0000-000000000000}"/>
  <bookViews>
    <workbookView xWindow="28680" yWindow="-120" windowWidth="29040" windowHeight="15720" xr2:uid="{2293E3D2-B3C2-472F-88A8-FA55FF7500D8}"/>
  </bookViews>
  <sheets>
    <sheet name="Ratios - Exhibit 13" sheetId="1" r:id="rId1"/>
  </sheets>
  <definedNames>
    <definedName name="_xlnm.Print_Area" localSheetId="0">'Ratios - Exhibit 13'!$A$1:$O$47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1" l="1"/>
  <c r="O28" i="1"/>
  <c r="M28" i="1"/>
  <c r="K28" i="1"/>
  <c r="I28" i="1"/>
  <c r="G28" i="1"/>
  <c r="E28" i="1"/>
  <c r="M29" i="1" l="1"/>
  <c r="K29" i="1"/>
  <c r="O29" i="1"/>
  <c r="G29" i="1"/>
  <c r="E29" i="1"/>
  <c r="O11" i="1"/>
  <c r="M11" i="1"/>
  <c r="K11" i="1"/>
  <c r="I11" i="1"/>
  <c r="G11" i="1"/>
  <c r="E11" i="1"/>
  <c r="E12" i="1" s="1"/>
  <c r="O19" i="1"/>
  <c r="I19" i="1"/>
  <c r="G19" i="1"/>
  <c r="K19" i="1"/>
  <c r="E18" i="1"/>
  <c r="E19" i="1" s="1"/>
  <c r="I20" i="1" s="1"/>
  <c r="K20" i="1" l="1"/>
  <c r="M12" i="1"/>
  <c r="E20" i="1"/>
  <c r="G20" i="1"/>
  <c r="M20" i="1" l="1"/>
  <c r="O20" i="1"/>
  <c r="K12" i="1"/>
  <c r="I12" i="1"/>
  <c r="G12" i="1"/>
  <c r="O12" i="1"/>
  <c r="I29" i="1"/>
</calcChain>
</file>

<file path=xl/sharedStrings.xml><?xml version="1.0" encoding="utf-8"?>
<sst xmlns="http://schemas.openxmlformats.org/spreadsheetml/2006/main" count="81" uniqueCount="59">
  <si>
    <t>Page 1 of 1</t>
  </si>
  <si>
    <t>TEST YEAR  2023</t>
  </si>
  <si>
    <t>A</t>
  </si>
  <si>
    <t>Interest on Long-Term Debt</t>
  </si>
  <si>
    <t>Part A. (b) Line 16</t>
  </si>
  <si>
    <t>B</t>
  </si>
  <si>
    <t>Part A. (b) Line 29</t>
  </si>
  <si>
    <t>C</t>
  </si>
  <si>
    <t xml:space="preserve">TIER (A + B)/A </t>
  </si>
  <si>
    <t>TIER (2 of 3 Year Average High)</t>
  </si>
  <si>
    <t>2016 and 2018 TIER used to calculate the "2 of 3 year average high".</t>
  </si>
  <si>
    <t>Operating TIER ("OTIER")</t>
  </si>
  <si>
    <t>D</t>
  </si>
  <si>
    <t>Patronage Capital &amp; Operating Margins</t>
  </si>
  <si>
    <t>E</t>
  </si>
  <si>
    <t>OTIER (A + D)/A</t>
  </si>
  <si>
    <t>OTIER (2 of 3 Year Average High)</t>
  </si>
  <si>
    <t>^</t>
  </si>
  <si>
    <t>^^</t>
  </si>
  <si>
    <t>^^^</t>
  </si>
  <si>
    <t>2021 and 2022 OTIER used to calculate the "2 of 3 year average high".</t>
  </si>
  <si>
    <t>Debt Service Coverage ("DSC")</t>
  </si>
  <si>
    <t>F</t>
  </si>
  <si>
    <t>Depreciation</t>
  </si>
  <si>
    <t>Part A. (b) Line 13</t>
  </si>
  <si>
    <t>G</t>
  </si>
  <si>
    <t>Debt Service</t>
  </si>
  <si>
    <t>Part N. (d) Total</t>
  </si>
  <si>
    <t>H</t>
  </si>
  <si>
    <t>DSC (A + B + F)/G</t>
  </si>
  <si>
    <t>DSC (2 of 3 Year Average High)</t>
  </si>
  <si>
    <t>2018 and 2019 DSC used to calculate the "2 of 3 year average high".</t>
  </si>
  <si>
    <t>&gt;</t>
  </si>
  <si>
    <t>2020 and 2022 DSC used to calculate the "2 of 3 year average high".</t>
  </si>
  <si>
    <t>Cumberland Valley Electric, Inc.</t>
  </si>
  <si>
    <t>Case No. 2024-00388</t>
  </si>
  <si>
    <t>2017 and 2018 OTIER used to calculate the "2 of 3 year average high".</t>
  </si>
  <si>
    <t>2018 and 2019 OTIER used to calculate the "2 of 3 year average high".</t>
  </si>
  <si>
    <t>2019 and 2021 OTIER used to calculate the "2 of 3 year average high".</t>
  </si>
  <si>
    <t>^^^^</t>
  </si>
  <si>
    <t>2017 and 2018 DSC used to calculate the "2 of 3 year average high".</t>
  </si>
  <si>
    <t>&lt;</t>
  </si>
  <si>
    <t>&lt;&lt;</t>
  </si>
  <si>
    <t>&lt;&lt;&lt;</t>
  </si>
  <si>
    <t>&lt;&lt;&lt;&lt;</t>
  </si>
  <si>
    <t>&lt;&lt;&lt;&lt;&lt;</t>
  </si>
  <si>
    <t>2019 and 2020 DSC used to calculate the "2 of 3 year average high".</t>
  </si>
  <si>
    <t>2022 and 2023 DSC used to calculate the "2 of 3 year average high".</t>
  </si>
  <si>
    <t xml:space="preserve">Exhibit 13 </t>
  </si>
  <si>
    <t>&gt;&gt;</t>
  </si>
  <si>
    <t>&gt;&gt;&gt;</t>
  </si>
  <si>
    <t>&gt;&gt;&gt;&gt;</t>
  </si>
  <si>
    <t>2017 and 2018 TIER used to calculate the "2 of 3 year average high".</t>
  </si>
  <si>
    <t>2018 and 2018 TIER used to calculate the "2 of 3 year average high".</t>
  </si>
  <si>
    <t>2019 and 2018 TIER used to calculate the "2 of 3 year average high".</t>
  </si>
  <si>
    <t>Times Interest Earned Ratio ("TIER")</t>
  </si>
  <si>
    <t>Source: Financial and Operating Report Electric Distribution</t>
  </si>
  <si>
    <t>Patronage Capital or Margins</t>
  </si>
  <si>
    <t>Part A. (b) Line 21,Part I. (a) Line 2c.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</si>
</sst>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i/>
      <sz val="9"/>
      <color rgb="FFFF0000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C00000"/>
      <name val="Aptos Narrow"/>
      <family val="2"/>
      <scheme val="minor"/>
    </font>
    <font>
      <i/>
      <sz val="9"/>
      <color rgb="FFC00000"/>
      <name val="Aptos Narrow"/>
      <family val="2"/>
      <scheme val="minor"/>
    </font>
    <font>
      <b/>
      <sz val="11"/>
      <color rgb="FFC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64" fontId="0" fillId="0" borderId="0" xfId="1" applyNumberFormat="1" applyFont="1"/>
    <xf numFmtId="43" fontId="0" fillId="0" borderId="0" xfId="1" applyFont="1"/>
    <xf numFmtId="43" fontId="3" fillId="0" borderId="0" xfId="1" applyFont="1"/>
    <xf numFmtId="0" fontId="6" fillId="0" borderId="0" xfId="0" applyFont="1" applyAlignment="1">
      <alignment horizontal="right"/>
    </xf>
    <xf numFmtId="2" fontId="0" fillId="0" borderId="0" xfId="0" applyNumberFormat="1"/>
    <xf numFmtId="165" fontId="0" fillId="0" borderId="0" xfId="2" applyNumberFormat="1" applyFont="1" applyFill="1" applyBorder="1"/>
    <xf numFmtId="43" fontId="0" fillId="0" borderId="0" xfId="0" applyNumberFormat="1"/>
    <xf numFmtId="164" fontId="0" fillId="0" borderId="0" xfId="1" applyNumberFormat="1" applyFont="1" applyFill="1"/>
    <xf numFmtId="0" fontId="0" fillId="0" borderId="0" xfId="0" applyAlignment="1">
      <alignment horizontal="left"/>
    </xf>
    <xf numFmtId="0" fontId="5" fillId="0" borderId="0" xfId="0" applyFont="1"/>
    <xf numFmtId="164" fontId="1" fillId="0" borderId="0" xfId="1" applyNumberFormat="1" applyFont="1" applyBorder="1" applyAlignment="1">
      <alignment horizontal="center"/>
    </xf>
    <xf numFmtId="164" fontId="1" fillId="0" borderId="0" xfId="1" applyNumberFormat="1" applyFont="1"/>
    <xf numFmtId="0" fontId="0" fillId="0" borderId="0" xfId="0" applyAlignment="1">
      <alignment horizontal="left" indent="1"/>
    </xf>
    <xf numFmtId="0" fontId="0" fillId="0" borderId="0" xfId="0" quotePrefix="1" applyAlignment="1">
      <alignment horizontal="left" indent="1"/>
    </xf>
    <xf numFmtId="0" fontId="2" fillId="0" borderId="0" xfId="0" applyFont="1" applyAlignment="1">
      <alignment horizontal="right"/>
    </xf>
    <xf numFmtId="43" fontId="3" fillId="0" borderId="0" xfId="1" applyNumberFormat="1" applyFont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164" fontId="0" fillId="0" borderId="0" xfId="1" applyNumberFormat="1" applyFont="1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0" fillId="2" borderId="0" xfId="0" applyFill="1"/>
    <xf numFmtId="43" fontId="0" fillId="2" borderId="0" xfId="1" applyFont="1" applyFill="1"/>
    <xf numFmtId="43" fontId="0" fillId="2" borderId="0" xfId="1" applyFont="1" applyFill="1" applyBorder="1"/>
    <xf numFmtId="43" fontId="0" fillId="2" borderId="0" xfId="1" applyNumberFormat="1" applyFont="1" applyFill="1"/>
    <xf numFmtId="43" fontId="8" fillId="2" borderId="0" xfId="1" applyFont="1" applyFill="1" applyAlignment="1">
      <alignment horizontal="left"/>
    </xf>
    <xf numFmtId="0" fontId="9" fillId="0" borderId="0" xfId="0" applyFont="1" applyAlignment="1">
      <alignment horizontal="right"/>
    </xf>
    <xf numFmtId="2" fontId="9" fillId="0" borderId="0" xfId="0" applyNumberFormat="1" applyFont="1"/>
    <xf numFmtId="2" fontId="8" fillId="0" borderId="0" xfId="0" applyNumberFormat="1" applyFont="1"/>
    <xf numFmtId="43" fontId="8" fillId="2" borderId="0" xfId="1" applyFont="1" applyFill="1"/>
    <xf numFmtId="43" fontId="8" fillId="2" borderId="0" xfId="1" applyFont="1" applyFill="1" applyAlignment="1">
      <alignment horizontal="right"/>
    </xf>
    <xf numFmtId="0" fontId="8" fillId="0" borderId="0" xfId="0" applyFont="1"/>
    <xf numFmtId="0" fontId="10" fillId="0" borderId="0" xfId="0" applyFont="1" applyAlignment="1">
      <alignment horizontal="center"/>
    </xf>
    <xf numFmtId="43" fontId="10" fillId="2" borderId="0" xfId="1" applyFont="1" applyFill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771A2-33EF-4BE9-A36C-37BF45B4D7E1}">
  <sheetPr>
    <pageSetUpPr fitToPage="1"/>
  </sheetPr>
  <dimension ref="A1:Q44"/>
  <sheetViews>
    <sheetView tabSelected="1" topLeftCell="A8" zoomScaleNormal="100" workbookViewId="0">
      <selection activeCell="Q15" sqref="Q15"/>
    </sheetView>
  </sheetViews>
  <sheetFormatPr defaultRowHeight="15" x14ac:dyDescent="0.25"/>
  <cols>
    <col min="1" max="1" width="8.5703125" customWidth="1"/>
    <col min="2" max="2" width="36" bestFit="1" customWidth="1"/>
    <col min="3" max="3" width="38.5703125" bestFit="1" customWidth="1"/>
    <col min="4" max="4" width="3.7109375" customWidth="1"/>
    <col min="5" max="5" width="12.7109375" customWidth="1"/>
    <col min="6" max="6" width="3.7109375" customWidth="1"/>
    <col min="7" max="7" width="12.7109375" customWidth="1"/>
    <col min="8" max="8" width="3.7109375" customWidth="1"/>
    <col min="9" max="9" width="12.7109375" customWidth="1"/>
    <col min="10" max="10" width="4.7109375" customWidth="1"/>
    <col min="11" max="11" width="12.7109375" customWidth="1"/>
    <col min="12" max="12" width="5.28515625" customWidth="1"/>
    <col min="13" max="13" width="12.7109375" customWidth="1"/>
    <col min="14" max="14" width="6.28515625" customWidth="1"/>
    <col min="15" max="15" width="12.7109375" customWidth="1"/>
    <col min="16" max="16" width="14.28515625" bestFit="1" customWidth="1"/>
    <col min="17" max="17" width="10.5703125" bestFit="1" customWidth="1"/>
  </cols>
  <sheetData>
    <row r="1" spans="1:17" ht="15.75" x14ac:dyDescent="0.25">
      <c r="A1" s="1" t="s">
        <v>34</v>
      </c>
      <c r="B1" s="2"/>
      <c r="C1" s="2"/>
      <c r="M1" s="3"/>
      <c r="O1" s="3"/>
    </row>
    <row r="2" spans="1:17" ht="15.75" x14ac:dyDescent="0.25">
      <c r="A2" s="1" t="s">
        <v>35</v>
      </c>
      <c r="B2" s="2"/>
      <c r="C2" s="2"/>
      <c r="M2" s="3"/>
      <c r="O2" s="3"/>
    </row>
    <row r="3" spans="1:17" ht="15.75" x14ac:dyDescent="0.25">
      <c r="A3" s="1" t="s">
        <v>48</v>
      </c>
      <c r="B3" s="2"/>
      <c r="C3" s="2"/>
      <c r="M3" s="3"/>
      <c r="O3" s="3" t="s">
        <v>0</v>
      </c>
    </row>
    <row r="4" spans="1:17" ht="15.75" x14ac:dyDescent="0.25">
      <c r="A4" s="1"/>
      <c r="B4" s="2"/>
      <c r="C4" s="2"/>
      <c r="M4" s="3"/>
      <c r="O4" s="3"/>
    </row>
    <row r="5" spans="1:17" ht="15.75" x14ac:dyDescent="0.25">
      <c r="A5" s="1"/>
      <c r="B5" s="2"/>
      <c r="C5" s="2"/>
      <c r="M5" s="3"/>
      <c r="O5" s="3"/>
    </row>
    <row r="6" spans="1:17" ht="15.75" x14ac:dyDescent="0.25">
      <c r="A6" s="1"/>
      <c r="B6" s="2"/>
      <c r="C6" s="2"/>
    </row>
    <row r="7" spans="1:17" x14ac:dyDescent="0.25">
      <c r="D7" s="4"/>
      <c r="E7" s="4"/>
      <c r="F7" s="4"/>
      <c r="I7" s="4"/>
      <c r="J7" s="4"/>
      <c r="M7" s="4"/>
      <c r="N7" s="4"/>
      <c r="O7" s="4"/>
    </row>
    <row r="8" spans="1:17" ht="37.5" x14ac:dyDescent="0.25">
      <c r="B8" s="26" t="s">
        <v>55</v>
      </c>
      <c r="C8" s="5" t="s">
        <v>56</v>
      </c>
      <c r="D8" s="6"/>
      <c r="E8" s="6">
        <v>2018</v>
      </c>
      <c r="F8" s="6"/>
      <c r="G8" s="6">
        <v>2019</v>
      </c>
      <c r="H8" s="6"/>
      <c r="I8" s="6">
        <v>2020</v>
      </c>
      <c r="J8" s="6"/>
      <c r="K8" s="6">
        <v>2021</v>
      </c>
      <c r="L8" s="6"/>
      <c r="M8" s="5">
        <v>2022</v>
      </c>
      <c r="N8" s="6"/>
      <c r="O8" s="5" t="s">
        <v>1</v>
      </c>
    </row>
    <row r="9" spans="1:17" x14ac:dyDescent="0.25">
      <c r="A9" s="4" t="s">
        <v>2</v>
      </c>
      <c r="B9" t="s">
        <v>3</v>
      </c>
      <c r="C9" t="s">
        <v>4</v>
      </c>
      <c r="D9" s="7"/>
      <c r="E9" s="7">
        <v>1097187</v>
      </c>
      <c r="F9" s="7"/>
      <c r="G9" s="7">
        <v>1216524</v>
      </c>
      <c r="H9" s="7"/>
      <c r="I9" s="7">
        <v>922808</v>
      </c>
      <c r="J9" s="7"/>
      <c r="K9" s="7">
        <v>794137</v>
      </c>
      <c r="L9" s="7"/>
      <c r="M9" s="7">
        <v>1156430</v>
      </c>
      <c r="N9" s="7"/>
      <c r="O9" s="7">
        <v>1884903</v>
      </c>
      <c r="Q9" s="8"/>
    </row>
    <row r="10" spans="1:17" x14ac:dyDescent="0.25">
      <c r="A10" s="4" t="s">
        <v>5</v>
      </c>
      <c r="B10" t="s">
        <v>57</v>
      </c>
      <c r="C10" t="s">
        <v>6</v>
      </c>
      <c r="D10" s="7"/>
      <c r="E10" s="7">
        <v>2731701</v>
      </c>
      <c r="F10" s="7"/>
      <c r="G10" s="7">
        <v>2343493</v>
      </c>
      <c r="H10" s="7"/>
      <c r="I10" s="7">
        <v>1318190</v>
      </c>
      <c r="J10" s="7"/>
      <c r="K10" s="7">
        <v>2804851</v>
      </c>
      <c r="L10" s="7"/>
      <c r="M10" s="7">
        <v>1947536</v>
      </c>
      <c r="N10" s="7"/>
      <c r="O10" s="7">
        <v>712618</v>
      </c>
      <c r="Q10" s="8"/>
    </row>
    <row r="11" spans="1:17" s="2" customFormat="1" x14ac:dyDescent="0.25">
      <c r="A11" s="4" t="s">
        <v>7</v>
      </c>
      <c r="B11" s="2" t="s">
        <v>8</v>
      </c>
      <c r="D11" s="9"/>
      <c r="E11" s="9">
        <f>ROUND((E9+E10)/E9,2)</f>
        <v>3.49</v>
      </c>
      <c r="F11" s="9"/>
      <c r="G11" s="9">
        <f>ROUND((G9+G10)/G9,2)</f>
        <v>2.93</v>
      </c>
      <c r="H11" s="9"/>
      <c r="I11" s="9">
        <f>ROUND((I9+I10)/I9,2)</f>
        <v>2.4300000000000002</v>
      </c>
      <c r="J11" s="9"/>
      <c r="K11" s="9">
        <f>ROUND((K9+K10)/K9,2)</f>
        <v>4.53</v>
      </c>
      <c r="L11" s="9"/>
      <c r="M11" s="9">
        <f>ROUND((M9+M10)/M9,2)</f>
        <v>2.68</v>
      </c>
      <c r="N11" s="9"/>
      <c r="O11" s="9">
        <f>ROUND((O9+O10)/O9,2)</f>
        <v>1.38</v>
      </c>
      <c r="Q11" s="9"/>
    </row>
    <row r="12" spans="1:17" x14ac:dyDescent="0.25">
      <c r="A12" s="4"/>
      <c r="B12" s="28" t="s">
        <v>9</v>
      </c>
      <c r="C12" s="28"/>
      <c r="D12" s="32" t="s">
        <v>32</v>
      </c>
      <c r="E12" s="29">
        <f>AVERAGE(2.89,E11)</f>
        <v>3.1900000000000004</v>
      </c>
      <c r="F12" s="32" t="s">
        <v>49</v>
      </c>
      <c r="G12" s="29">
        <f>AVERAGE(E11,G11)</f>
        <v>3.21</v>
      </c>
      <c r="H12" s="36" t="s">
        <v>49</v>
      </c>
      <c r="I12" s="29">
        <f>AVERAGE(E11,G11)</f>
        <v>3.21</v>
      </c>
      <c r="J12" s="37" t="s">
        <v>50</v>
      </c>
      <c r="K12" s="29">
        <f>AVERAGE(G11,K11)</f>
        <v>3.7300000000000004</v>
      </c>
      <c r="L12" s="36" t="s">
        <v>51</v>
      </c>
      <c r="M12" s="30">
        <f>AVERAGE(K11,M11)</f>
        <v>3.6050000000000004</v>
      </c>
      <c r="N12" s="36" t="s">
        <v>51</v>
      </c>
      <c r="O12" s="30">
        <f>AVERAGE(K11,M11)</f>
        <v>3.6050000000000004</v>
      </c>
    </row>
    <row r="13" spans="1:17" x14ac:dyDescent="0.25">
      <c r="A13" s="4"/>
      <c r="E13" s="33" t="s">
        <v>32</v>
      </c>
      <c r="F13" s="34" t="s">
        <v>10</v>
      </c>
      <c r="G13" s="35"/>
      <c r="H13" s="35"/>
      <c r="I13" s="35"/>
      <c r="J13" s="35"/>
      <c r="K13" s="35"/>
      <c r="L13" s="11"/>
      <c r="M13" s="12"/>
      <c r="N13" s="11"/>
      <c r="O13" s="12"/>
    </row>
    <row r="14" spans="1:17" x14ac:dyDescent="0.25">
      <c r="A14" s="4"/>
      <c r="E14" s="33" t="s">
        <v>49</v>
      </c>
      <c r="F14" s="34" t="s">
        <v>52</v>
      </c>
      <c r="G14" s="35"/>
      <c r="H14" s="35"/>
      <c r="I14" s="35"/>
      <c r="J14" s="35"/>
      <c r="K14" s="35"/>
      <c r="L14" s="11"/>
      <c r="M14" s="12"/>
      <c r="N14" s="11"/>
      <c r="O14" s="12"/>
    </row>
    <row r="15" spans="1:17" x14ac:dyDescent="0.25">
      <c r="A15" s="4"/>
      <c r="C15" s="10"/>
      <c r="E15" s="33" t="s">
        <v>50</v>
      </c>
      <c r="F15" s="34" t="s">
        <v>53</v>
      </c>
      <c r="G15" s="35"/>
      <c r="H15" s="35"/>
      <c r="I15" s="35"/>
      <c r="J15" s="35"/>
      <c r="K15" s="35"/>
      <c r="L15" s="11"/>
      <c r="M15" s="12"/>
      <c r="N15" s="11"/>
      <c r="O15" s="12"/>
    </row>
    <row r="16" spans="1:17" x14ac:dyDescent="0.25">
      <c r="D16" s="4"/>
      <c r="E16" s="33" t="s">
        <v>51</v>
      </c>
      <c r="F16" s="34" t="s">
        <v>54</v>
      </c>
      <c r="G16" s="35"/>
      <c r="H16" s="35"/>
      <c r="I16" s="35"/>
      <c r="J16" s="35"/>
      <c r="K16" s="35"/>
      <c r="L16" s="11"/>
      <c r="M16" s="4"/>
      <c r="N16" s="4"/>
      <c r="O16" s="4"/>
    </row>
    <row r="17" spans="1:15" ht="30.75" x14ac:dyDescent="0.3">
      <c r="B17" s="27" t="s">
        <v>11</v>
      </c>
      <c r="C17" s="5" t="s">
        <v>56</v>
      </c>
      <c r="D17" s="6"/>
      <c r="E17" s="6">
        <v>2018</v>
      </c>
      <c r="F17" s="6"/>
      <c r="G17" s="6">
        <v>2019</v>
      </c>
      <c r="H17" s="6"/>
      <c r="I17" s="6">
        <v>2020</v>
      </c>
      <c r="J17" s="6"/>
      <c r="K17" s="6">
        <v>2021</v>
      </c>
      <c r="L17" s="6"/>
      <c r="M17" s="5">
        <v>2022</v>
      </c>
      <c r="N17" s="6"/>
      <c r="O17" s="5" t="s">
        <v>1</v>
      </c>
    </row>
    <row r="18" spans="1:15" x14ac:dyDescent="0.25">
      <c r="A18" s="4" t="s">
        <v>12</v>
      </c>
      <c r="B18" t="s">
        <v>13</v>
      </c>
      <c r="C18" t="s">
        <v>58</v>
      </c>
      <c r="D18" s="7"/>
      <c r="E18" s="7">
        <f>848816+16662</f>
        <v>865478</v>
      </c>
      <c r="F18" s="7"/>
      <c r="G18" s="7">
        <v>353861</v>
      </c>
      <c r="H18" s="7"/>
      <c r="I18" s="7">
        <v>95087</v>
      </c>
      <c r="J18" s="7"/>
      <c r="K18" s="7">
        <v>934503</v>
      </c>
      <c r="L18" s="7"/>
      <c r="M18" s="7">
        <v>1362375</v>
      </c>
      <c r="N18" s="7"/>
      <c r="O18" s="7">
        <v>-720833</v>
      </c>
    </row>
    <row r="19" spans="1:15" s="2" customFormat="1" x14ac:dyDescent="0.25">
      <c r="A19" s="4" t="s">
        <v>14</v>
      </c>
      <c r="B19" s="2" t="s">
        <v>15</v>
      </c>
      <c r="D19" s="9"/>
      <c r="E19" s="9">
        <f>ROUND((E18+E9)/E9,2)</f>
        <v>1.79</v>
      </c>
      <c r="F19" s="9"/>
      <c r="G19" s="22">
        <f>ROUND((G18+G9)/G9,2)</f>
        <v>1.29</v>
      </c>
      <c r="H19" s="9"/>
      <c r="I19" s="9">
        <f>ROUND((I18+I9)/I9,2)</f>
        <v>1.1000000000000001</v>
      </c>
      <c r="J19" s="9"/>
      <c r="K19" s="22">
        <f>ROUND((K18+K9)/K9,2)</f>
        <v>2.1800000000000002</v>
      </c>
      <c r="L19" s="9"/>
      <c r="M19" s="9">
        <f>ROUND((M18+M9)/M9,2)</f>
        <v>2.1800000000000002</v>
      </c>
      <c r="N19" s="9"/>
      <c r="O19" s="9">
        <f>ROUND((O18+O9)/O9,2)</f>
        <v>0.62</v>
      </c>
    </row>
    <row r="20" spans="1:15" x14ac:dyDescent="0.25">
      <c r="B20" s="28" t="s">
        <v>16</v>
      </c>
      <c r="C20" s="28"/>
      <c r="D20" s="37" t="s">
        <v>17</v>
      </c>
      <c r="E20" s="29">
        <f>AVERAGE(1.46,E19)</f>
        <v>1.625</v>
      </c>
      <c r="F20" s="37" t="s">
        <v>17</v>
      </c>
      <c r="G20" s="29">
        <f>AVERAGE(1.46,E19)</f>
        <v>1.625</v>
      </c>
      <c r="H20" s="36" t="s">
        <v>18</v>
      </c>
      <c r="I20" s="29">
        <f>AVERAGE(E19,G19)</f>
        <v>1.54</v>
      </c>
      <c r="J20" s="37" t="s">
        <v>19</v>
      </c>
      <c r="K20" s="31">
        <f>AVERAGE(G19,K19)</f>
        <v>1.7350000000000001</v>
      </c>
      <c r="L20" s="36" t="s">
        <v>39</v>
      </c>
      <c r="M20" s="30">
        <f>AVERAGE(K19,M19)</f>
        <v>2.1800000000000002</v>
      </c>
      <c r="N20" s="36" t="s">
        <v>39</v>
      </c>
      <c r="O20" s="30">
        <f>AVERAGE(K19,M19)</f>
        <v>2.1800000000000002</v>
      </c>
    </row>
    <row r="21" spans="1:15" x14ac:dyDescent="0.25">
      <c r="E21" s="33" t="s">
        <v>17</v>
      </c>
      <c r="F21" s="34" t="s">
        <v>36</v>
      </c>
      <c r="G21" s="38"/>
      <c r="H21" s="39"/>
      <c r="I21" s="39"/>
      <c r="J21" s="38"/>
      <c r="K21" s="38"/>
      <c r="M21" s="13"/>
      <c r="N21" s="4"/>
      <c r="O21" s="13"/>
    </row>
    <row r="22" spans="1:15" x14ac:dyDescent="0.25">
      <c r="E22" s="33" t="s">
        <v>18</v>
      </c>
      <c r="F22" s="34" t="s">
        <v>37</v>
      </c>
      <c r="G22" s="38"/>
      <c r="H22" s="39"/>
      <c r="I22" s="39"/>
      <c r="J22" s="38"/>
      <c r="K22" s="38"/>
      <c r="M22" s="13"/>
      <c r="N22" s="4"/>
      <c r="O22" s="13"/>
    </row>
    <row r="23" spans="1:15" x14ac:dyDescent="0.25">
      <c r="E23" s="33" t="s">
        <v>19</v>
      </c>
      <c r="F23" s="34" t="s">
        <v>38</v>
      </c>
      <c r="G23" s="38"/>
      <c r="H23" s="39"/>
      <c r="I23" s="39"/>
      <c r="J23" s="38"/>
      <c r="K23" s="38"/>
      <c r="N23" s="4"/>
    </row>
    <row r="24" spans="1:15" x14ac:dyDescent="0.25">
      <c r="D24" s="4"/>
      <c r="E24" s="33" t="s">
        <v>39</v>
      </c>
      <c r="F24" s="34" t="s">
        <v>20</v>
      </c>
      <c r="G24" s="38"/>
      <c r="H24" s="39"/>
      <c r="I24" s="39"/>
      <c r="J24" s="38"/>
      <c r="K24" s="38"/>
      <c r="M24" s="4"/>
      <c r="N24" s="4"/>
      <c r="O24" s="4"/>
    </row>
    <row r="25" spans="1:15" ht="37.5" x14ac:dyDescent="0.3">
      <c r="B25" s="27" t="s">
        <v>21</v>
      </c>
      <c r="C25" s="5" t="s">
        <v>56</v>
      </c>
      <c r="D25" s="6"/>
      <c r="E25" s="6">
        <v>2018</v>
      </c>
      <c r="F25" s="6"/>
      <c r="G25" s="6">
        <v>2019</v>
      </c>
      <c r="H25" s="6"/>
      <c r="I25" s="6">
        <v>2020</v>
      </c>
      <c r="J25" s="6"/>
      <c r="K25" s="6">
        <v>2021</v>
      </c>
      <c r="L25" s="6"/>
      <c r="M25" s="5">
        <v>2022</v>
      </c>
      <c r="N25" s="6"/>
      <c r="O25" s="5" t="s">
        <v>1</v>
      </c>
    </row>
    <row r="26" spans="1:15" x14ac:dyDescent="0.25">
      <c r="A26" s="4" t="s">
        <v>22</v>
      </c>
      <c r="B26" t="s">
        <v>23</v>
      </c>
      <c r="C26" t="s">
        <v>24</v>
      </c>
      <c r="D26" s="7"/>
      <c r="E26" s="7">
        <v>3930845</v>
      </c>
      <c r="F26" s="7"/>
      <c r="G26" s="7">
        <v>4038211</v>
      </c>
      <c r="H26" s="7"/>
      <c r="I26" s="7">
        <v>4245419</v>
      </c>
      <c r="J26" s="7"/>
      <c r="K26" s="7">
        <v>4050198</v>
      </c>
      <c r="L26" s="7"/>
      <c r="M26" s="7">
        <v>4218352</v>
      </c>
      <c r="N26" s="7"/>
      <c r="O26" s="7">
        <v>4344707</v>
      </c>
    </row>
    <row r="27" spans="1:15" x14ac:dyDescent="0.25">
      <c r="A27" s="4" t="s">
        <v>25</v>
      </c>
      <c r="B27" t="s">
        <v>26</v>
      </c>
      <c r="C27" t="s">
        <v>27</v>
      </c>
      <c r="D27" s="14"/>
      <c r="E27" s="7">
        <v>3020962</v>
      </c>
      <c r="F27" s="7"/>
      <c r="G27" s="7">
        <v>3262649</v>
      </c>
      <c r="H27" s="7"/>
      <c r="I27" s="7">
        <v>3364493</v>
      </c>
      <c r="J27" s="7"/>
      <c r="K27" s="7">
        <v>4466476</v>
      </c>
      <c r="L27" s="7"/>
      <c r="M27" s="7">
        <v>3608447</v>
      </c>
      <c r="N27" s="7"/>
      <c r="O27" s="7">
        <v>3952645</v>
      </c>
    </row>
    <row r="28" spans="1:15" s="2" customFormat="1" x14ac:dyDescent="0.25">
      <c r="A28" s="4" t="s">
        <v>28</v>
      </c>
      <c r="B28" s="2" t="s">
        <v>29</v>
      </c>
      <c r="D28" s="9"/>
      <c r="E28" s="9">
        <f>ROUND((E9+E10+E26)/E27,2)</f>
        <v>2.57</v>
      </c>
      <c r="F28" s="9"/>
      <c r="G28" s="9">
        <f>ROUND((G9+G10+G26)/G27,2)</f>
        <v>2.33</v>
      </c>
      <c r="H28" s="9"/>
      <c r="I28" s="9">
        <f>ROUND((I9+I10+I26)/I27,2)</f>
        <v>1.93</v>
      </c>
      <c r="J28" s="9"/>
      <c r="K28" s="9">
        <f>ROUND((K9+K10+K26)/K27,2)</f>
        <v>1.71</v>
      </c>
      <c r="L28" s="9"/>
      <c r="M28" s="9">
        <f>ROUND((M9+M10+M26)/M27,2)</f>
        <v>2.0299999999999998</v>
      </c>
      <c r="N28" s="9"/>
      <c r="O28" s="9">
        <f>ROUND((O9+O10+O26)/O27,2)</f>
        <v>1.76</v>
      </c>
    </row>
    <row r="29" spans="1:15" x14ac:dyDescent="0.25">
      <c r="B29" s="28" t="s">
        <v>30</v>
      </c>
      <c r="C29" s="28"/>
      <c r="D29" s="40" t="s">
        <v>41</v>
      </c>
      <c r="E29" s="29">
        <f>AVERAGE(2.19,E28)</f>
        <v>2.38</v>
      </c>
      <c r="F29" s="36" t="s">
        <v>42</v>
      </c>
      <c r="G29" s="29">
        <f>AVERAGE(E28,G28)</f>
        <v>2.4500000000000002</v>
      </c>
      <c r="H29" s="36" t="s">
        <v>42</v>
      </c>
      <c r="I29" s="29">
        <f>AVERAGE(E28,G28)</f>
        <v>2.4500000000000002</v>
      </c>
      <c r="J29" s="36" t="s">
        <v>43</v>
      </c>
      <c r="K29" s="29">
        <f>AVERAGE(G28,I28)</f>
        <v>2.13</v>
      </c>
      <c r="L29" s="36" t="s">
        <v>44</v>
      </c>
      <c r="M29" s="30">
        <f>AVERAGE(I28,M28)</f>
        <v>1.98</v>
      </c>
      <c r="N29" s="36" t="s">
        <v>45</v>
      </c>
      <c r="O29" s="30">
        <f>AVERAGE(M28,O28)</f>
        <v>1.895</v>
      </c>
    </row>
    <row r="30" spans="1:15" x14ac:dyDescent="0.25">
      <c r="E30" s="33" t="s">
        <v>41</v>
      </c>
      <c r="F30" s="34" t="s">
        <v>40</v>
      </c>
      <c r="G30" s="38"/>
      <c r="H30" s="38"/>
      <c r="I30" s="38"/>
      <c r="J30" s="38"/>
      <c r="K30" s="38"/>
    </row>
    <row r="31" spans="1:15" x14ac:dyDescent="0.25">
      <c r="E31" s="33" t="s">
        <v>42</v>
      </c>
      <c r="F31" s="34" t="s">
        <v>31</v>
      </c>
      <c r="G31" s="38"/>
      <c r="H31" s="38"/>
      <c r="I31" s="38"/>
      <c r="J31" s="38"/>
      <c r="K31" s="38"/>
    </row>
    <row r="32" spans="1:15" x14ac:dyDescent="0.25">
      <c r="B32" s="15"/>
      <c r="E32" s="33" t="s">
        <v>43</v>
      </c>
      <c r="F32" s="34" t="s">
        <v>46</v>
      </c>
      <c r="G32" s="38"/>
      <c r="H32" s="38"/>
      <c r="I32" s="38"/>
      <c r="J32" s="38"/>
      <c r="K32" s="38"/>
    </row>
    <row r="33" spans="1:16" x14ac:dyDescent="0.25">
      <c r="B33" s="15"/>
      <c r="E33" s="33" t="s">
        <v>44</v>
      </c>
      <c r="F33" s="34" t="s">
        <v>33</v>
      </c>
      <c r="G33" s="38"/>
      <c r="H33" s="38"/>
      <c r="I33" s="39"/>
      <c r="J33" s="39"/>
      <c r="K33" s="38"/>
      <c r="M33" s="4"/>
      <c r="N33" s="4"/>
      <c r="O33" s="4"/>
    </row>
    <row r="34" spans="1:16" x14ac:dyDescent="0.25">
      <c r="B34" s="15"/>
      <c r="E34" s="33" t="s">
        <v>45</v>
      </c>
      <c r="F34" s="34" t="s">
        <v>47</v>
      </c>
      <c r="G34" s="38"/>
      <c r="H34" s="38"/>
      <c r="I34" s="39"/>
      <c r="J34" s="39"/>
      <c r="K34" s="38"/>
      <c r="M34" s="4"/>
      <c r="N34" s="4"/>
      <c r="O34" s="4"/>
    </row>
    <row r="35" spans="1:16" ht="18.75" x14ac:dyDescent="0.3">
      <c r="B35" s="16"/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3"/>
      <c r="N35" s="24"/>
      <c r="O35" s="23"/>
    </row>
    <row r="36" spans="1:16" x14ac:dyDescent="0.25">
      <c r="A36" s="4"/>
      <c r="B36" s="15"/>
      <c r="D36" s="17"/>
      <c r="E36" s="14"/>
      <c r="F36" s="17"/>
      <c r="G36" s="14"/>
      <c r="H36" s="14"/>
      <c r="I36" s="14"/>
      <c r="J36" s="14"/>
      <c r="K36" s="14"/>
      <c r="L36" s="14"/>
      <c r="M36" s="14"/>
      <c r="N36" s="14"/>
      <c r="O36" s="14"/>
      <c r="P36" s="18"/>
    </row>
    <row r="37" spans="1:16" x14ac:dyDescent="0.25">
      <c r="A37" s="4"/>
      <c r="B37" s="15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8"/>
    </row>
    <row r="38" spans="1:16" x14ac:dyDescent="0.25">
      <c r="B38" s="19"/>
      <c r="C38" s="19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x14ac:dyDescent="0.25">
      <c r="B39" s="19"/>
      <c r="C39" s="19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x14ac:dyDescent="0.25">
      <c r="B40" s="19"/>
      <c r="C40" s="19"/>
      <c r="D40" s="7"/>
      <c r="K40" s="7"/>
      <c r="L40" s="7"/>
      <c r="M40" s="7"/>
      <c r="N40" s="7"/>
      <c r="O40" s="7"/>
      <c r="P40" s="7"/>
    </row>
    <row r="41" spans="1:16" x14ac:dyDescent="0.25">
      <c r="B41" s="20"/>
      <c r="C41" s="19"/>
      <c r="D41" s="7"/>
      <c r="K41" s="25"/>
      <c r="L41" s="25"/>
      <c r="M41" s="25"/>
      <c r="N41" s="25"/>
      <c r="O41" s="25"/>
      <c r="P41" s="7"/>
    </row>
    <row r="42" spans="1:16" x14ac:dyDescent="0.25">
      <c r="A42" s="4"/>
      <c r="B42" s="15"/>
      <c r="D42" s="7"/>
      <c r="K42" s="7"/>
      <c r="L42" s="7"/>
      <c r="M42" s="7"/>
      <c r="N42" s="7"/>
      <c r="O42" s="7"/>
      <c r="P42" s="7"/>
    </row>
    <row r="44" spans="1:16" x14ac:dyDescent="0.25">
      <c r="A44" s="21"/>
    </row>
  </sheetData>
  <phoneticPr fontId="7" type="noConversion"/>
  <pageMargins left="0.7" right="0.7" top="0.75" bottom="0.75" header="0.3" footer="0.3"/>
  <pageSetup scale="64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Ratios - Exhibit 13</vt:lpstr>
      <vt:lpstr>'Ratios - Exhibit 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Gray</dc:creator>
  <cp:lastModifiedBy>Barbara Elliott</cp:lastModifiedBy>
  <cp:lastPrinted>2025-03-05T19:51:47Z</cp:lastPrinted>
  <dcterms:created xsi:type="dcterms:W3CDTF">2024-08-07T11:28:44Z</dcterms:created>
  <dcterms:modified xsi:type="dcterms:W3CDTF">2025-03-05T20:24:06Z</dcterms:modified>
</cp:coreProperties>
</file>