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M:\a Power Supply\PSC\New Gen\DR4\"/>
    </mc:Choice>
  </mc:AlternateContent>
  <xr:revisionPtr revIDLastSave="0" documentId="11_CF307005FB142DAEBD3FF1E1005F56ED18E0C493" xr6:coauthVersionLast="47" xr6:coauthVersionMax="47" xr10:uidLastSave="{00000000-0000-0000-0000-000000000000}"/>
  <bookViews>
    <workbookView xWindow="0" yWindow="0" windowWidth="25770" windowHeight="118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1" l="1"/>
  <c r="AG8" i="1"/>
  <c r="AF9" i="1"/>
  <c r="AF8" i="1"/>
  <c r="C9" i="1"/>
  <c r="H9" i="1"/>
  <c r="I9" i="1"/>
  <c r="J9" i="1"/>
  <c r="K9" i="1"/>
  <c r="M9" i="1"/>
  <c r="N9" i="1"/>
  <c r="O9" i="1"/>
  <c r="P9" i="1"/>
  <c r="B9" i="1"/>
  <c r="H8" i="1"/>
  <c r="I8" i="1"/>
  <c r="J8" i="1"/>
  <c r="K8" i="1"/>
  <c r="L8" i="1"/>
  <c r="M8" i="1"/>
  <c r="N8" i="1"/>
  <c r="O8" i="1"/>
  <c r="P8" i="1"/>
  <c r="C8" i="1"/>
  <c r="B8" i="1"/>
  <c r="AE4" i="1"/>
  <c r="AD4" i="1"/>
  <c r="Y4" i="1"/>
  <c r="X4" i="1"/>
  <c r="W4" i="1"/>
  <c r="V4" i="1"/>
  <c r="U4" i="1"/>
  <c r="T4" i="1"/>
  <c r="S4" i="1"/>
  <c r="R4" i="1"/>
  <c r="Q4" i="1"/>
  <c r="AE5" i="1"/>
  <c r="AD5" i="1"/>
  <c r="Y5" i="1"/>
  <c r="X5" i="1"/>
  <c r="W5" i="1"/>
  <c r="V5" i="1"/>
  <c r="U5" i="1"/>
  <c r="T5" i="1"/>
  <c r="T8" i="1" s="1"/>
  <c r="S5" i="1"/>
  <c r="S8" i="1" s="1"/>
  <c r="R5" i="1"/>
  <c r="Q5" i="1"/>
  <c r="AE6" i="1"/>
  <c r="AD6" i="1"/>
  <c r="X6" i="1"/>
  <c r="X9" i="1" s="1"/>
  <c r="W6" i="1"/>
  <c r="W9" i="1" s="1"/>
  <c r="V6" i="1"/>
  <c r="V9" i="1" s="1"/>
  <c r="U6" i="1"/>
  <c r="T6" i="1"/>
  <c r="S6" i="1"/>
  <c r="R6" i="1"/>
  <c r="Q6" i="1"/>
  <c r="L6" i="1"/>
  <c r="Y6" i="1" s="1"/>
  <c r="Q9" i="1" l="1"/>
  <c r="R9" i="1"/>
  <c r="U9" i="1"/>
  <c r="Y9" i="1"/>
  <c r="AD9" i="1"/>
  <c r="AE9" i="1"/>
  <c r="Q8" i="1"/>
  <c r="R8" i="1"/>
  <c r="V8" i="1"/>
  <c r="W8" i="1"/>
  <c r="X8" i="1"/>
  <c r="AE8" i="1"/>
  <c r="Y8" i="1"/>
  <c r="AD8" i="1"/>
  <c r="U8" i="1"/>
  <c r="T9" i="1"/>
  <c r="L9" i="1"/>
  <c r="S9" i="1"/>
  <c r="Z5" i="1"/>
  <c r="AA6" i="1"/>
  <c r="G6" i="1" s="1"/>
  <c r="AA5" i="1"/>
  <c r="Z6" i="1"/>
  <c r="F6" i="1" s="1"/>
  <c r="AA4" i="1"/>
  <c r="Z4" i="1"/>
  <c r="AC4" i="1"/>
  <c r="Z9" i="1" l="1"/>
  <c r="AB5" i="1"/>
  <c r="AB6" i="1"/>
  <c r="AA9" i="1"/>
  <c r="G5" i="1"/>
  <c r="G9" i="1" s="1"/>
  <c r="Z8" i="1"/>
  <c r="F5" i="1"/>
  <c r="F9" i="1" s="1"/>
  <c r="AA8" i="1"/>
  <c r="AC5" i="1"/>
  <c r="AC8" i="1" s="1"/>
  <c r="AC6" i="1"/>
  <c r="AB4" i="1"/>
  <c r="F4" i="1"/>
  <c r="G4" i="1"/>
  <c r="AB9" i="1" l="1"/>
  <c r="G8" i="1"/>
  <c r="AB8" i="1"/>
  <c r="F8" i="1"/>
  <c r="AC9" i="1"/>
</calcChain>
</file>

<file path=xl/sharedStrings.xml><?xml version="1.0" encoding="utf-8"?>
<sst xmlns="http://schemas.openxmlformats.org/spreadsheetml/2006/main" count="62" uniqueCount="41">
  <si>
    <t>Total</t>
  </si>
  <si>
    <t>1x116</t>
  </si>
  <si>
    <t>Smith CTs</t>
  </si>
  <si>
    <t>BG CTs</t>
  </si>
  <si>
    <t xml:space="preserve">Total </t>
  </si>
  <si>
    <t>TOTAL</t>
  </si>
  <si>
    <t>Capacity</t>
  </si>
  <si>
    <t>SEPA</t>
  </si>
  <si>
    <t>LFG</t>
  </si>
  <si>
    <t>Solar</t>
  </si>
  <si>
    <t>1x225</t>
  </si>
  <si>
    <t>1x300</t>
  </si>
  <si>
    <t>1x510</t>
  </si>
  <si>
    <t>1x268</t>
  </si>
  <si>
    <t>#1-3</t>
  </si>
  <si>
    <t>#4-7</t>
  </si>
  <si>
    <t>#9-10</t>
  </si>
  <si>
    <t>Coal fired</t>
  </si>
  <si>
    <t>Gas fired</t>
  </si>
  <si>
    <t>FOSSIL FLEET</t>
  </si>
  <si>
    <t xml:space="preserve">Other </t>
  </si>
  <si>
    <t>Purchases</t>
  </si>
  <si>
    <t>Capacity Totals</t>
  </si>
  <si>
    <t>Winter</t>
  </si>
  <si>
    <t>Summer</t>
  </si>
  <si>
    <t xml:space="preserve"> WIN</t>
  </si>
  <si>
    <t xml:space="preserve"> SUM</t>
  </si>
  <si>
    <t>WIN</t>
  </si>
  <si>
    <t>SUM</t>
  </si>
  <si>
    <t>Cooper</t>
  </si>
  <si>
    <t>Spur 1</t>
  </si>
  <si>
    <t>Spur 2</t>
  </si>
  <si>
    <t>Spur 3</t>
  </si>
  <si>
    <t>Spur 4</t>
  </si>
  <si>
    <t>2022 IRP Section 1</t>
  </si>
  <si>
    <t>Application</t>
  </si>
  <si>
    <t>Attachment JJT-4</t>
  </si>
  <si>
    <t>Deltas</t>
  </si>
  <si>
    <t>2022 IRP to New Gen Application</t>
  </si>
  <si>
    <t>Application to Attachment JJT-4</t>
  </si>
  <si>
    <t>ELCC-adjusted Summer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</si>
</sst>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0"/>
      <name val="CG Times"/>
    </font>
    <font>
      <sz val="10"/>
      <name val="Bahnschrift Light"/>
      <family val="2"/>
    </font>
    <font>
      <u/>
      <sz val="10"/>
      <name val="Bahnschrift Light"/>
      <family val="2"/>
    </font>
    <font>
      <sz val="10"/>
      <name val="IBM Plex Sans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2" fillId="0" borderId="2" xfId="1" applyFont="1" applyBorder="1" applyProtection="1">
      <protection locked="0"/>
    </xf>
    <xf numFmtId="0" fontId="2" fillId="0" borderId="3" xfId="1" applyFont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7" xfId="1" applyFont="1" applyBorder="1" applyAlignment="1" applyProtection="1">
      <alignment horizontal="center"/>
      <protection locked="0"/>
    </xf>
    <xf numFmtId="16" fontId="3" fillId="0" borderId="6" xfId="1" applyNumberFormat="1" applyFont="1" applyBorder="1" applyAlignment="1" applyProtection="1">
      <alignment horizontal="center"/>
      <protection locked="0"/>
    </xf>
    <xf numFmtId="0" fontId="2" fillId="0" borderId="11" xfId="1" applyFont="1" applyBorder="1" applyAlignment="1" applyProtection="1">
      <alignment horizontal="center"/>
      <protection locked="0"/>
    </xf>
    <xf numFmtId="0" fontId="2" fillId="0" borderId="12" xfId="1" applyFont="1" applyBorder="1" applyAlignment="1" applyProtection="1">
      <alignment horizontal="center"/>
      <protection locked="0"/>
    </xf>
    <xf numFmtId="0" fontId="2" fillId="0" borderId="10" xfId="1" applyFont="1" applyBorder="1" applyAlignment="1" applyProtection="1">
      <alignment horizontal="center"/>
      <protection locked="0"/>
    </xf>
    <xf numFmtId="0" fontId="2" fillId="0" borderId="2" xfId="0" applyFont="1" applyBorder="1"/>
    <xf numFmtId="16" fontId="3" fillId="0" borderId="1" xfId="1" applyNumberFormat="1" applyFont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3" xfId="1" applyFont="1" applyBorder="1" applyAlignment="1" applyProtection="1">
      <alignment horizontal="center"/>
      <protection locked="0"/>
    </xf>
    <xf numFmtId="0" fontId="2" fillId="0" borderId="14" xfId="1" applyFont="1" applyBorder="1" applyAlignment="1" applyProtection="1">
      <alignment horizontal="center"/>
      <protection locked="0"/>
    </xf>
    <xf numFmtId="0" fontId="5" fillId="0" borderId="0" xfId="0" applyFont="1"/>
    <xf numFmtId="3" fontId="0" fillId="0" borderId="0" xfId="0" applyNumberFormat="1"/>
    <xf numFmtId="3" fontId="2" fillId="0" borderId="0" xfId="1" applyNumberFormat="1" applyFont="1" applyAlignment="1" applyProtection="1">
      <alignment horizontal="right"/>
      <protection locked="0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center"/>
    </xf>
    <xf numFmtId="3" fontId="4" fillId="0" borderId="0" xfId="1" applyNumberFormat="1" applyFont="1" applyAlignment="1" applyProtection="1">
      <alignment horizontal="right"/>
      <protection locked="0"/>
    </xf>
    <xf numFmtId="164" fontId="4" fillId="0" borderId="0" xfId="1" applyNumberFormat="1" applyFont="1" applyAlignment="1" applyProtection="1">
      <alignment horizontal="right"/>
      <protection locked="0"/>
    </xf>
    <xf numFmtId="3" fontId="4" fillId="0" borderId="0" xfId="1" applyNumberFormat="1" applyFont="1" applyAlignment="1">
      <alignment horizontal="right"/>
    </xf>
    <xf numFmtId="0" fontId="0" fillId="2" borderId="0" xfId="0" applyFill="1"/>
    <xf numFmtId="0" fontId="0" fillId="3" borderId="0" xfId="0" applyFill="1"/>
    <xf numFmtId="16" fontId="3" fillId="0" borderId="8" xfId="1" applyNumberFormat="1" applyFont="1" applyBorder="1" applyAlignment="1" applyProtection="1">
      <alignment horizontal="center"/>
      <protection locked="0"/>
    </xf>
    <xf numFmtId="16" fontId="3" fillId="0" borderId="9" xfId="1" applyNumberFormat="1" applyFont="1" applyBorder="1" applyAlignment="1" applyProtection="1">
      <alignment horizontal="center"/>
      <protection locked="0"/>
    </xf>
    <xf numFmtId="16" fontId="3" fillId="0" borderId="0" xfId="1" applyNumberFormat="1" applyFont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6" fontId="3" fillId="0" borderId="2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16" fontId="3" fillId="0" borderId="6" xfId="1" applyNumberFormat="1" applyFont="1" applyBorder="1" applyAlignment="1" applyProtection="1">
      <alignment horizontal="center"/>
      <protection locked="0"/>
    </xf>
    <xf numFmtId="16" fontId="3" fillId="0" borderId="7" xfId="1" applyNumberFormat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16" fontId="3" fillId="0" borderId="4" xfId="1" applyNumberFormat="1" applyFont="1" applyBorder="1" applyAlignment="1" applyProtection="1">
      <alignment horizontal="center"/>
      <protection locked="0"/>
    </xf>
    <xf numFmtId="16" fontId="3" fillId="0" borderId="5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_SPGbas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workbookViewId="0">
      <selection activeCell="C11" sqref="C11"/>
    </sheetView>
  </sheetViews>
  <sheetFormatPr defaultRowHeight="15"/>
  <cols>
    <col min="1" max="1" width="30.42578125" bestFit="1" customWidth="1"/>
  </cols>
  <sheetData>
    <row r="1" spans="1:33">
      <c r="F1" s="32" t="s">
        <v>0</v>
      </c>
      <c r="G1" s="33"/>
      <c r="H1" s="1"/>
      <c r="I1" s="14"/>
      <c r="J1" s="14"/>
      <c r="K1" s="14"/>
      <c r="L1" s="2" t="s">
        <v>1</v>
      </c>
      <c r="M1" s="3"/>
      <c r="N1" s="4"/>
      <c r="O1" s="5"/>
      <c r="P1" s="4"/>
      <c r="Q1" s="40" t="s">
        <v>2</v>
      </c>
      <c r="R1" s="41"/>
      <c r="S1" s="41"/>
      <c r="T1" s="41"/>
      <c r="U1" s="41"/>
      <c r="V1" s="42"/>
      <c r="W1" s="40" t="s">
        <v>3</v>
      </c>
      <c r="X1" s="42"/>
      <c r="Y1" s="15" t="s">
        <v>0</v>
      </c>
      <c r="Z1" s="36" t="s">
        <v>4</v>
      </c>
      <c r="AA1" s="36"/>
      <c r="AB1" s="43" t="s">
        <v>5</v>
      </c>
      <c r="AC1" s="44"/>
      <c r="AD1" s="36" t="s">
        <v>0</v>
      </c>
      <c r="AE1" s="36"/>
      <c r="AF1" s="36" t="s">
        <v>0</v>
      </c>
      <c r="AG1" s="36"/>
    </row>
    <row r="2" spans="1:33">
      <c r="F2" s="34" t="s">
        <v>6</v>
      </c>
      <c r="G2" s="35"/>
      <c r="H2" s="6" t="s">
        <v>7</v>
      </c>
      <c r="I2" s="37" t="s">
        <v>8</v>
      </c>
      <c r="J2" s="37"/>
      <c r="K2" s="7" t="s">
        <v>9</v>
      </c>
      <c r="L2" s="8" t="s">
        <v>10</v>
      </c>
      <c r="M2" s="8" t="s">
        <v>11</v>
      </c>
      <c r="N2" s="8" t="s">
        <v>12</v>
      </c>
      <c r="O2" s="9" t="s">
        <v>13</v>
      </c>
      <c r="P2" s="9" t="s">
        <v>13</v>
      </c>
      <c r="Q2" s="38" t="s">
        <v>14</v>
      </c>
      <c r="R2" s="31"/>
      <c r="S2" s="31" t="s">
        <v>15</v>
      </c>
      <c r="T2" s="31"/>
      <c r="U2" s="31" t="s">
        <v>16</v>
      </c>
      <c r="V2" s="39"/>
      <c r="W2" s="38" t="s">
        <v>14</v>
      </c>
      <c r="X2" s="39"/>
      <c r="Y2" s="10" t="s">
        <v>17</v>
      </c>
      <c r="Z2" s="31" t="s">
        <v>18</v>
      </c>
      <c r="AA2" s="31"/>
      <c r="AB2" s="29" t="s">
        <v>19</v>
      </c>
      <c r="AC2" s="30"/>
      <c r="AD2" s="31" t="s">
        <v>20</v>
      </c>
      <c r="AE2" s="31"/>
      <c r="AF2" s="31" t="s">
        <v>21</v>
      </c>
      <c r="AG2" s="31"/>
    </row>
    <row r="3" spans="1:33">
      <c r="A3" s="19" t="s">
        <v>22</v>
      </c>
      <c r="B3" t="s">
        <v>23</v>
      </c>
      <c r="C3" t="s">
        <v>24</v>
      </c>
      <c r="F3" s="11" t="s">
        <v>25</v>
      </c>
      <c r="G3" s="12" t="s">
        <v>26</v>
      </c>
      <c r="H3" s="16"/>
      <c r="I3" s="11" t="s">
        <v>27</v>
      </c>
      <c r="J3" s="11" t="s">
        <v>28</v>
      </c>
      <c r="K3" s="11"/>
      <c r="L3" s="11" t="s">
        <v>29</v>
      </c>
      <c r="M3" s="11" t="s">
        <v>30</v>
      </c>
      <c r="N3" s="11" t="s">
        <v>31</v>
      </c>
      <c r="O3" s="11" t="s">
        <v>32</v>
      </c>
      <c r="P3" s="12" t="s">
        <v>33</v>
      </c>
      <c r="Q3" s="13" t="s">
        <v>25</v>
      </c>
      <c r="R3" s="11" t="s">
        <v>26</v>
      </c>
      <c r="S3" s="11" t="s">
        <v>25</v>
      </c>
      <c r="T3" s="11" t="s">
        <v>26</v>
      </c>
      <c r="U3" s="11" t="s">
        <v>25</v>
      </c>
      <c r="V3" s="12" t="s">
        <v>26</v>
      </c>
      <c r="W3" s="11" t="s">
        <v>27</v>
      </c>
      <c r="X3" s="11" t="s">
        <v>28</v>
      </c>
      <c r="Y3" s="13"/>
      <c r="Z3" s="11" t="s">
        <v>25</v>
      </c>
      <c r="AA3" s="11" t="s">
        <v>26</v>
      </c>
      <c r="AB3" s="17" t="s">
        <v>25</v>
      </c>
      <c r="AC3" s="18" t="s">
        <v>26</v>
      </c>
      <c r="AD3" s="11" t="s">
        <v>25</v>
      </c>
      <c r="AE3" s="11" t="s">
        <v>26</v>
      </c>
      <c r="AF3" s="11" t="s">
        <v>25</v>
      </c>
      <c r="AG3" s="11" t="s">
        <v>26</v>
      </c>
    </row>
    <row r="4" spans="1:33">
      <c r="A4" t="s">
        <v>34</v>
      </c>
      <c r="B4">
        <v>3438</v>
      </c>
      <c r="C4">
        <v>3136</v>
      </c>
      <c r="F4" s="20">
        <f>SUM(Y4,Z4,AD4)</f>
        <v>3437.5</v>
      </c>
      <c r="G4" s="20">
        <f>SUM(Y4,AA4,AE4)</f>
        <v>3135.5</v>
      </c>
      <c r="H4">
        <v>170</v>
      </c>
      <c r="I4">
        <v>16</v>
      </c>
      <c r="J4">
        <v>16</v>
      </c>
      <c r="K4">
        <v>8.5</v>
      </c>
      <c r="L4">
        <v>341</v>
      </c>
      <c r="M4">
        <v>300</v>
      </c>
      <c r="N4">
        <v>510</v>
      </c>
      <c r="O4">
        <v>268</v>
      </c>
      <c r="P4">
        <v>268</v>
      </c>
      <c r="Q4" s="21">
        <f t="shared" ref="Q4:Q5" si="0">142*3</f>
        <v>426</v>
      </c>
      <c r="R4" s="22">
        <f t="shared" ref="R4:R5" si="1">104*3</f>
        <v>312</v>
      </c>
      <c r="S4" s="22">
        <f t="shared" ref="S4:S5" si="2">93+88*3</f>
        <v>357</v>
      </c>
      <c r="T4" s="22">
        <f t="shared" ref="T4:T5" si="3">73*4</f>
        <v>292</v>
      </c>
      <c r="U4" s="22">
        <f t="shared" ref="U4:U5" si="4">103*2</f>
        <v>206</v>
      </c>
      <c r="V4" s="22">
        <f t="shared" ref="V4:V5" si="5">75+74</f>
        <v>149</v>
      </c>
      <c r="W4" s="22">
        <f>189*3</f>
        <v>567</v>
      </c>
      <c r="X4" s="22">
        <f>167*3</f>
        <v>501</v>
      </c>
      <c r="Y4" s="23">
        <f>SUM(L4:P4)</f>
        <v>1687</v>
      </c>
      <c r="Z4" s="22">
        <f t="shared" ref="Z4" si="6">SUM(Q4,S4,U4,W4)</f>
        <v>1556</v>
      </c>
      <c r="AA4" s="22">
        <f>SUM(R4,T4,V4,X4)</f>
        <v>1254</v>
      </c>
      <c r="AB4" s="22">
        <f>Y4+Z4</f>
        <v>3243</v>
      </c>
      <c r="AC4" s="22">
        <f>Y4+AA4</f>
        <v>2941</v>
      </c>
      <c r="AD4" s="22">
        <f t="shared" ref="AD4" si="7">SUM(H4,I4,K4)</f>
        <v>194.5</v>
      </c>
      <c r="AE4" s="22">
        <f t="shared" ref="AE4" si="8">SUM(H4,J4,K4)</f>
        <v>194.5</v>
      </c>
      <c r="AF4" s="22"/>
      <c r="AG4" s="22"/>
    </row>
    <row r="5" spans="1:33">
      <c r="A5" t="s">
        <v>35</v>
      </c>
      <c r="B5">
        <v>3265</v>
      </c>
      <c r="C5">
        <v>2963</v>
      </c>
      <c r="F5" s="20">
        <f>SUM(Y5,Z5,AD5)</f>
        <v>3265.3</v>
      </c>
      <c r="G5" s="20">
        <f>SUM(Y5,AA5,AE5)</f>
        <v>2963.3</v>
      </c>
      <c r="I5">
        <v>13.8</v>
      </c>
      <c r="J5">
        <v>13.8</v>
      </c>
      <c r="K5">
        <v>8.5</v>
      </c>
      <c r="L5">
        <v>341</v>
      </c>
      <c r="M5">
        <v>300</v>
      </c>
      <c r="N5">
        <v>510</v>
      </c>
      <c r="O5">
        <v>268</v>
      </c>
      <c r="P5">
        <v>268</v>
      </c>
      <c r="Q5" s="21">
        <f t="shared" si="0"/>
        <v>426</v>
      </c>
      <c r="R5" s="22">
        <f t="shared" si="1"/>
        <v>312</v>
      </c>
      <c r="S5" s="22">
        <f t="shared" si="2"/>
        <v>357</v>
      </c>
      <c r="T5" s="22">
        <f t="shared" si="3"/>
        <v>292</v>
      </c>
      <c r="U5" s="22">
        <f t="shared" si="4"/>
        <v>206</v>
      </c>
      <c r="V5" s="22">
        <f t="shared" si="5"/>
        <v>149</v>
      </c>
      <c r="W5" s="22">
        <f>189*3</f>
        <v>567</v>
      </c>
      <c r="X5" s="22">
        <f>167*3</f>
        <v>501</v>
      </c>
      <c r="Y5" s="23">
        <f>SUM(L5:P5)</f>
        <v>1687</v>
      </c>
      <c r="Z5" s="22">
        <f t="shared" ref="Z5" si="9">SUM(Q5,S5,U5,W5)</f>
        <v>1556</v>
      </c>
      <c r="AA5" s="22">
        <f>SUM(R5,T5,V5,X5)</f>
        <v>1254</v>
      </c>
      <c r="AB5" s="22">
        <f>Y5+Z5</f>
        <v>3243</v>
      </c>
      <c r="AC5" s="22">
        <f>Y5+AA5</f>
        <v>2941</v>
      </c>
      <c r="AD5" s="22">
        <f t="shared" ref="AD5" si="10">SUM(H5,I5,K5)</f>
        <v>22.3</v>
      </c>
      <c r="AE5" s="22">
        <f t="shared" ref="AE5" si="11">SUM(H5,J5,K5)</f>
        <v>22.3</v>
      </c>
      <c r="AF5" s="22"/>
      <c r="AG5" s="22"/>
    </row>
    <row r="6" spans="1:33">
      <c r="A6" t="s">
        <v>36</v>
      </c>
      <c r="B6">
        <v>3727</v>
      </c>
      <c r="C6" s="28">
        <v>2580</v>
      </c>
      <c r="F6" s="20">
        <f>SUM(Y6,Z6,AD6,AF6)</f>
        <v>3726.8</v>
      </c>
      <c r="G6" s="20">
        <f>SUM(Y6,AA6,AE6,AG6)</f>
        <v>3151.8</v>
      </c>
      <c r="H6" s="24">
        <v>170</v>
      </c>
      <c r="I6" s="25">
        <v>13.8</v>
      </c>
      <c r="J6" s="25">
        <v>13.8</v>
      </c>
      <c r="K6" s="25"/>
      <c r="L6" s="24">
        <f t="shared" ref="L6" si="12">116+225</f>
        <v>341</v>
      </c>
      <c r="M6" s="24">
        <v>300</v>
      </c>
      <c r="N6" s="24">
        <v>510</v>
      </c>
      <c r="O6" s="24">
        <v>268</v>
      </c>
      <c r="P6" s="24">
        <v>268</v>
      </c>
      <c r="Q6" s="24">
        <f t="shared" ref="Q6" si="13">142*3</f>
        <v>426</v>
      </c>
      <c r="R6" s="26">
        <f t="shared" ref="R6" si="14">104*3</f>
        <v>312</v>
      </c>
      <c r="S6" s="26">
        <f t="shared" ref="S6" si="15">93+(88*3)</f>
        <v>357</v>
      </c>
      <c r="T6" s="26">
        <f t="shared" ref="T6" si="16">73*4</f>
        <v>292</v>
      </c>
      <c r="U6" s="26">
        <f t="shared" ref="U6" si="17">103*2</f>
        <v>206</v>
      </c>
      <c r="V6" s="26">
        <f t="shared" ref="V6" si="18">88*2</f>
        <v>176</v>
      </c>
      <c r="W6" s="26">
        <f t="shared" ref="W6" si="19">189*3</f>
        <v>567</v>
      </c>
      <c r="X6" s="26">
        <f t="shared" ref="X6" si="20">167*3</f>
        <v>501</v>
      </c>
      <c r="Y6" s="23">
        <f>SUM(L6:P6)</f>
        <v>1687</v>
      </c>
      <c r="Z6" s="22">
        <f t="shared" ref="Z6" si="21">SUM(Q6,S6,U6,W6)</f>
        <v>1556</v>
      </c>
      <c r="AA6" s="22">
        <f>SUM(R6,T6,V6,X6)</f>
        <v>1281</v>
      </c>
      <c r="AB6" s="22">
        <f>Y6+Z6</f>
        <v>3243</v>
      </c>
      <c r="AC6" s="22">
        <f>Y6+AA6</f>
        <v>2968</v>
      </c>
      <c r="AD6" s="22">
        <f t="shared" ref="AD6" si="22">SUM(H6,I6,K6)</f>
        <v>183.8</v>
      </c>
      <c r="AE6" s="22">
        <f t="shared" ref="AE6" si="23">SUM(H6,J6,K6)</f>
        <v>183.8</v>
      </c>
      <c r="AF6" s="22">
        <v>300</v>
      </c>
      <c r="AG6" s="22"/>
    </row>
    <row r="7" spans="1:33">
      <c r="A7" s="19" t="s">
        <v>37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>
      <c r="A8" t="s">
        <v>38</v>
      </c>
      <c r="B8">
        <f>B4-B5</f>
        <v>173</v>
      </c>
      <c r="C8">
        <f>C4-C5</f>
        <v>173</v>
      </c>
      <c r="F8">
        <f>F4-F5</f>
        <v>172.19999999999982</v>
      </c>
      <c r="G8">
        <f t="shared" ref="G8:AD8" si="24">G4-G5</f>
        <v>172.19999999999982</v>
      </c>
      <c r="H8" s="27">
        <f t="shared" si="24"/>
        <v>170</v>
      </c>
      <c r="I8" s="27">
        <f t="shared" si="24"/>
        <v>2.1999999999999993</v>
      </c>
      <c r="J8" s="27">
        <f t="shared" si="24"/>
        <v>2.1999999999999993</v>
      </c>
      <c r="K8">
        <f t="shared" si="24"/>
        <v>0</v>
      </c>
      <c r="L8">
        <f t="shared" si="24"/>
        <v>0</v>
      </c>
      <c r="M8">
        <f t="shared" si="24"/>
        <v>0</v>
      </c>
      <c r="N8">
        <f t="shared" si="24"/>
        <v>0</v>
      </c>
      <c r="O8">
        <f t="shared" si="24"/>
        <v>0</v>
      </c>
      <c r="P8">
        <f t="shared" si="24"/>
        <v>0</v>
      </c>
      <c r="Q8">
        <f t="shared" si="24"/>
        <v>0</v>
      </c>
      <c r="R8">
        <f t="shared" si="24"/>
        <v>0</v>
      </c>
      <c r="S8">
        <f t="shared" si="24"/>
        <v>0</v>
      </c>
      <c r="T8">
        <f t="shared" si="24"/>
        <v>0</v>
      </c>
      <c r="U8">
        <f t="shared" si="24"/>
        <v>0</v>
      </c>
      <c r="V8">
        <f t="shared" si="24"/>
        <v>0</v>
      </c>
      <c r="W8">
        <f t="shared" si="24"/>
        <v>0</v>
      </c>
      <c r="X8">
        <f t="shared" si="24"/>
        <v>0</v>
      </c>
      <c r="Y8">
        <f t="shared" si="24"/>
        <v>0</v>
      </c>
      <c r="Z8">
        <f t="shared" si="24"/>
        <v>0</v>
      </c>
      <c r="AA8">
        <f t="shared" si="24"/>
        <v>0</v>
      </c>
      <c r="AB8">
        <f t="shared" si="24"/>
        <v>0</v>
      </c>
      <c r="AC8">
        <f t="shared" si="24"/>
        <v>0</v>
      </c>
      <c r="AD8">
        <f t="shared" si="24"/>
        <v>172.2</v>
      </c>
      <c r="AE8">
        <f>AE4-AE5</f>
        <v>172.2</v>
      </c>
      <c r="AF8">
        <f t="shared" ref="AF8:AG8" si="25">AF4-AF5</f>
        <v>0</v>
      </c>
      <c r="AG8">
        <f>AG4-AG5</f>
        <v>0</v>
      </c>
    </row>
    <row r="9" spans="1:33">
      <c r="A9" t="s">
        <v>39</v>
      </c>
      <c r="B9">
        <f>B5-B6</f>
        <v>-462</v>
      </c>
      <c r="C9">
        <f>C5-C6</f>
        <v>383</v>
      </c>
      <c r="F9">
        <f>F5-F6</f>
        <v>-461.5</v>
      </c>
      <c r="G9">
        <f>G5-G6</f>
        <v>-188.5</v>
      </c>
      <c r="H9" s="27">
        <f>H5-H6</f>
        <v>-170</v>
      </c>
      <c r="I9">
        <f>I5-I6</f>
        <v>0</v>
      </c>
      <c r="J9">
        <f>J5-J6</f>
        <v>0</v>
      </c>
      <c r="K9" s="27">
        <f>K5-K6</f>
        <v>8.5</v>
      </c>
      <c r="L9">
        <f>L5-L6</f>
        <v>0</v>
      </c>
      <c r="M9">
        <f>M5-M6</f>
        <v>0</v>
      </c>
      <c r="N9">
        <f>N5-N6</f>
        <v>0</v>
      </c>
      <c r="O9">
        <f>O5-O6</f>
        <v>0</v>
      </c>
      <c r="P9">
        <f>P5-P6</f>
        <v>0</v>
      </c>
      <c r="Q9">
        <f>Q5-Q6</f>
        <v>0</v>
      </c>
      <c r="R9">
        <f>R5-R6</f>
        <v>0</v>
      </c>
      <c r="S9">
        <f>S5-S6</f>
        <v>0</v>
      </c>
      <c r="T9">
        <f>T5-T6</f>
        <v>0</v>
      </c>
      <c r="U9">
        <f>U5-U6</f>
        <v>0</v>
      </c>
      <c r="V9" s="27">
        <f>V5-V6</f>
        <v>-27</v>
      </c>
      <c r="W9">
        <f>W5-W6</f>
        <v>0</v>
      </c>
      <c r="X9">
        <f>X5-X6</f>
        <v>0</v>
      </c>
      <c r="Y9">
        <f>Y5-Y6</f>
        <v>0</v>
      </c>
      <c r="Z9">
        <f>Z5-Z6</f>
        <v>0</v>
      </c>
      <c r="AA9">
        <f>AA5-AA6</f>
        <v>-27</v>
      </c>
      <c r="AB9">
        <f>AB5-AB6</f>
        <v>0</v>
      </c>
      <c r="AC9">
        <f>AC5-AC6</f>
        <v>-27</v>
      </c>
      <c r="AD9">
        <f>AD5-AD6</f>
        <v>-161.5</v>
      </c>
      <c r="AE9">
        <f>AE5-AE6</f>
        <v>-161.5</v>
      </c>
      <c r="AF9" s="27">
        <f t="shared" ref="AF9" si="26">AF5-AF6</f>
        <v>-300</v>
      </c>
      <c r="AG9">
        <f>AG5-AG6</f>
        <v>0</v>
      </c>
    </row>
    <row r="11" spans="1:33">
      <c r="A11" s="28" t="s">
        <v>40</v>
      </c>
    </row>
  </sheetData>
  <mergeCells count="17">
    <mergeCell ref="AD1:AE1"/>
    <mergeCell ref="AB2:AC2"/>
    <mergeCell ref="AD2:AE2"/>
    <mergeCell ref="AF2:AG2"/>
    <mergeCell ref="F1:G1"/>
    <mergeCell ref="F2:G2"/>
    <mergeCell ref="AF1:AG1"/>
    <mergeCell ref="I2:J2"/>
    <mergeCell ref="Q2:R2"/>
    <mergeCell ref="S2:T2"/>
    <mergeCell ref="U2:V2"/>
    <mergeCell ref="W2:X2"/>
    <mergeCell ref="Z2:AA2"/>
    <mergeCell ref="Q1:V1"/>
    <mergeCell ref="W1:X1"/>
    <mergeCell ref="Z1:AA1"/>
    <mergeCell ref="AB1:AC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7EA01-C06D-42BE-8B07-6C756761853A}"/>
</file>

<file path=customXml/itemProps2.xml><?xml version="1.0" encoding="utf-8"?>
<ds:datastoreItem xmlns:ds="http://schemas.openxmlformats.org/officeDocument/2006/customXml" ds:itemID="{B9C36960-3EE1-41AF-ADA5-72F22A81AF1B}"/>
</file>

<file path=customXml/itemProps3.xml><?xml version="1.0" encoding="utf-8"?>
<ds:datastoreItem xmlns:ds="http://schemas.openxmlformats.org/officeDocument/2006/customXml" ds:itemID="{76F4E58A-0B63-4804-A598-7EFFA4D2B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Kentcuky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Adams</dc:creator>
  <cp:keywords/>
  <dc:description/>
  <cp:lastModifiedBy>Julie Tucker</cp:lastModifiedBy>
  <cp:revision/>
  <dcterms:created xsi:type="dcterms:W3CDTF">2025-03-04T15:28:24Z</dcterms:created>
  <dcterms:modified xsi:type="dcterms:W3CDTF">2025-03-06T17:17:31Z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