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Hard Drive Backups\17Jun2021\Darrin Files\Economic Development\Century Aluminum\"/>
    </mc:Choice>
  </mc:AlternateContent>
  <xr:revisionPtr revIDLastSave="0" documentId="11_7487A16E97D684E9D35C35EE37E6888E1607ACB1" xr6:coauthVersionLast="47" xr6:coauthVersionMax="47" xr10:uidLastSave="{00000000-0000-0000-0000-000000000000}"/>
  <bookViews>
    <workbookView xWindow="0" yWindow="0" windowWidth="12540" windowHeight="7005" firstSheet="4" activeTab="4" xr2:uid="{00000000-000D-0000-FFFF-FFFF00000000}"/>
  </bookViews>
  <sheets>
    <sheet name="Alternatives" sheetId="2" r:id="rId1"/>
    <sheet name="Measures" sheetId="3" r:id="rId2"/>
    <sheet name="Risks" sheetId="4" r:id="rId3"/>
    <sheet name="Scoring" sheetId="1" r:id="rId4"/>
    <sheet name="Reduced Set Scoring" sheetId="8" r:id="rId5"/>
    <sheet name="Help" sheetId="7" r:id="rId6"/>
    <sheet name="Formulas" sheetId="5" state="hidden" r:id="rId7"/>
  </sheets>
  <externalReferences>
    <externalReference r:id="rId8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4" l="1"/>
  <c r="I1" i="4"/>
  <c r="H1" i="4"/>
  <c r="G1" i="4"/>
  <c r="F1" i="4"/>
  <c r="E1" i="4"/>
  <c r="D1" i="4"/>
  <c r="C1" i="4"/>
  <c r="H1" i="1"/>
  <c r="C5" i="2"/>
  <c r="F5" i="2" s="1"/>
  <c r="D5" i="2"/>
  <c r="C6" i="2"/>
  <c r="D6" i="2"/>
  <c r="F6" i="2"/>
  <c r="C7" i="2"/>
  <c r="F7" i="2" s="1"/>
  <c r="D7" i="2"/>
  <c r="C8" i="2"/>
  <c r="F8" i="2" s="1"/>
  <c r="D8" i="2"/>
  <c r="C9" i="2"/>
  <c r="F9" i="2" s="1"/>
  <c r="D9" i="2"/>
  <c r="C10" i="2"/>
  <c r="F10" i="2" s="1"/>
  <c r="D10" i="2"/>
  <c r="A42" i="1" l="1"/>
  <c r="D4" i="2"/>
  <c r="C4" i="2"/>
  <c r="F4" i="2"/>
  <c r="B12" i="1" l="1"/>
  <c r="F3" i="2" l="1"/>
  <c r="B38" i="1" l="1"/>
  <c r="B37" i="1" l="1"/>
  <c r="M15" i="5" l="1"/>
  <c r="L15" i="5"/>
  <c r="K15" i="5"/>
  <c r="J15" i="5"/>
  <c r="I15" i="5"/>
  <c r="H15" i="5"/>
  <c r="G15" i="5"/>
  <c r="F15" i="5"/>
  <c r="E15" i="5"/>
  <c r="D15" i="5"/>
  <c r="M14" i="5"/>
  <c r="L14" i="5"/>
  <c r="K14" i="5"/>
  <c r="J14" i="5"/>
  <c r="I14" i="5"/>
  <c r="H14" i="5"/>
  <c r="G14" i="5"/>
  <c r="F14" i="5"/>
  <c r="E14" i="5"/>
  <c r="D14" i="5"/>
  <c r="M13" i="5"/>
  <c r="L13" i="5"/>
  <c r="K13" i="5"/>
  <c r="J13" i="5"/>
  <c r="I13" i="5"/>
  <c r="H13" i="5"/>
  <c r="G13" i="5"/>
  <c r="F13" i="5"/>
  <c r="E13" i="5"/>
  <c r="D13" i="5"/>
  <c r="M12" i="5"/>
  <c r="L12" i="5"/>
  <c r="K12" i="5"/>
  <c r="J12" i="5"/>
  <c r="I12" i="5"/>
  <c r="H12" i="5"/>
  <c r="G12" i="5"/>
  <c r="F12" i="5"/>
  <c r="E12" i="5"/>
  <c r="D12" i="5"/>
  <c r="M11" i="5"/>
  <c r="L11" i="5"/>
  <c r="K11" i="5"/>
  <c r="J11" i="5"/>
  <c r="I11" i="5"/>
  <c r="H11" i="5"/>
  <c r="G11" i="5"/>
  <c r="F11" i="5"/>
  <c r="E11" i="5"/>
  <c r="D11" i="5"/>
  <c r="M10" i="5"/>
  <c r="L10" i="5"/>
  <c r="K10" i="5"/>
  <c r="J10" i="5"/>
  <c r="I10" i="5"/>
  <c r="H10" i="5"/>
  <c r="G10" i="5"/>
  <c r="F10" i="5"/>
  <c r="E10" i="5"/>
  <c r="D10" i="5"/>
  <c r="M9" i="5"/>
  <c r="L9" i="5"/>
  <c r="K9" i="5"/>
  <c r="J9" i="5"/>
  <c r="I9" i="5"/>
  <c r="H9" i="5"/>
  <c r="G9" i="5"/>
  <c r="F9" i="5"/>
  <c r="E9" i="5"/>
  <c r="D9" i="5"/>
  <c r="M8" i="5"/>
  <c r="L8" i="5"/>
  <c r="K8" i="5"/>
  <c r="J8" i="5"/>
  <c r="I8" i="5"/>
  <c r="H8" i="5"/>
  <c r="G8" i="5"/>
  <c r="F8" i="5"/>
  <c r="E8" i="5"/>
  <c r="D8" i="5"/>
  <c r="M7" i="5"/>
  <c r="L7" i="5"/>
  <c r="K7" i="5"/>
  <c r="J7" i="5"/>
  <c r="I7" i="5"/>
  <c r="H7" i="5"/>
  <c r="G7" i="5"/>
  <c r="F7" i="5"/>
  <c r="E7" i="5"/>
  <c r="D7" i="5"/>
  <c r="M6" i="5"/>
  <c r="L6" i="5"/>
  <c r="K6" i="5"/>
  <c r="J6" i="5"/>
  <c r="I6" i="5"/>
  <c r="H6" i="5"/>
  <c r="G6" i="5"/>
  <c r="F6" i="5"/>
  <c r="E6" i="5"/>
  <c r="D6" i="5"/>
  <c r="M5" i="5"/>
  <c r="L5" i="5"/>
  <c r="K5" i="5"/>
  <c r="J5" i="5"/>
  <c r="I5" i="5"/>
  <c r="H5" i="5"/>
  <c r="G5" i="5"/>
  <c r="F5" i="5"/>
  <c r="E5" i="5"/>
  <c r="D5" i="5"/>
  <c r="M4" i="5"/>
  <c r="L4" i="5"/>
  <c r="K4" i="5"/>
  <c r="J4" i="5"/>
  <c r="I4" i="5"/>
  <c r="H4" i="5"/>
  <c r="G4" i="5"/>
  <c r="F4" i="5"/>
  <c r="E4" i="5"/>
  <c r="D4" i="5"/>
  <c r="M3" i="5"/>
  <c r="L3" i="5"/>
  <c r="K3" i="5"/>
  <c r="J3" i="5"/>
  <c r="I3" i="5"/>
  <c r="H3" i="5"/>
  <c r="G3" i="5"/>
  <c r="F3" i="5"/>
  <c r="E3" i="5"/>
  <c r="D3" i="5"/>
  <c r="M2" i="5"/>
  <c r="M16" i="5" s="1"/>
  <c r="L16" i="4" s="1"/>
  <c r="L2" i="5"/>
  <c r="L16" i="5" s="1"/>
  <c r="K16" i="4" s="1"/>
  <c r="K2" i="5"/>
  <c r="J2" i="5"/>
  <c r="I2" i="5"/>
  <c r="H2" i="5"/>
  <c r="G2" i="5"/>
  <c r="F2" i="5"/>
  <c r="E2" i="5"/>
  <c r="D2" i="5"/>
  <c r="B45" i="1"/>
  <c r="A45" i="1"/>
  <c r="B44" i="1"/>
  <c r="A44" i="1"/>
  <c r="B43" i="1"/>
  <c r="A43" i="1"/>
  <c r="B42" i="1"/>
  <c r="B41" i="1"/>
  <c r="A41" i="1"/>
  <c r="B40" i="1"/>
  <c r="A40" i="1"/>
  <c r="B39" i="1"/>
  <c r="A39" i="1"/>
  <c r="A38" i="1"/>
  <c r="A37" i="1"/>
  <c r="B36" i="1"/>
  <c r="A36" i="1"/>
  <c r="A35" i="1"/>
  <c r="D31" i="1"/>
  <c r="C31" i="1"/>
  <c r="B31" i="1"/>
  <c r="A31" i="1"/>
  <c r="D30" i="1"/>
  <c r="C30" i="1"/>
  <c r="B30" i="1"/>
  <c r="A30" i="1"/>
  <c r="D29" i="1"/>
  <c r="C29" i="1"/>
  <c r="B29" i="1"/>
  <c r="A29" i="1"/>
  <c r="D28" i="1"/>
  <c r="C28" i="1"/>
  <c r="B28" i="1"/>
  <c r="A28" i="1"/>
  <c r="D27" i="1"/>
  <c r="C27" i="1"/>
  <c r="B27" i="1"/>
  <c r="A27" i="1"/>
  <c r="D26" i="1"/>
  <c r="C26" i="1"/>
  <c r="B26" i="1"/>
  <c r="A26" i="1"/>
  <c r="D25" i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5" i="1"/>
  <c r="C15" i="1"/>
  <c r="B15" i="1"/>
  <c r="A15" i="1"/>
  <c r="D14" i="1"/>
  <c r="C14" i="1"/>
  <c r="B14" i="1"/>
  <c r="A14" i="1"/>
  <c r="D13" i="1"/>
  <c r="C13" i="1"/>
  <c r="B13" i="1"/>
  <c r="A13" i="1"/>
  <c r="D12" i="1"/>
  <c r="C12" i="1"/>
  <c r="A12" i="1"/>
  <c r="D11" i="1"/>
  <c r="C11" i="1"/>
  <c r="B11" i="1"/>
  <c r="A11" i="1"/>
  <c r="D10" i="1"/>
  <c r="C10" i="1"/>
  <c r="B10" i="1"/>
  <c r="A10" i="1"/>
  <c r="D9" i="1"/>
  <c r="C9" i="1"/>
  <c r="B9" i="1"/>
  <c r="A9" i="1"/>
  <c r="D8" i="1"/>
  <c r="C8" i="1"/>
  <c r="B8" i="1"/>
  <c r="A8" i="1"/>
  <c r="D7" i="1"/>
  <c r="C7" i="1"/>
  <c r="B7" i="1"/>
  <c r="A7" i="1"/>
  <c r="D6" i="1"/>
  <c r="C6" i="1"/>
  <c r="B6" i="1"/>
  <c r="A6" i="1"/>
  <c r="D5" i="1"/>
  <c r="C5" i="1"/>
  <c r="B5" i="1"/>
  <c r="A5" i="1"/>
  <c r="D4" i="1"/>
  <c r="C4" i="1"/>
  <c r="B4" i="1"/>
  <c r="A4" i="1"/>
  <c r="D3" i="1"/>
  <c r="C3" i="1"/>
  <c r="B3" i="1"/>
  <c r="A3" i="1"/>
  <c r="D2" i="1"/>
  <c r="C2" i="1"/>
  <c r="G32" i="1" s="1"/>
  <c r="B2" i="1"/>
  <c r="A2" i="1"/>
  <c r="N1" i="1"/>
  <c r="M1" i="1"/>
  <c r="L1" i="1"/>
  <c r="K1" i="1"/>
  <c r="J1" i="1"/>
  <c r="I1" i="1"/>
  <c r="G1" i="1"/>
  <c r="F1" i="1"/>
  <c r="E1" i="1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L1" i="4"/>
  <c r="K1" i="4"/>
  <c r="B43" i="3"/>
  <c r="A43" i="3"/>
  <c r="B42" i="3"/>
  <c r="A42" i="3"/>
  <c r="B41" i="3"/>
  <c r="A41" i="3"/>
  <c r="B40" i="3"/>
  <c r="A40" i="3"/>
  <c r="B39" i="3"/>
  <c r="A39" i="3"/>
  <c r="B38" i="3"/>
  <c r="A38" i="3"/>
  <c r="B37" i="3"/>
  <c r="A37" i="3"/>
  <c r="B36" i="3"/>
  <c r="A36" i="3"/>
  <c r="B35" i="3"/>
  <c r="A35" i="3"/>
  <c r="B34" i="3"/>
  <c r="A34" i="3"/>
  <c r="B33" i="3"/>
  <c r="A33" i="3"/>
  <c r="N1" i="3"/>
  <c r="M1" i="3"/>
  <c r="L1" i="3"/>
  <c r="K1" i="3"/>
  <c r="J1" i="3"/>
  <c r="I1" i="3"/>
  <c r="H1" i="3"/>
  <c r="G1" i="3"/>
  <c r="F1" i="3"/>
  <c r="E1" i="3"/>
  <c r="I16" i="5" l="1"/>
  <c r="H16" i="4" s="1"/>
  <c r="H16" i="5"/>
  <c r="G16" i="4" s="1"/>
  <c r="E16" i="5"/>
  <c r="D16" i="4" s="1"/>
  <c r="J16" i="5"/>
  <c r="I16" i="4" s="1"/>
  <c r="G16" i="5"/>
  <c r="F16" i="4" s="1"/>
  <c r="K16" i="5"/>
  <c r="J16" i="4" s="1"/>
  <c r="F16" i="5"/>
  <c r="E16" i="4" s="1"/>
  <c r="D16" i="5"/>
  <c r="C16" i="4" s="1"/>
  <c r="K32" i="1"/>
  <c r="K33" i="1" s="1"/>
  <c r="M32" i="1"/>
  <c r="M33" i="1" s="1"/>
  <c r="F32" i="1"/>
  <c r="F33" i="1" s="1"/>
  <c r="N32" i="1"/>
  <c r="N33" i="1" s="1"/>
  <c r="L32" i="1"/>
  <c r="L33" i="1" s="1"/>
  <c r="H32" i="1"/>
  <c r="H33" i="1" s="1"/>
  <c r="G33" i="1"/>
  <c r="I32" i="1"/>
  <c r="I33" i="1" s="1"/>
  <c r="E32" i="1"/>
  <c r="E33" i="1" s="1"/>
  <c r="J32" i="1"/>
  <c r="J33" i="1" s="1"/>
</calcChain>
</file>

<file path=xl/sharedStrings.xml><?xml version="1.0" encoding="utf-8"?>
<sst xmlns="http://schemas.openxmlformats.org/spreadsheetml/2006/main" count="271" uniqueCount="97">
  <si>
    <t>Project:</t>
  </si>
  <si>
    <t>Alternative</t>
  </si>
  <si>
    <t>Description</t>
  </si>
  <si>
    <t>NPV (if applicable)</t>
  </si>
  <si>
    <t>EKPC Total Construction Costs (Installed Year $)</t>
  </si>
  <si>
    <t>MSO Total Construction Costs (Installed Year $)</t>
  </si>
  <si>
    <t>Total Cost</t>
  </si>
  <si>
    <t>Implementation Time [Months]</t>
  </si>
  <si>
    <t>Base</t>
  </si>
  <si>
    <t>Do Nothing</t>
  </si>
  <si>
    <t xml:space="preserve">Alt. 1 - Install a 53 MVAR Capacitor Bank on the Cooper 69kV Bus. </t>
  </si>
  <si>
    <t xml:space="preserve">Alt. 2 - Construct a 26 mile 161kV line from McCreary County to Cooper. </t>
  </si>
  <si>
    <t xml:space="preserve">Alt. 3 - Construct a 48 mile 345kV line from West Garrard to Cooper. </t>
  </si>
  <si>
    <t>3b</t>
  </si>
  <si>
    <t xml:space="preserve">Alt. 3b - Construct a 48 mile 161kV line from West Garrard to Cooper. </t>
  </si>
  <si>
    <t xml:space="preserve">Alt. 4 - Construct a 29 mile line from West Garrard to Liberty Jct. </t>
  </si>
  <si>
    <t xml:space="preserve">Alt. 5 - Construct a 5 mile 345kV line from KU Alcalde to Cooper. </t>
  </si>
  <si>
    <t xml:space="preserve">Alt. 6 - Construct a 29 mile 161 kV line from Wayne County to Cooper. </t>
  </si>
  <si>
    <t>Help</t>
  </si>
  <si>
    <t>Obj #</t>
  </si>
  <si>
    <t>Objective</t>
  </si>
  <si>
    <t>Weight</t>
  </si>
  <si>
    <t>Applicable</t>
  </si>
  <si>
    <t>Minimize maintenance costs</t>
  </si>
  <si>
    <t>Note example</t>
  </si>
  <si>
    <t>Environmental impact</t>
  </si>
  <si>
    <t>Improve operational flexibility</t>
  </si>
  <si>
    <t>Improves maintenance activities and opportunities</t>
  </si>
  <si>
    <t>Reliance on foreign utilities</t>
  </si>
  <si>
    <t>Future expansion opportunities</t>
  </si>
  <si>
    <t>Personnel / public safety</t>
  </si>
  <si>
    <t>Reduce reliance on transmission capacitor banks</t>
  </si>
  <si>
    <t>Reduce outage frequency</t>
  </si>
  <si>
    <t>Member system acceptance</t>
  </si>
  <si>
    <t>Existing or future Telecommunications infrastructure</t>
  </si>
  <si>
    <t>SCADA/Metering</t>
  </si>
  <si>
    <t>Maximize relief for planning criteria violations</t>
  </si>
  <si>
    <t>Minimize restoration time</t>
  </si>
  <si>
    <t>System Protection</t>
  </si>
  <si>
    <t>Substation Constructability</t>
  </si>
  <si>
    <t>Transmission Line Constructability</t>
  </si>
  <si>
    <t>Obj 18</t>
  </si>
  <si>
    <t>Obj 19</t>
  </si>
  <si>
    <t>Obj 20</t>
  </si>
  <si>
    <t>Obj 21</t>
  </si>
  <si>
    <t>Obj 22</t>
  </si>
  <si>
    <t>Obj 23</t>
  </si>
  <si>
    <t>Obj 24</t>
  </si>
  <si>
    <t>Obj 25</t>
  </si>
  <si>
    <t>Obj 26</t>
  </si>
  <si>
    <t>Obj 27</t>
  </si>
  <si>
    <t>Obj 28</t>
  </si>
  <si>
    <t>Obj 29</t>
  </si>
  <si>
    <t>Obj 30</t>
  </si>
  <si>
    <t>Risk</t>
  </si>
  <si>
    <t>Outage approval for dates and durations required</t>
  </si>
  <si>
    <t>None</t>
  </si>
  <si>
    <t>Low</t>
  </si>
  <si>
    <t>Medium</t>
  </si>
  <si>
    <t>High</t>
  </si>
  <si>
    <t>N/A</t>
  </si>
  <si>
    <t>Radially fed load during construction</t>
  </si>
  <si>
    <t>Condemnation requirements</t>
  </si>
  <si>
    <t>Regulatory approval (PSC, CPCN)</t>
  </si>
  <si>
    <t>Aggregate Risk</t>
  </si>
  <si>
    <t>Objectives</t>
  </si>
  <si>
    <t>SMEs Assigning Scores</t>
  </si>
  <si>
    <t>Combined Score</t>
  </si>
  <si>
    <t>$/Point</t>
  </si>
  <si>
    <t>Legend</t>
  </si>
  <si>
    <t>High Risk</t>
  </si>
  <si>
    <t>Medium Risk</t>
  </si>
  <si>
    <t>Best Score</t>
  </si>
  <si>
    <t>Best $/Point</t>
  </si>
  <si>
    <t>Alt</t>
  </si>
  <si>
    <t>Total EKPC Added</t>
  </si>
  <si>
    <t>ISY Cost w con.</t>
  </si>
  <si>
    <t>NPV</t>
  </si>
  <si>
    <t>$/MW Increase</t>
  </si>
  <si>
    <t>Overall $/MW</t>
  </si>
  <si>
    <t>$/point</t>
  </si>
  <si>
    <t>Alternatives Help</t>
  </si>
  <si>
    <t>Measures Help</t>
  </si>
  <si>
    <t>Objectives and weighting have been pre-defined by the CMC and should not normally require modification.</t>
  </si>
  <si>
    <t>If the solution development team identifies a need to add or modify objectives or weighting, please contact the CMC chair.</t>
  </si>
  <si>
    <t>Risks Help</t>
  </si>
  <si>
    <t>Scoring Help</t>
  </si>
  <si>
    <t>Risks Pulldown/Lookup</t>
  </si>
  <si>
    <t>Risks Array</t>
  </si>
  <si>
    <t>Risks Text Lookup</t>
  </si>
  <si>
    <t>Low (-)</t>
  </si>
  <si>
    <t>Low (+)</t>
  </si>
  <si>
    <t>Medium (-)</t>
  </si>
  <si>
    <t>Medium (+)</t>
  </si>
  <si>
    <t>High (-)</t>
  </si>
  <si>
    <t>Scoring Pulldown</t>
  </si>
  <si>
    <t>Measures Pulldown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</si>
</sst>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onsolas"/>
    </font>
    <font>
      <b/>
      <sz val="11"/>
      <color rgb="FF000000"/>
      <name val="Consolas"/>
    </font>
    <font>
      <b/>
      <sz val="11"/>
      <color rgb="FF000000"/>
      <name val="Times New Roman"/>
    </font>
    <font>
      <b/>
      <sz val="11"/>
      <color rgb="FF000000"/>
      <name val="Calibri"/>
    </font>
    <font>
      <sz val="11"/>
      <color rgb="FF000000"/>
      <name val="Calibri"/>
    </font>
    <font>
      <b/>
      <sz val="10.5"/>
      <color rgb="FF000000"/>
      <name val="Times New Roman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D4AA"/>
        <bgColor indexed="64"/>
      </patternFill>
    </fill>
    <fill>
      <patternFill patternType="solid">
        <fgColor rgb="FF63BE7B"/>
        <bgColor indexed="64"/>
      </patternFill>
    </fill>
    <fill>
      <patternFill patternType="solid">
        <fgColor rgb="FFA1D7B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6" fillId="0" borderId="0" xfId="1"/>
    <xf numFmtId="0" fontId="1" fillId="0" borderId="4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3" borderId="3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" fontId="0" fillId="0" borderId="11" xfId="0" applyNumberFormat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0" fillId="4" borderId="0" xfId="0" applyFill="1" applyAlignment="1">
      <alignment wrapText="1"/>
    </xf>
    <xf numFmtId="0" fontId="1" fillId="4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6" borderId="0" xfId="0" applyFont="1" applyFill="1"/>
    <xf numFmtId="0" fontId="6" fillId="0" borderId="0" xfId="1" applyAlignment="1" applyProtection="1"/>
    <xf numFmtId="0" fontId="5" fillId="3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0" fillId="4" borderId="1" xfId="0" applyNumberFormat="1" applyFill="1" applyBorder="1"/>
    <xf numFmtId="49" fontId="1" fillId="0" borderId="0" xfId="0" applyNumberFormat="1" applyFont="1" applyAlignment="1">
      <alignment horizontal="center"/>
    </xf>
    <xf numFmtId="49" fontId="0" fillId="0" borderId="0" xfId="0" applyNumberFormat="1"/>
    <xf numFmtId="49" fontId="0" fillId="0" borderId="1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8" borderId="0" xfId="0" applyFill="1"/>
    <xf numFmtId="0" fontId="0" fillId="4" borderId="1" xfId="0" applyFill="1" applyBorder="1" applyAlignment="1">
      <alignment wrapText="1"/>
    </xf>
    <xf numFmtId="0" fontId="0" fillId="4" borderId="0" xfId="0" applyFill="1"/>
    <xf numFmtId="0" fontId="5" fillId="3" borderId="3" xfId="0" applyFont="1" applyFill="1" applyBorder="1" applyAlignment="1">
      <alignment horizontal="center" vertical="center" wrapText="1"/>
    </xf>
    <xf numFmtId="0" fontId="7" fillId="11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11" borderId="9" xfId="0" applyFont="1" applyFill="1" applyBorder="1"/>
    <xf numFmtId="0" fontId="5" fillId="3" borderId="13" xfId="0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3" fillId="0" borderId="0" xfId="0" applyFont="1"/>
    <xf numFmtId="1" fontId="0" fillId="4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6" fillId="0" borderId="0" xfId="1" applyFill="1" applyAlignment="1" applyProtection="1">
      <alignment horizontal="left"/>
      <protection locked="0"/>
    </xf>
    <xf numFmtId="0" fontId="6" fillId="0" borderId="0" xfId="1" applyFill="1" applyBorder="1" applyAlignment="1" applyProtection="1">
      <alignment horizontal="left"/>
      <protection locked="0"/>
    </xf>
    <xf numFmtId="0" fontId="6" fillId="0" borderId="0" xfId="1" applyAlignment="1">
      <alignment vertical="center"/>
    </xf>
    <xf numFmtId="0" fontId="4" fillId="5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8" fontId="4" fillId="0" borderId="1" xfId="0" applyNumberFormat="1" applyFont="1" applyBorder="1" applyAlignment="1" applyProtection="1">
      <alignment horizontal="center" wrapText="1"/>
      <protection locked="0"/>
    </xf>
    <xf numFmtId="6" fontId="4" fillId="0" borderId="1" xfId="0" applyNumberFormat="1" applyFont="1" applyBorder="1" applyAlignment="1" applyProtection="1">
      <alignment horizontal="center" wrapText="1"/>
      <protection locked="0"/>
    </xf>
    <xf numFmtId="0" fontId="5" fillId="11" borderId="10" xfId="0" applyFont="1" applyFill="1" applyBorder="1"/>
    <xf numFmtId="0" fontId="1" fillId="0" borderId="0" xfId="0" applyFont="1"/>
    <xf numFmtId="0" fontId="5" fillId="11" borderId="1" xfId="0" applyFont="1" applyFill="1" applyBorder="1" applyAlignment="1">
      <alignment horizontal="center"/>
    </xf>
    <xf numFmtId="0" fontId="5" fillId="11" borderId="1" xfId="1" applyFont="1" applyFill="1" applyBorder="1" applyAlignment="1" applyProtection="1"/>
    <xf numFmtId="0" fontId="1" fillId="4" borderId="1" xfId="0" applyFont="1" applyFill="1" applyBorder="1" applyAlignment="1">
      <alignment horizontal="left"/>
    </xf>
    <xf numFmtId="49" fontId="0" fillId="4" borderId="1" xfId="0" applyNumberFormat="1" applyFill="1" applyBorder="1" applyAlignment="1">
      <alignment wrapText="1"/>
    </xf>
    <xf numFmtId="0" fontId="5" fillId="0" borderId="0" xfId="0" applyFont="1"/>
    <xf numFmtId="0" fontId="1" fillId="4" borderId="1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left" wrapText="1"/>
    </xf>
    <xf numFmtId="0" fontId="1" fillId="4" borderId="20" xfId="0" applyFont="1" applyFill="1" applyBorder="1" applyAlignment="1">
      <alignment horizontal="left" wrapText="1"/>
    </xf>
    <xf numFmtId="49" fontId="0" fillId="4" borderId="19" xfId="0" applyNumberFormat="1" applyFill="1" applyBorder="1" applyAlignment="1">
      <alignment wrapText="1"/>
    </xf>
    <xf numFmtId="49" fontId="0" fillId="4" borderId="21" xfId="0" applyNumberFormat="1" applyFill="1" applyBorder="1" applyAlignment="1">
      <alignment wrapText="1"/>
    </xf>
    <xf numFmtId="0" fontId="5" fillId="11" borderId="1" xfId="0" applyFont="1" applyFill="1" applyBorder="1"/>
    <xf numFmtId="1" fontId="1" fillId="6" borderId="0" xfId="0" applyNumberFormat="1" applyFont="1" applyFill="1" applyAlignment="1">
      <alignment horizontal="center"/>
    </xf>
    <xf numFmtId="0" fontId="0" fillId="0" borderId="4" xfId="0" applyBorder="1" applyAlignment="1" applyProtection="1">
      <alignment wrapText="1"/>
      <protection locked="0"/>
    </xf>
    <xf numFmtId="164" fontId="1" fillId="0" borderId="4" xfId="0" applyNumberFormat="1" applyFont="1" applyBorder="1"/>
    <xf numFmtId="0" fontId="0" fillId="0" borderId="22" xfId="0" applyBorder="1" applyAlignment="1">
      <alignment wrapText="1"/>
    </xf>
    <xf numFmtId="49" fontId="0" fillId="4" borderId="1" xfId="0" applyNumberFormat="1" applyFill="1" applyBorder="1" applyAlignment="1">
      <alignment horizontal="left" wrapText="1"/>
    </xf>
    <xf numFmtId="49" fontId="0" fillId="4" borderId="0" xfId="0" applyNumberFormat="1" applyFill="1" applyAlignment="1">
      <alignment wrapText="1"/>
    </xf>
    <xf numFmtId="0" fontId="12" fillId="0" borderId="0" xfId="0" applyFont="1" applyAlignment="1">
      <alignment horizontal="left" vertical="center" wrapText="1"/>
    </xf>
    <xf numFmtId="1" fontId="0" fillId="9" borderId="11" xfId="0" applyNumberFormat="1" applyFill="1" applyBorder="1" applyAlignment="1" applyProtection="1">
      <alignment horizontal="center"/>
      <protection locked="0"/>
    </xf>
    <xf numFmtId="1" fontId="0" fillId="6" borderId="11" xfId="0" applyNumberFormat="1" applyFill="1" applyBorder="1" applyAlignment="1" applyProtection="1">
      <alignment horizontal="center"/>
      <protection locked="0"/>
    </xf>
    <xf numFmtId="1" fontId="0" fillId="13" borderId="11" xfId="0" applyNumberFormat="1" applyFill="1" applyBorder="1" applyAlignment="1" applyProtection="1">
      <alignment horizontal="center"/>
      <protection locked="0"/>
    </xf>
    <xf numFmtId="0" fontId="0" fillId="12" borderId="1" xfId="0" applyFill="1" applyBorder="1"/>
    <xf numFmtId="165" fontId="14" fillId="0" borderId="0" xfId="2" applyNumberFormat="1" applyFont="1"/>
    <xf numFmtId="165" fontId="0" fillId="0" borderId="0" xfId="2" applyNumberFormat="1" applyFont="1" applyBorder="1" applyAlignment="1"/>
    <xf numFmtId="165" fontId="0" fillId="0" borderId="0" xfId="2" applyNumberFormat="1" applyFont="1" applyAlignment="1" applyProtection="1"/>
    <xf numFmtId="165" fontId="14" fillId="0" borderId="0" xfId="2" applyNumberFormat="1" applyFont="1" applyAlignment="1">
      <alignment horizontal="center" readingOrder="1"/>
    </xf>
    <xf numFmtId="1" fontId="0" fillId="0" borderId="0" xfId="0" applyNumberFormat="1" applyAlignment="1">
      <alignment wrapText="1"/>
    </xf>
    <xf numFmtId="1" fontId="0" fillId="0" borderId="0" xfId="0" applyNumberFormat="1"/>
    <xf numFmtId="0" fontId="16" fillId="0" borderId="23" xfId="0" applyFont="1" applyBorder="1" applyAlignment="1">
      <alignment horizontal="center" vertical="center" wrapText="1" readingOrder="1"/>
    </xf>
    <xf numFmtId="6" fontId="19" fillId="0" borderId="23" xfId="0" applyNumberFormat="1" applyFont="1" applyBorder="1" applyAlignment="1">
      <alignment horizontal="center" wrapText="1" readingOrder="1"/>
    </xf>
    <xf numFmtId="8" fontId="19" fillId="0" borderId="23" xfId="0" applyNumberFormat="1" applyFont="1" applyBorder="1" applyAlignment="1">
      <alignment horizontal="center" wrapText="1" readingOrder="1"/>
    </xf>
    <xf numFmtId="0" fontId="18" fillId="14" borderId="23" xfId="0" applyFont="1" applyFill="1" applyBorder="1" applyAlignment="1">
      <alignment horizontal="center" vertical="center" wrapText="1" readingOrder="1"/>
    </xf>
    <xf numFmtId="0" fontId="18" fillId="15" borderId="23" xfId="0" applyFont="1" applyFill="1" applyBorder="1" applyAlignment="1">
      <alignment horizontal="center" vertical="center" wrapText="1" readingOrder="1"/>
    </xf>
    <xf numFmtId="0" fontId="18" fillId="16" borderId="23" xfId="0" applyFont="1" applyFill="1" applyBorder="1" applyAlignment="1">
      <alignment horizontal="center" vertical="center" wrapText="1" readingOrder="1"/>
    </xf>
    <xf numFmtId="0" fontId="15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/>
    </xf>
    <xf numFmtId="6" fontId="20" fillId="0" borderId="23" xfId="0" applyNumberFormat="1" applyFont="1" applyBorder="1" applyAlignment="1">
      <alignment horizontal="center" vertical="center" wrapText="1" readingOrder="1"/>
    </xf>
    <xf numFmtId="6" fontId="20" fillId="0" borderId="0" xfId="0" applyNumberFormat="1" applyFont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1" fontId="0" fillId="0" borderId="1" xfId="0" applyNumberFormat="1" applyBorder="1" applyAlignment="1" applyProtection="1">
      <alignment horizontal="left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" fontId="0" fillId="10" borderId="1" xfId="0" applyNumberFormat="1" applyFill="1" applyBorder="1" applyAlignment="1" applyProtection="1">
      <alignment horizontal="center"/>
      <protection locked="0"/>
    </xf>
    <xf numFmtId="1" fontId="0" fillId="7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1" fontId="1" fillId="9" borderId="1" xfId="0" applyNumberFormat="1" applyFont="1" applyFill="1" applyBorder="1" applyAlignment="1">
      <alignment horizontal="center"/>
    </xf>
    <xf numFmtId="1" fontId="0" fillId="6" borderId="1" xfId="0" applyNumberFormat="1" applyFill="1" applyBorder="1" applyAlignment="1" applyProtection="1">
      <alignment horizontal="left"/>
      <protection locked="0"/>
    </xf>
    <xf numFmtId="1" fontId="1" fillId="6" borderId="1" xfId="0" applyNumberFormat="1" applyFont="1" applyFill="1" applyBorder="1" applyAlignment="1">
      <alignment horizontal="center"/>
    </xf>
    <xf numFmtId="0" fontId="8" fillId="11" borderId="12" xfId="0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2" borderId="0" xfId="0" applyFont="1" applyFill="1" applyAlignment="1">
      <alignment horizontal="left"/>
    </xf>
    <xf numFmtId="0" fontId="1" fillId="6" borderId="0" xfId="0" applyFont="1" applyFill="1" applyAlignment="1">
      <alignment horizontal="left"/>
    </xf>
    <xf numFmtId="0" fontId="5" fillId="3" borderId="5" xfId="0" applyFont="1" applyFill="1" applyBorder="1" applyAlignment="1"/>
    <xf numFmtId="0" fontId="5" fillId="3" borderId="6" xfId="0" applyFont="1" applyFill="1" applyBorder="1" applyAlignment="1"/>
    <xf numFmtId="0" fontId="0" fillId="0" borderId="4" xfId="0" applyBorder="1" applyAlignment="1" applyProtection="1">
      <protection locked="0"/>
    </xf>
    <xf numFmtId="0" fontId="5" fillId="3" borderId="16" xfId="0" applyFont="1" applyFill="1" applyBorder="1" applyAlignment="1"/>
    <xf numFmtId="0" fontId="0" fillId="0" borderId="17" xfId="0" applyBorder="1" applyAlignment="1"/>
    <xf numFmtId="0" fontId="10" fillId="12" borderId="0" xfId="0" applyFont="1" applyFill="1" applyAlignment="1"/>
    <xf numFmtId="0" fontId="9" fillId="12" borderId="0" xfId="0" applyFont="1" applyFill="1" applyAlignment="1"/>
    <xf numFmtId="0" fontId="11" fillId="0" borderId="0" xfId="0" applyFont="1" applyAlignment="1"/>
  </cellXfs>
  <cellStyles count="3">
    <cellStyle name="Currency" xfId="2" builtinId="4"/>
    <cellStyle name="Hyperlink" xfId="1" builtinId="8"/>
    <cellStyle name="Normal" xfId="0" builtinId="0"/>
  </cellStyles>
  <dxfs count="33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emf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54948</xdr:colOff>
      <xdr:row>2</xdr:row>
      <xdr:rowOff>1621</xdr:rowOff>
    </xdr:from>
    <xdr:to>
      <xdr:col>1</xdr:col>
      <xdr:colOff>855048</xdr:colOff>
      <xdr:row>16</xdr:row>
      <xdr:rowOff>4796</xdr:rowOff>
    </xdr:to>
    <xdr:pic>
      <xdr:nvPicPr>
        <xdr:cNvPr id="3" name="tabl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091" y="371735"/>
          <a:ext cx="800100" cy="2593975"/>
        </a:xfrm>
        <a:prstGeom prst="rect">
          <a:avLst/>
        </a:prstGeom>
        <a:solidFill>
          <a:sysClr val="window" lastClr="FFFFFF"/>
        </a:solidFill>
        <a:ln>
          <a:solidFill>
            <a:schemeClr val="tx2"/>
          </a:solidFill>
        </a:ln>
      </xdr:spPr>
    </xdr:pic>
    <xdr:clientData/>
  </xdr:twoCellAnchor>
  <xdr:twoCellAnchor>
    <xdr:from>
      <xdr:col>3</xdr:col>
      <xdr:colOff>52258</xdr:colOff>
      <xdr:row>1</xdr:row>
      <xdr:rowOff>127482</xdr:rowOff>
    </xdr:from>
    <xdr:to>
      <xdr:col>15</xdr:col>
      <xdr:colOff>132297</xdr:colOff>
      <xdr:row>9</xdr:row>
      <xdr:rowOff>124353</xdr:rowOff>
    </xdr:to>
    <xdr:sp macro="" textlink="">
      <xdr:nvSpPr>
        <xdr:cNvPr id="4" name="TextBox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011687" y="312539"/>
          <a:ext cx="7917753" cy="1477328"/>
        </a:xfrm>
        <a:prstGeom prst="rect">
          <a:avLst/>
        </a:prstGeom>
        <a:solidFill>
          <a:sysClr val="window" lastClr="FFFFFF"/>
        </a:solidFill>
        <a:ln>
          <a:noFill/>
        </a:ln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85750" indent="-285750">
            <a:buFont typeface="Arial" panose="020B0604020202020204" pitchFamily="34" charset="0"/>
            <a:buChar char="•"/>
          </a:pPr>
          <a:r>
            <a:rPr lang="en-US"/>
            <a:t>Specify up to 10 alternatives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n-US"/>
            <a:t>Alternatives may be titled any short name, number, mnemonic desired</a:t>
          </a:r>
        </a:p>
        <a:p>
          <a:pPr marL="742950" lvl="1" indent="-285750">
            <a:buFont typeface="Arial" panose="020B0604020202020204" pitchFamily="34" charset="0"/>
            <a:buChar char="•"/>
          </a:pPr>
          <a:r>
            <a:rPr lang="en-US"/>
            <a:t>Alternative labels will be used for column headers and should be kept short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n-US"/>
            <a:t>If fewer than 10 alternatives are needed, leave those cells blank</a:t>
          </a:r>
        </a:p>
      </xdr:txBody>
    </xdr:sp>
    <xdr:clientData/>
  </xdr:twoCellAnchor>
  <xdr:twoCellAnchor>
    <xdr:from>
      <xdr:col>1</xdr:col>
      <xdr:colOff>544286</xdr:colOff>
      <xdr:row>18</xdr:row>
      <xdr:rowOff>59870</xdr:rowOff>
    </xdr:from>
    <xdr:to>
      <xdr:col>11</xdr:col>
      <xdr:colOff>292090</xdr:colOff>
      <xdr:row>36</xdr:row>
      <xdr:rowOff>24041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197429" y="3390899"/>
          <a:ext cx="6279232" cy="3295199"/>
        </a:xfrm>
        <a:prstGeom prst="rect">
          <a:avLst/>
        </a:prstGeom>
        <a:noFill/>
        <a:ln>
          <a:noFill/>
        </a:ln>
        <a:effectLst>
          <a:reflection blurRad="6350" stA="52000" endA="300" endPos="35000" dir="5400000" sy="-100000" algn="bl" rotWithShape="0"/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 editAs="oneCell">
    <xdr:from>
      <xdr:col>1</xdr:col>
      <xdr:colOff>24127</xdr:colOff>
      <xdr:row>19</xdr:row>
      <xdr:rowOff>51626</xdr:rowOff>
    </xdr:from>
    <xdr:to>
      <xdr:col>9</xdr:col>
      <xdr:colOff>103956</xdr:colOff>
      <xdr:row>35</xdr:row>
      <xdr:rowOff>116306</xdr:rowOff>
    </xdr:to>
    <xdr:pic>
      <xdr:nvPicPr>
        <xdr:cNvPr id="6" name="table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270" y="3567712"/>
          <a:ext cx="5778500" cy="3025594"/>
        </a:xfrm>
        <a:prstGeom prst="rect">
          <a:avLst/>
        </a:prstGeom>
      </xdr:spPr>
    </xdr:pic>
    <xdr:clientData/>
  </xdr:twoCellAnchor>
  <xdr:twoCellAnchor>
    <xdr:from>
      <xdr:col>10</xdr:col>
      <xdr:colOff>349381</xdr:colOff>
      <xdr:row>19</xdr:row>
      <xdr:rowOff>62512</xdr:rowOff>
    </xdr:from>
    <xdr:to>
      <xdr:col>18</xdr:col>
      <xdr:colOff>87370</xdr:colOff>
      <xdr:row>27</xdr:row>
      <xdr:rowOff>59383</xdr:rowOff>
    </xdr:to>
    <xdr:sp macro="" textlink="">
      <xdr:nvSpPr>
        <xdr:cNvPr id="7" name="TextBox 1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6880810" y="3578598"/>
          <a:ext cx="4963131" cy="147732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85750" indent="-285750">
            <a:buFont typeface="Arial" panose="020B0604020202020204" pitchFamily="34" charset="0"/>
            <a:buChar char="•"/>
          </a:pPr>
          <a:r>
            <a:rPr lang="en-US"/>
            <a:t>Include descriptions for each alternative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n-US"/>
            <a:t>Descriptions can be lengthy and will be shown for reference on each worksheet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n-US"/>
            <a:t>If fewer than 10 alternatives are defined, unused descriptions may be left blank</a:t>
          </a:r>
        </a:p>
      </xdr:txBody>
    </xdr:sp>
    <xdr:clientData/>
  </xdr:twoCellAnchor>
  <xdr:twoCellAnchor>
    <xdr:from>
      <xdr:col>7</xdr:col>
      <xdr:colOff>318957</xdr:colOff>
      <xdr:row>39</xdr:row>
      <xdr:rowOff>171025</xdr:rowOff>
    </xdr:from>
    <xdr:to>
      <xdr:col>19</xdr:col>
      <xdr:colOff>398996</xdr:colOff>
      <xdr:row>47</xdr:row>
      <xdr:rowOff>148398</xdr:rowOff>
    </xdr:to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033832" y="7743400"/>
          <a:ext cx="7395239" cy="150137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85750" indent="-285750">
            <a:buFont typeface="Arial" panose="020B0604020202020204" pitchFamily="34" charset="0"/>
            <a:buChar char="•"/>
          </a:pPr>
          <a:r>
            <a:rPr lang="en-US"/>
            <a:t>Estimated cost should be specified in $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n-US"/>
            <a:t>Total Cost is used as a metric on the score sheet so accuracy is important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n-US"/>
            <a:t>Where applicable,</a:t>
          </a:r>
          <a:r>
            <a:rPr lang="en-US" baseline="0"/>
            <a:t> provide Net Present Value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n-US" baseline="0"/>
            <a:t>If NPV is not applicable, provide EKPC Total construction costs, and Member System Total construction costs as relevant</a:t>
          </a:r>
          <a:endParaRPr lang="en-US"/>
        </a:p>
      </xdr:txBody>
    </xdr:sp>
    <xdr:clientData/>
  </xdr:twoCellAnchor>
  <xdr:twoCellAnchor>
    <xdr:from>
      <xdr:col>1</xdr:col>
      <xdr:colOff>157842</xdr:colOff>
      <xdr:row>56</xdr:row>
      <xdr:rowOff>16328</xdr:rowOff>
    </xdr:from>
    <xdr:to>
      <xdr:col>4</xdr:col>
      <xdr:colOff>175210</xdr:colOff>
      <xdr:row>73</xdr:row>
      <xdr:rowOff>94542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10985" y="10379528"/>
          <a:ext cx="1976796" cy="3224185"/>
        </a:xfrm>
        <a:prstGeom prst="rect">
          <a:avLst/>
        </a:prstGeom>
        <a:noFill/>
        <a:ln>
          <a:noFill/>
        </a:ln>
        <a:effectLst>
          <a:reflection blurRad="6350" stA="52000" endA="300" endPos="35000" dir="5400000" sy="-100000" algn="bl" rotWithShape="0"/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</xdr:col>
      <xdr:colOff>487685</xdr:colOff>
      <xdr:row>55</xdr:row>
      <xdr:rowOff>138368</xdr:rowOff>
    </xdr:from>
    <xdr:to>
      <xdr:col>15</xdr:col>
      <xdr:colOff>567724</xdr:colOff>
      <xdr:row>59</xdr:row>
      <xdr:rowOff>44471</xdr:rowOff>
    </xdr:to>
    <xdr:sp macro="" textlink="">
      <xdr:nvSpPr>
        <xdr:cNvPr id="12" name="TextBox 7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2447114" y="10316511"/>
          <a:ext cx="7917753" cy="64633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85750" indent="-285750">
            <a:buFont typeface="Arial" panose="020B0604020202020204" pitchFamily="34" charset="0"/>
            <a:buChar char="•"/>
          </a:pPr>
          <a:r>
            <a:rPr lang="en-US"/>
            <a:t>Estimated Implementation Time should be specified in months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n-US"/>
            <a:t>If less than 1 month, specify 1</a:t>
          </a:r>
        </a:p>
      </xdr:txBody>
    </xdr:sp>
    <xdr:clientData/>
  </xdr:twoCellAnchor>
  <xdr:twoCellAnchor editAs="oneCell">
    <xdr:from>
      <xdr:col>0</xdr:col>
      <xdr:colOff>647311</xdr:colOff>
      <xdr:row>56</xdr:row>
      <xdr:rowOff>116511</xdr:rowOff>
    </xdr:from>
    <xdr:to>
      <xdr:col>1</xdr:col>
      <xdr:colOff>1035568</xdr:colOff>
      <xdr:row>70</xdr:row>
      <xdr:rowOff>119686</xdr:rowOff>
    </xdr:to>
    <xdr:pic>
      <xdr:nvPicPr>
        <xdr:cNvPr id="13" name="table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311" y="10479711"/>
          <a:ext cx="1041400" cy="2593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82</xdr:row>
      <xdr:rowOff>7584</xdr:rowOff>
    </xdr:from>
    <xdr:to>
      <xdr:col>9</xdr:col>
      <xdr:colOff>224370</xdr:colOff>
      <xdr:row>88</xdr:row>
      <xdr:rowOff>97570</xdr:rowOff>
    </xdr:to>
    <xdr:sp macro="" textlink="">
      <xdr:nvSpPr>
        <xdr:cNvPr id="14" name="TextBox 10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653143" y="14627098"/>
          <a:ext cx="5449513" cy="120032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85750" indent="-285750">
            <a:buFont typeface="Arial" panose="020B0604020202020204" pitchFamily="34" charset="0"/>
            <a:buChar char="•"/>
          </a:pPr>
          <a:r>
            <a:rPr lang="en-US"/>
            <a:t>Objectives and weights are CMC-defined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n-US"/>
            <a:t>All workbook fields with a light grey background are locked and should not normally need to be modified by workbook users</a:t>
          </a:r>
        </a:p>
      </xdr:txBody>
    </xdr:sp>
    <xdr:clientData/>
  </xdr:twoCellAnchor>
  <xdr:twoCellAnchor>
    <xdr:from>
      <xdr:col>10</xdr:col>
      <xdr:colOff>444856</xdr:colOff>
      <xdr:row>82</xdr:row>
      <xdr:rowOff>0</xdr:rowOff>
    </xdr:from>
    <xdr:to>
      <xdr:col>16</xdr:col>
      <xdr:colOff>107884</xdr:colOff>
      <xdr:row>88</xdr:row>
      <xdr:rowOff>89986</xdr:rowOff>
    </xdr:to>
    <xdr:sp macro="" textlink="">
      <xdr:nvSpPr>
        <xdr:cNvPr id="15" name="TextBox 7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6976285" y="14619514"/>
          <a:ext cx="3581885" cy="120032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/>
            <a:t>Clicking on a specific objective will provide factors to consider when evaluating this specific objective</a:t>
          </a:r>
        </a:p>
      </xdr:txBody>
    </xdr:sp>
    <xdr:clientData/>
  </xdr:twoCellAnchor>
  <xdr:twoCellAnchor editAs="oneCell">
    <xdr:from>
      <xdr:col>2</xdr:col>
      <xdr:colOff>21542</xdr:colOff>
      <xdr:row>92</xdr:row>
      <xdr:rowOff>181257</xdr:rowOff>
    </xdr:from>
    <xdr:to>
      <xdr:col>14</xdr:col>
      <xdr:colOff>578527</xdr:colOff>
      <xdr:row>98</xdr:row>
      <xdr:rowOff>182799</xdr:rowOff>
    </xdr:to>
    <xdr:pic>
      <xdr:nvPicPr>
        <xdr:cNvPr id="16" name="table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7828" y="16651343"/>
          <a:ext cx="8394700" cy="1111885"/>
        </a:xfrm>
        <a:prstGeom prst="rect">
          <a:avLst/>
        </a:prstGeom>
      </xdr:spPr>
    </xdr:pic>
    <xdr:clientData/>
  </xdr:twoCellAnchor>
  <xdr:twoCellAnchor>
    <xdr:from>
      <xdr:col>9</xdr:col>
      <xdr:colOff>224371</xdr:colOff>
      <xdr:row>88</xdr:row>
      <xdr:rowOff>26478</xdr:rowOff>
    </xdr:from>
    <xdr:to>
      <xdr:col>10</xdr:col>
      <xdr:colOff>444857</xdr:colOff>
      <xdr:row>94</xdr:row>
      <xdr:rowOff>87296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>
          <a:cxnSpLocks/>
        </xdr:cNvCxnSpPr>
      </xdr:nvCxnSpPr>
      <xdr:spPr>
        <a:xfrm flipH="1">
          <a:off x="6102657" y="15756335"/>
          <a:ext cx="873629" cy="117116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110</xdr:row>
      <xdr:rowOff>156949</xdr:rowOff>
    </xdr:from>
    <xdr:to>
      <xdr:col>7</xdr:col>
      <xdr:colOff>123247</xdr:colOff>
      <xdr:row>121</xdr:row>
      <xdr:rowOff>152645</xdr:rowOff>
    </xdr:to>
    <xdr:sp macro="" textlink="">
      <xdr:nvSpPr>
        <xdr:cNvPr id="18" name="TextBox 10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653143" y="19958063"/>
          <a:ext cx="4042104" cy="203132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/>
            <a:t>If an objective is not applicable to the defined project, choose FALSE from the dropdown</a:t>
          </a:r>
        </a:p>
        <a:p>
          <a:r>
            <a:rPr lang="en-US"/>
            <a:t>This will exclude consideration of this objective for the entire scoring process</a:t>
          </a:r>
        </a:p>
        <a:p>
          <a:pPr marL="285750" indent="-285750">
            <a:buFont typeface="Arial" panose="020B0604020202020204" pitchFamily="34" charset="0"/>
            <a:buChar char="•"/>
          </a:pPr>
          <a:endParaRPr lang="en-US"/>
        </a:p>
      </xdr:txBody>
    </xdr:sp>
    <xdr:clientData/>
  </xdr:twoCellAnchor>
  <xdr:twoCellAnchor editAs="oneCell">
    <xdr:from>
      <xdr:col>8</xdr:col>
      <xdr:colOff>282185</xdr:colOff>
      <xdr:row>110</xdr:row>
      <xdr:rowOff>76987</xdr:rowOff>
    </xdr:from>
    <xdr:to>
      <xdr:col>12</xdr:col>
      <xdr:colOff>260413</xdr:colOff>
      <xdr:row>126</xdr:row>
      <xdr:rowOff>80253</xdr:rowOff>
    </xdr:to>
    <xdr:pic>
      <xdr:nvPicPr>
        <xdr:cNvPr id="19" name="table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07328" y="19878101"/>
          <a:ext cx="2590800" cy="2964180"/>
        </a:xfrm>
        <a:prstGeom prst="rect">
          <a:avLst/>
        </a:prstGeom>
      </xdr:spPr>
    </xdr:pic>
    <xdr:clientData/>
  </xdr:twoCellAnchor>
  <xdr:twoCellAnchor>
    <xdr:from>
      <xdr:col>13</xdr:col>
      <xdr:colOff>175961</xdr:colOff>
      <xdr:row>107</xdr:row>
      <xdr:rowOff>0</xdr:rowOff>
    </xdr:from>
    <xdr:to>
      <xdr:col>18</xdr:col>
      <xdr:colOff>446077</xdr:colOff>
      <xdr:row>110</xdr:row>
      <xdr:rowOff>91160</xdr:rowOff>
    </xdr:to>
    <xdr:sp macro="" textlink="">
      <xdr:nvSpPr>
        <xdr:cNvPr id="20" name="TextBox 7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8666818" y="19245943"/>
          <a:ext cx="3535830" cy="64633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/>
            <a:t>Alternative ID Defined on Alternatives page</a:t>
          </a:r>
        </a:p>
      </xdr:txBody>
    </xdr:sp>
    <xdr:clientData/>
  </xdr:twoCellAnchor>
  <xdr:twoCellAnchor>
    <xdr:from>
      <xdr:col>11</xdr:col>
      <xdr:colOff>96624</xdr:colOff>
      <xdr:row>108</xdr:row>
      <xdr:rowOff>8808</xdr:rowOff>
    </xdr:from>
    <xdr:to>
      <xdr:col>13</xdr:col>
      <xdr:colOff>122427</xdr:colOff>
      <xdr:row>110</xdr:row>
      <xdr:rowOff>156949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>
          <a:cxnSpLocks/>
        </xdr:cNvCxnSpPr>
      </xdr:nvCxnSpPr>
      <xdr:spPr>
        <a:xfrm flipH="1">
          <a:off x="7281195" y="19439808"/>
          <a:ext cx="1332089" cy="51825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298805</xdr:colOff>
      <xdr:row>114</xdr:row>
      <xdr:rowOff>73846</xdr:rowOff>
    </xdr:from>
    <xdr:to>
      <xdr:col>8</xdr:col>
      <xdr:colOff>396153</xdr:colOff>
      <xdr:row>115</xdr:row>
      <xdr:rowOff>16921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>
          <a:cxnSpLocks/>
        </xdr:cNvCxnSpPr>
      </xdr:nvCxnSpPr>
      <xdr:spPr>
        <a:xfrm flipV="1">
          <a:off x="4217662" y="20615189"/>
          <a:ext cx="1403634" cy="128132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236788</xdr:colOff>
      <xdr:row>117</xdr:row>
      <xdr:rowOff>112899</xdr:rowOff>
    </xdr:from>
    <xdr:to>
      <xdr:col>19</xdr:col>
      <xdr:colOff>284213</xdr:colOff>
      <xdr:row>122</xdr:row>
      <xdr:rowOff>110943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8727645" y="21209413"/>
          <a:ext cx="3966282" cy="9233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/>
            <a:t>Each alternative should have details included explaining how it meets the relevant objective</a:t>
          </a:r>
        </a:p>
      </xdr:txBody>
    </xdr:sp>
    <xdr:clientData/>
  </xdr:twoCellAnchor>
  <xdr:twoCellAnchor>
    <xdr:from>
      <xdr:col>11</xdr:col>
      <xdr:colOff>247514</xdr:colOff>
      <xdr:row>118</xdr:row>
      <xdr:rowOff>124165</xdr:rowOff>
    </xdr:from>
    <xdr:to>
      <xdr:col>13</xdr:col>
      <xdr:colOff>236789</xdr:colOff>
      <xdr:row>118</xdr:row>
      <xdr:rowOff>124165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>
          <a:cxnSpLocks/>
        </xdr:cNvCxnSpPr>
      </xdr:nvCxnSpPr>
      <xdr:spPr>
        <a:xfrm flipH="1">
          <a:off x="7432085" y="21405736"/>
          <a:ext cx="1295561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160282</xdr:colOff>
      <xdr:row>141</xdr:row>
      <xdr:rowOff>68324</xdr:rowOff>
    </xdr:from>
    <xdr:to>
      <xdr:col>17</xdr:col>
      <xdr:colOff>592924</xdr:colOff>
      <xdr:row>146</xdr:row>
      <xdr:rowOff>66369</xdr:rowOff>
    </xdr:to>
    <xdr:sp macro="" textlink="">
      <xdr:nvSpPr>
        <xdr:cNvPr id="25" name="TextBox 10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7997996" y="25606210"/>
          <a:ext cx="3698357" cy="9233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/>
            <a:t>If a risk is not relevant to one or more alternatives, choose N/A in the dropdown</a:t>
          </a:r>
        </a:p>
      </xdr:txBody>
    </xdr:sp>
    <xdr:clientData/>
  </xdr:twoCellAnchor>
  <xdr:twoCellAnchor>
    <xdr:from>
      <xdr:col>4</xdr:col>
      <xdr:colOff>131593</xdr:colOff>
      <xdr:row>134</xdr:row>
      <xdr:rowOff>1</xdr:rowOff>
    </xdr:from>
    <xdr:to>
      <xdr:col>9</xdr:col>
      <xdr:colOff>401708</xdr:colOff>
      <xdr:row>137</xdr:row>
      <xdr:rowOff>91161</xdr:rowOff>
    </xdr:to>
    <xdr:sp macro="" textlink="">
      <xdr:nvSpPr>
        <xdr:cNvPr id="26" name="TextBox 7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2744164" y="24242487"/>
          <a:ext cx="3535830" cy="64633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/>
            <a:t>Alternative ID Defined on Alternatives page</a:t>
          </a:r>
        </a:p>
      </xdr:txBody>
    </xdr:sp>
    <xdr:clientData/>
  </xdr:twoCellAnchor>
  <xdr:twoCellAnchor>
    <xdr:from>
      <xdr:col>9</xdr:col>
      <xdr:colOff>594630</xdr:colOff>
      <xdr:row>143</xdr:row>
      <xdr:rowOff>159875</xdr:rowOff>
    </xdr:from>
    <xdr:to>
      <xdr:col>12</xdr:col>
      <xdr:colOff>160282</xdr:colOff>
      <xdr:row>145</xdr:row>
      <xdr:rowOff>61534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>
          <a:cxnSpLocks/>
          <a:stCxn id="25" idx="1"/>
        </xdr:cNvCxnSpPr>
      </xdr:nvCxnSpPr>
      <xdr:spPr>
        <a:xfrm flipH="1">
          <a:off x="6472916" y="26067875"/>
          <a:ext cx="1525080" cy="271773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160282</xdr:colOff>
      <xdr:row>134</xdr:row>
      <xdr:rowOff>0</xdr:rowOff>
    </xdr:from>
    <xdr:to>
      <xdr:col>17</xdr:col>
      <xdr:colOff>430397</xdr:colOff>
      <xdr:row>137</xdr:row>
      <xdr:rowOff>100777</xdr:rowOff>
    </xdr:to>
    <xdr:sp macro="" textlink="">
      <xdr:nvSpPr>
        <xdr:cNvPr id="28" name="TextBox 2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8471525" y="24683357"/>
          <a:ext cx="3535829" cy="65594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/>
            <a:t>Dropdown options:</a:t>
          </a:r>
        </a:p>
        <a:p>
          <a:r>
            <a:rPr lang="en-US"/>
            <a:t>N/A, None, Low, Medium, High</a:t>
          </a:r>
        </a:p>
      </xdr:txBody>
    </xdr:sp>
    <xdr:clientData/>
  </xdr:twoCellAnchor>
  <xdr:twoCellAnchor editAs="oneCell">
    <xdr:from>
      <xdr:col>1</xdr:col>
      <xdr:colOff>10885</xdr:colOff>
      <xdr:row>140</xdr:row>
      <xdr:rowOff>157425</xdr:rowOff>
    </xdr:from>
    <xdr:to>
      <xdr:col>9</xdr:col>
      <xdr:colOff>370115</xdr:colOff>
      <xdr:row>145</xdr:row>
      <xdr:rowOff>159239</xdr:rowOff>
    </xdr:to>
    <xdr:pic>
      <xdr:nvPicPr>
        <xdr:cNvPr id="29" name="table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4028" y="25510254"/>
          <a:ext cx="6057901" cy="927100"/>
        </a:xfrm>
        <a:prstGeom prst="rect">
          <a:avLst/>
        </a:prstGeom>
      </xdr:spPr>
    </xdr:pic>
    <xdr:clientData/>
  </xdr:twoCellAnchor>
  <xdr:twoCellAnchor>
    <xdr:from>
      <xdr:col>9</xdr:col>
      <xdr:colOff>602445</xdr:colOff>
      <xdr:row>135</xdr:row>
      <xdr:rowOff>142918</xdr:rowOff>
    </xdr:from>
    <xdr:to>
      <xdr:col>12</xdr:col>
      <xdr:colOff>160282</xdr:colOff>
      <xdr:row>142</xdr:row>
      <xdr:rowOff>78854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CxnSpPr>
          <a:cxnSpLocks/>
          <a:stCxn id="28" idx="1"/>
        </xdr:cNvCxnSpPr>
      </xdr:nvCxnSpPr>
      <xdr:spPr>
        <a:xfrm flipH="1">
          <a:off x="6954259" y="25011332"/>
          <a:ext cx="1517266" cy="123133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147</xdr:row>
      <xdr:rowOff>17510</xdr:rowOff>
    </xdr:from>
    <xdr:to>
      <xdr:col>9</xdr:col>
      <xdr:colOff>370115</xdr:colOff>
      <xdr:row>148</xdr:row>
      <xdr:rowOff>28396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3143" y="26665739"/>
          <a:ext cx="6068786" cy="195943"/>
        </a:xfrm>
        <a:prstGeom prst="rect">
          <a:avLst/>
        </a:prstGeom>
      </xdr:spPr>
    </xdr:pic>
    <xdr:clientData/>
  </xdr:twoCellAnchor>
  <xdr:twoCellAnchor>
    <xdr:from>
      <xdr:col>7</xdr:col>
      <xdr:colOff>350953</xdr:colOff>
      <xdr:row>135</xdr:row>
      <xdr:rowOff>183742</xdr:rowOff>
    </xdr:from>
    <xdr:to>
      <xdr:col>9</xdr:col>
      <xdr:colOff>267750</xdr:colOff>
      <xdr:row>141</xdr:row>
      <xdr:rowOff>56263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CxnSpPr>
          <a:cxnSpLocks/>
        </xdr:cNvCxnSpPr>
      </xdr:nvCxnSpPr>
      <xdr:spPr>
        <a:xfrm>
          <a:off x="4922953" y="24611285"/>
          <a:ext cx="1223083" cy="98286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160282</xdr:colOff>
      <xdr:row>150</xdr:row>
      <xdr:rowOff>43533</xdr:rowOff>
    </xdr:from>
    <xdr:to>
      <xdr:col>17</xdr:col>
      <xdr:colOff>592924</xdr:colOff>
      <xdr:row>155</xdr:row>
      <xdr:rowOff>41577</xdr:rowOff>
    </xdr:to>
    <xdr:sp macro="" textlink="">
      <xdr:nvSpPr>
        <xdr:cNvPr id="33" name="TextBox 3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7997996" y="27246933"/>
          <a:ext cx="3698357" cy="9233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/>
            <a:t>Combined risks for each alternative are aggregated and used on the Scoring page</a:t>
          </a:r>
        </a:p>
      </xdr:txBody>
    </xdr:sp>
    <xdr:clientData/>
  </xdr:twoCellAnchor>
  <xdr:twoCellAnchor>
    <xdr:from>
      <xdr:col>9</xdr:col>
      <xdr:colOff>594630</xdr:colOff>
      <xdr:row>147</xdr:row>
      <xdr:rowOff>115483</xdr:rowOff>
    </xdr:from>
    <xdr:to>
      <xdr:col>12</xdr:col>
      <xdr:colOff>160282</xdr:colOff>
      <xdr:row>152</xdr:row>
      <xdr:rowOff>135084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CxnSpPr>
          <a:cxnSpLocks/>
          <a:stCxn id="33" idx="1"/>
        </xdr:cNvCxnSpPr>
      </xdr:nvCxnSpPr>
      <xdr:spPr>
        <a:xfrm flipH="1" flipV="1">
          <a:off x="6472916" y="26763712"/>
          <a:ext cx="1525080" cy="94488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190</xdr:row>
      <xdr:rowOff>0</xdr:rowOff>
    </xdr:from>
    <xdr:to>
      <xdr:col>15</xdr:col>
      <xdr:colOff>161134</xdr:colOff>
      <xdr:row>197</xdr:row>
      <xdr:rowOff>181928</xdr:rowOff>
    </xdr:to>
    <xdr:sp macro="" textlink="">
      <xdr:nvSpPr>
        <xdr:cNvPr id="35" name="TextBox 10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/>
      </xdr:nvSpPr>
      <xdr:spPr>
        <a:xfrm>
          <a:off x="653143" y="29794200"/>
          <a:ext cx="9305134" cy="147732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85750" indent="-285750">
            <a:buFont typeface="Arial" panose="020B0604020202020204" pitchFamily="34" charset="0"/>
            <a:buChar char="•"/>
          </a:pPr>
          <a:r>
            <a:rPr lang="en-US"/>
            <a:t>Objectives and weights are CMC-defined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n-US"/>
            <a:t>All workbook fields with a light grey background are locked and should not normally need to be modified by workbook users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n-US"/>
            <a:t>Obj#, Objective, Weight, and Applicable fields are defined on the measures page and should never be altered on the Scoring page</a:t>
          </a:r>
        </a:p>
      </xdr:txBody>
    </xdr:sp>
    <xdr:clientData/>
  </xdr:twoCellAnchor>
  <xdr:twoCellAnchor editAs="oneCell">
    <xdr:from>
      <xdr:col>1</xdr:col>
      <xdr:colOff>27553</xdr:colOff>
      <xdr:row>198</xdr:row>
      <xdr:rowOff>172826</xdr:rowOff>
    </xdr:from>
    <xdr:to>
      <xdr:col>13</xdr:col>
      <xdr:colOff>111010</xdr:colOff>
      <xdr:row>204</xdr:row>
      <xdr:rowOff>174368</xdr:rowOff>
    </xdr:to>
    <xdr:pic>
      <xdr:nvPicPr>
        <xdr:cNvPr id="36" name="table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80696" y="31447483"/>
          <a:ext cx="8394700" cy="111188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208</xdr:row>
      <xdr:rowOff>9271</xdr:rowOff>
    </xdr:from>
    <xdr:to>
      <xdr:col>6</xdr:col>
      <xdr:colOff>316171</xdr:colOff>
      <xdr:row>213</xdr:row>
      <xdr:rowOff>7315</xdr:rowOff>
    </xdr:to>
    <xdr:sp macro="" textlink="">
      <xdr:nvSpPr>
        <xdr:cNvPr id="37" name="TextBox 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/>
      </xdr:nvSpPr>
      <xdr:spPr>
        <a:xfrm>
          <a:off x="653143" y="33504614"/>
          <a:ext cx="3581885" cy="9233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/>
            <a:t>These scores will be excluded for all alternatives regardless of the numeric value specified</a:t>
          </a:r>
        </a:p>
      </xdr:txBody>
    </xdr:sp>
    <xdr:clientData/>
  </xdr:twoCellAnchor>
  <xdr:twoCellAnchor editAs="oneCell">
    <xdr:from>
      <xdr:col>3</xdr:col>
      <xdr:colOff>535421</xdr:colOff>
      <xdr:row>217</xdr:row>
      <xdr:rowOff>78178</xdr:rowOff>
    </xdr:from>
    <xdr:to>
      <xdr:col>12</xdr:col>
      <xdr:colOff>41935</xdr:colOff>
      <xdr:row>224</xdr:row>
      <xdr:rowOff>80718</xdr:rowOff>
    </xdr:to>
    <xdr:pic>
      <xdr:nvPicPr>
        <xdr:cNvPr id="38" name="table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494850" y="35239035"/>
          <a:ext cx="5384800" cy="1297940"/>
        </a:xfrm>
        <a:prstGeom prst="rect">
          <a:avLst/>
        </a:prstGeom>
      </xdr:spPr>
    </xdr:pic>
    <xdr:clientData/>
  </xdr:twoCellAnchor>
  <xdr:twoCellAnchor>
    <xdr:from>
      <xdr:col>3</xdr:col>
      <xdr:colOff>484657</xdr:colOff>
      <xdr:row>213</xdr:row>
      <xdr:rowOff>7315</xdr:rowOff>
    </xdr:from>
    <xdr:to>
      <xdr:col>3</xdr:col>
      <xdr:colOff>614098</xdr:colOff>
      <xdr:row>223</xdr:row>
      <xdr:rowOff>12993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CxnSpPr>
          <a:cxnSpLocks/>
          <a:stCxn id="37" idx="2"/>
        </xdr:cNvCxnSpPr>
      </xdr:nvCxnSpPr>
      <xdr:spPr>
        <a:xfrm>
          <a:off x="2444086" y="34427944"/>
          <a:ext cx="129441" cy="185624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484657</xdr:colOff>
      <xdr:row>213</xdr:row>
      <xdr:rowOff>7315</xdr:rowOff>
    </xdr:from>
    <xdr:to>
      <xdr:col>4</xdr:col>
      <xdr:colOff>48319</xdr:colOff>
      <xdr:row>220</xdr:row>
      <xdr:rowOff>183767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CxnSpPr>
          <a:cxnSpLocks/>
          <a:stCxn id="37" idx="2"/>
        </xdr:cNvCxnSpPr>
      </xdr:nvCxnSpPr>
      <xdr:spPr>
        <a:xfrm>
          <a:off x="2444086" y="34427944"/>
          <a:ext cx="216804" cy="1471852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378909</xdr:colOff>
      <xdr:row>208</xdr:row>
      <xdr:rowOff>0</xdr:rowOff>
    </xdr:from>
    <xdr:to>
      <xdr:col>11</xdr:col>
      <xdr:colOff>298761</xdr:colOff>
      <xdr:row>212</xdr:row>
      <xdr:rowOff>183102</xdr:rowOff>
    </xdr:to>
    <xdr:sp macro="" textlink="">
      <xdr:nvSpPr>
        <xdr:cNvPr id="41" name="TextBox 8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/>
      </xdr:nvSpPr>
      <xdr:spPr>
        <a:xfrm>
          <a:off x="4297766" y="33495343"/>
          <a:ext cx="3185566" cy="9233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/>
            <a:t>This alternative was identified as having an overall Medium (-) to Medium (+) risk</a:t>
          </a:r>
        </a:p>
      </xdr:txBody>
    </xdr:sp>
    <xdr:clientData/>
  </xdr:twoCellAnchor>
  <xdr:twoCellAnchor>
    <xdr:from>
      <xdr:col>8</xdr:col>
      <xdr:colOff>109348</xdr:colOff>
      <xdr:row>212</xdr:row>
      <xdr:rowOff>183102</xdr:rowOff>
    </xdr:from>
    <xdr:to>
      <xdr:col>9</xdr:col>
      <xdr:colOff>12263</xdr:colOff>
      <xdr:row>219</xdr:row>
      <xdr:rowOff>25197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CxnSpPr>
          <a:cxnSpLocks/>
          <a:stCxn id="41" idx="2"/>
        </xdr:cNvCxnSpPr>
      </xdr:nvCxnSpPr>
      <xdr:spPr>
        <a:xfrm flipH="1">
          <a:off x="5334491" y="34418673"/>
          <a:ext cx="556058" cy="113749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374750</xdr:colOff>
      <xdr:row>208</xdr:row>
      <xdr:rowOff>11185</xdr:rowOff>
    </xdr:from>
    <xdr:to>
      <xdr:col>16</xdr:col>
      <xdr:colOff>294601</xdr:colOff>
      <xdr:row>211</xdr:row>
      <xdr:rowOff>102345</xdr:rowOff>
    </xdr:to>
    <xdr:sp macro="" textlink="">
      <xdr:nvSpPr>
        <xdr:cNvPr id="43" name="TextBox 18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/>
      </xdr:nvSpPr>
      <xdr:spPr>
        <a:xfrm>
          <a:off x="7559321" y="33506528"/>
          <a:ext cx="3185566" cy="64633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/>
            <a:t>This alternative was identified as having an overall High risk</a:t>
          </a:r>
        </a:p>
      </xdr:txBody>
    </xdr:sp>
    <xdr:clientData/>
  </xdr:twoCellAnchor>
  <xdr:twoCellAnchor>
    <xdr:from>
      <xdr:col>11</xdr:col>
      <xdr:colOff>444365</xdr:colOff>
      <xdr:row>211</xdr:row>
      <xdr:rowOff>102345</xdr:rowOff>
    </xdr:from>
    <xdr:to>
      <xdr:col>14</xdr:col>
      <xdr:colOff>8104</xdr:colOff>
      <xdr:row>218</xdr:row>
      <xdr:rowOff>163660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CxnSpPr>
          <a:cxnSpLocks/>
          <a:stCxn id="43" idx="2"/>
        </xdr:cNvCxnSpPr>
      </xdr:nvCxnSpPr>
      <xdr:spPr>
        <a:xfrm flipH="1">
          <a:off x="7628936" y="34152859"/>
          <a:ext cx="1523168" cy="135671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484657</xdr:colOff>
      <xdr:row>213</xdr:row>
      <xdr:rowOff>7315</xdr:rowOff>
    </xdr:from>
    <xdr:to>
      <xdr:col>5</xdr:col>
      <xdr:colOff>330390</xdr:colOff>
      <xdr:row>220</xdr:row>
      <xdr:rowOff>171976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CxnSpPr>
          <a:cxnSpLocks/>
          <a:stCxn id="37" idx="2"/>
        </xdr:cNvCxnSpPr>
      </xdr:nvCxnSpPr>
      <xdr:spPr>
        <a:xfrm>
          <a:off x="2444086" y="34427944"/>
          <a:ext cx="1152018" cy="146006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568650</xdr:colOff>
      <xdr:row>246</xdr:row>
      <xdr:rowOff>168905</xdr:rowOff>
    </xdr:from>
    <xdr:to>
      <xdr:col>14</xdr:col>
      <xdr:colOff>185623</xdr:colOff>
      <xdr:row>253</xdr:row>
      <xdr:rowOff>73834</xdr:rowOff>
    </xdr:to>
    <xdr:sp macro="" textlink="">
      <xdr:nvSpPr>
        <xdr:cNvPr id="46" name="TextBox 7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/>
      </xdr:nvSpPr>
      <xdr:spPr>
        <a:xfrm>
          <a:off x="5793793" y="40881476"/>
          <a:ext cx="3535830" cy="120032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/>
            <a:t>Aggregate score identified as best $/point</a:t>
          </a:r>
        </a:p>
        <a:p>
          <a:r>
            <a:rPr lang="en-US"/>
            <a:t>Project cost is defined on the Alternatives page</a:t>
          </a:r>
        </a:p>
      </xdr:txBody>
    </xdr:sp>
    <xdr:clientData/>
  </xdr:twoCellAnchor>
  <xdr:twoCellAnchor>
    <xdr:from>
      <xdr:col>8</xdr:col>
      <xdr:colOff>568650</xdr:colOff>
      <xdr:row>238</xdr:row>
      <xdr:rowOff>146849</xdr:rowOff>
    </xdr:from>
    <xdr:to>
      <xdr:col>14</xdr:col>
      <xdr:colOff>616075</xdr:colOff>
      <xdr:row>242</xdr:row>
      <xdr:rowOff>52951</xdr:rowOff>
    </xdr:to>
    <xdr:sp macro="" textlink="">
      <xdr:nvSpPr>
        <xdr:cNvPr id="47" name="TextBox 2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/>
      </xdr:nvSpPr>
      <xdr:spPr>
        <a:xfrm>
          <a:off x="5793793" y="39378963"/>
          <a:ext cx="3966282" cy="64633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/>
            <a:t>Aggregate score identified as best overall solution</a:t>
          </a:r>
        </a:p>
      </xdr:txBody>
    </xdr:sp>
    <xdr:clientData/>
  </xdr:twoCellAnchor>
  <xdr:twoCellAnchor editAs="oneCell">
    <xdr:from>
      <xdr:col>2</xdr:col>
      <xdr:colOff>256494</xdr:colOff>
      <xdr:row>241</xdr:row>
      <xdr:rowOff>144167</xdr:rowOff>
    </xdr:from>
    <xdr:to>
      <xdr:col>7</xdr:col>
      <xdr:colOff>38779</xdr:colOff>
      <xdr:row>245</xdr:row>
      <xdr:rowOff>145619</xdr:rowOff>
    </xdr:to>
    <xdr:pic>
      <xdr:nvPicPr>
        <xdr:cNvPr id="48" name="table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62780" y="39931453"/>
          <a:ext cx="3048000" cy="741680"/>
        </a:xfrm>
        <a:prstGeom prst="rect">
          <a:avLst/>
        </a:prstGeom>
      </xdr:spPr>
    </xdr:pic>
    <xdr:clientData/>
  </xdr:twoCellAnchor>
  <xdr:twoCellAnchor>
    <xdr:from>
      <xdr:col>5</xdr:col>
      <xdr:colOff>440966</xdr:colOff>
      <xdr:row>245</xdr:row>
      <xdr:rowOff>81627</xdr:rowOff>
    </xdr:from>
    <xdr:to>
      <xdr:col>8</xdr:col>
      <xdr:colOff>515118</xdr:colOff>
      <xdr:row>247</xdr:row>
      <xdr:rowOff>177713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CxnSpPr>
          <a:cxnSpLocks/>
        </xdr:cNvCxnSpPr>
      </xdr:nvCxnSpPr>
      <xdr:spPr>
        <a:xfrm flipH="1" flipV="1">
          <a:off x="3706680" y="40609141"/>
          <a:ext cx="2033581" cy="46620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428486</xdr:colOff>
      <xdr:row>240</xdr:row>
      <xdr:rowOff>99900</xdr:rowOff>
    </xdr:from>
    <xdr:to>
      <xdr:col>8</xdr:col>
      <xdr:colOff>568650</xdr:colOff>
      <xdr:row>244</xdr:row>
      <xdr:rowOff>38113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CxnSpPr>
          <a:cxnSpLocks/>
          <a:stCxn id="47" idx="1"/>
        </xdr:cNvCxnSpPr>
      </xdr:nvCxnSpPr>
      <xdr:spPr>
        <a:xfrm flipH="1">
          <a:off x="4347343" y="39702129"/>
          <a:ext cx="1446450" cy="67844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80331</xdr:colOff>
      <xdr:row>232</xdr:row>
      <xdr:rowOff>1</xdr:rowOff>
    </xdr:from>
    <xdr:to>
      <xdr:col>6</xdr:col>
      <xdr:colOff>183</xdr:colOff>
      <xdr:row>235</xdr:row>
      <xdr:rowOff>91160</xdr:rowOff>
    </xdr:to>
    <xdr:sp macro="" textlink="">
      <xdr:nvSpPr>
        <xdr:cNvPr id="51" name="TextBox 16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/>
      </xdr:nvSpPr>
      <xdr:spPr>
        <a:xfrm>
          <a:off x="733474" y="38121772"/>
          <a:ext cx="3185566" cy="64633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/>
            <a:t>This alternative was identified as having an overall High risk</a:t>
          </a:r>
        </a:p>
      </xdr:txBody>
    </xdr:sp>
    <xdr:clientData/>
  </xdr:twoCellAnchor>
  <xdr:twoCellAnchor>
    <xdr:from>
      <xdr:col>3</xdr:col>
      <xdr:colOff>366828</xdr:colOff>
      <xdr:row>235</xdr:row>
      <xdr:rowOff>91160</xdr:rowOff>
    </xdr:from>
    <xdr:to>
      <xdr:col>5</xdr:col>
      <xdr:colOff>7487</xdr:colOff>
      <xdr:row>242</xdr:row>
      <xdr:rowOff>52951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CxnSpPr>
          <a:cxnSpLocks/>
          <a:stCxn id="51" idx="2"/>
        </xdr:cNvCxnSpPr>
      </xdr:nvCxnSpPr>
      <xdr:spPr>
        <a:xfrm>
          <a:off x="2326257" y="38768103"/>
          <a:ext cx="946944" cy="125719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514350</xdr:colOff>
      <xdr:row>53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81875"/>
          <a:ext cx="3400425" cy="28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3791\OneDrive%20-%20East%20Kentucky%20Power%20Cooperative,%20Inc\Documents\Remote%20Work\Cooper%20Area%20Study\Cooper%20Area%20Economic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Alternative 1"/>
      <sheetName val="Alternative 2"/>
      <sheetName val="Alternative 3"/>
      <sheetName val="Alternative 3b"/>
      <sheetName val="Alternative 4"/>
      <sheetName val="Alternative 5"/>
      <sheetName val="Alternative 6"/>
      <sheetName val="NITS"/>
      <sheetName val="DRI"/>
    </sheetNames>
    <sheetDataSet>
      <sheetData sheetId="0">
        <row r="14">
          <cell r="D14">
            <v>1059922.6236402704</v>
          </cell>
          <cell r="H14">
            <v>1153965.1313085987</v>
          </cell>
        </row>
        <row r="15">
          <cell r="D15">
            <v>38367662.856033385</v>
          </cell>
          <cell r="H15">
            <v>51721286.428480417</v>
          </cell>
        </row>
        <row r="16">
          <cell r="D16">
            <v>140152493.24013188</v>
          </cell>
          <cell r="H16">
            <v>183965900.68162879</v>
          </cell>
        </row>
        <row r="17">
          <cell r="D17">
            <v>81549524.991035774</v>
          </cell>
          <cell r="H17">
            <v>108448403.94486089</v>
          </cell>
        </row>
        <row r="18">
          <cell r="D18">
            <v>93847699.664751723</v>
          </cell>
          <cell r="H18">
            <v>122493958.56595027</v>
          </cell>
        </row>
        <row r="19">
          <cell r="D19">
            <v>69002498.918726027</v>
          </cell>
          <cell r="H19">
            <v>56651890.598888181</v>
          </cell>
        </row>
        <row r="20">
          <cell r="D20">
            <v>42433771.819476582</v>
          </cell>
          <cell r="H20">
            <v>57597132.512837619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G19"/>
  <sheetViews>
    <sheetView showGridLines="0" zoomScaleNormal="100" workbookViewId="0">
      <selection activeCell="D22" sqref="D22"/>
    </sheetView>
  </sheetViews>
  <sheetFormatPr defaultRowHeight="15"/>
  <cols>
    <col min="1" max="1" width="11.28515625" customWidth="1"/>
    <col min="2" max="2" width="151" customWidth="1"/>
    <col min="3" max="3" width="11.85546875" bestFit="1" customWidth="1"/>
    <col min="4" max="6" width="13.140625" customWidth="1"/>
    <col min="7" max="7" width="17.7109375" style="1" customWidth="1"/>
  </cols>
  <sheetData>
    <row r="1" spans="1:7" ht="24.95" customHeight="1">
      <c r="A1" s="36" t="s">
        <v>0</v>
      </c>
      <c r="B1" s="108"/>
      <c r="C1" s="109"/>
      <c r="D1" s="109"/>
      <c r="E1" s="109"/>
      <c r="F1" s="109"/>
      <c r="G1" s="109"/>
    </row>
    <row r="2" spans="1:7" ht="75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</row>
    <row r="3" spans="1:7" ht="15.75">
      <c r="A3" s="11" t="s">
        <v>8</v>
      </c>
      <c r="B3" s="75" t="s">
        <v>9</v>
      </c>
      <c r="C3" s="31"/>
      <c r="D3" s="31"/>
      <c r="E3" s="31"/>
      <c r="F3" s="71">
        <f>C3</f>
        <v>0</v>
      </c>
      <c r="G3" s="9"/>
    </row>
    <row r="4" spans="1:7" ht="15.75">
      <c r="A4" s="11">
        <v>1</v>
      </c>
      <c r="B4" s="75" t="s">
        <v>10</v>
      </c>
      <c r="C4" s="31">
        <f>[1]SUMMARY!$H14</f>
        <v>1153965.1313085987</v>
      </c>
      <c r="D4" s="31">
        <f>[1]SUMMARY!$D14</f>
        <v>1059922.6236402704</v>
      </c>
      <c r="E4" s="31"/>
      <c r="F4" s="71">
        <f>C4</f>
        <v>1153965.1313085987</v>
      </c>
      <c r="G4" s="9"/>
    </row>
    <row r="5" spans="1:7" ht="15.75">
      <c r="A5" s="11">
        <v>2</v>
      </c>
      <c r="B5" s="75" t="s">
        <v>11</v>
      </c>
      <c r="C5" s="31">
        <f>[1]SUMMARY!$H15</f>
        <v>51721286.428480417</v>
      </c>
      <c r="D5" s="31">
        <f>[1]SUMMARY!$D15</f>
        <v>38367662.856033385</v>
      </c>
      <c r="E5" s="31"/>
      <c r="F5" s="71">
        <f t="shared" ref="F5:F10" si="0">C5</f>
        <v>51721286.428480417</v>
      </c>
      <c r="G5" s="9"/>
    </row>
    <row r="6" spans="1:7" ht="15.75">
      <c r="A6" s="11">
        <v>3</v>
      </c>
      <c r="B6" s="75" t="s">
        <v>12</v>
      </c>
      <c r="C6" s="31">
        <f>[1]SUMMARY!$H16</f>
        <v>183965900.68162879</v>
      </c>
      <c r="D6" s="31">
        <f>[1]SUMMARY!$D16</f>
        <v>140152493.24013188</v>
      </c>
      <c r="E6" s="31"/>
      <c r="F6" s="71">
        <f t="shared" si="0"/>
        <v>183965900.68162879</v>
      </c>
      <c r="G6" s="9"/>
    </row>
    <row r="7" spans="1:7" ht="15.75">
      <c r="A7" s="11" t="s">
        <v>13</v>
      </c>
      <c r="B7" s="75" t="s">
        <v>14</v>
      </c>
      <c r="C7" s="31">
        <f>[1]SUMMARY!$H17</f>
        <v>108448403.94486089</v>
      </c>
      <c r="D7" s="31">
        <f>[1]SUMMARY!$D17</f>
        <v>81549524.991035774</v>
      </c>
      <c r="E7" s="31"/>
      <c r="F7" s="71">
        <f t="shared" si="0"/>
        <v>108448403.94486089</v>
      </c>
      <c r="G7" s="9"/>
    </row>
    <row r="8" spans="1:7" ht="15.75">
      <c r="A8" s="11">
        <v>4</v>
      </c>
      <c r="B8" s="75" t="s">
        <v>15</v>
      </c>
      <c r="C8" s="31">
        <f>[1]SUMMARY!$H18</f>
        <v>122493958.56595027</v>
      </c>
      <c r="D8" s="31">
        <f>[1]SUMMARY!$D18</f>
        <v>93847699.664751723</v>
      </c>
      <c r="E8" s="31"/>
      <c r="F8" s="71">
        <f t="shared" si="0"/>
        <v>122493958.56595027</v>
      </c>
      <c r="G8" s="9"/>
    </row>
    <row r="9" spans="1:7" ht="15.75">
      <c r="A9" s="11">
        <v>5</v>
      </c>
      <c r="B9" s="75" t="s">
        <v>16</v>
      </c>
      <c r="C9" s="31">
        <f>[1]SUMMARY!$H19</f>
        <v>56651890.598888181</v>
      </c>
      <c r="D9" s="31">
        <f>[1]SUMMARY!$D19</f>
        <v>69002498.918726027</v>
      </c>
      <c r="E9" s="31"/>
      <c r="F9" s="71">
        <f t="shared" si="0"/>
        <v>56651890.598888181</v>
      </c>
      <c r="G9" s="9"/>
    </row>
    <row r="10" spans="1:7" ht="15.75">
      <c r="A10" s="11">
        <v>6</v>
      </c>
      <c r="B10" s="75" t="s">
        <v>17</v>
      </c>
      <c r="C10" s="31">
        <f>[1]SUMMARY!$H20</f>
        <v>57597132.512837619</v>
      </c>
      <c r="D10" s="31">
        <f>[1]SUMMARY!$D20</f>
        <v>42433771.819476582</v>
      </c>
      <c r="E10" s="31"/>
      <c r="F10" s="71">
        <f t="shared" si="0"/>
        <v>57597132.512837619</v>
      </c>
      <c r="G10" s="9"/>
    </row>
    <row r="11" spans="1:7">
      <c r="A11" s="11"/>
      <c r="B11" s="70"/>
      <c r="C11" s="31"/>
      <c r="D11" s="31"/>
      <c r="E11" s="31"/>
      <c r="F11" s="71"/>
      <c r="G11" s="9"/>
    </row>
    <row r="12" spans="1:7">
      <c r="A12" s="11"/>
      <c r="B12" s="70"/>
      <c r="C12" s="31"/>
      <c r="D12" s="31"/>
      <c r="E12" s="31"/>
      <c r="F12" s="71"/>
      <c r="G12" s="9"/>
    </row>
    <row r="14" spans="1:7">
      <c r="A14" s="49" t="s">
        <v>18</v>
      </c>
    </row>
    <row r="16" spans="1:7">
      <c r="A16" s="10"/>
    </row>
    <row r="17" spans="1:1">
      <c r="A17" s="51"/>
    </row>
    <row r="18" spans="1:1">
      <c r="A18" s="10"/>
    </row>
    <row r="19" spans="1:1">
      <c r="A19" s="10"/>
    </row>
  </sheetData>
  <sheetProtection selectLockedCells="1"/>
  <mergeCells count="1">
    <mergeCell ref="B1:G1"/>
  </mergeCells>
  <hyperlinks>
    <hyperlink ref="A14" location="Help!A1" display="Help" xr:uid="{00000000-0004-0000-00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N45"/>
  <sheetViews>
    <sheetView showGridLines="0" workbookViewId="0">
      <pane xSplit="4" topLeftCell="E1" activePane="topRight" state="frozen"/>
      <selection pane="topRight" activeCell="F36" sqref="F36"/>
    </sheetView>
  </sheetViews>
  <sheetFormatPr defaultRowHeight="15"/>
  <cols>
    <col min="1" max="1" width="9.7109375" style="6" customWidth="1"/>
    <col min="2" max="2" width="91" customWidth="1"/>
    <col min="3" max="3" width="7.140625" customWidth="1"/>
    <col min="4" max="4" width="10.85546875" customWidth="1"/>
    <col min="5" max="14" width="25.7109375" customWidth="1"/>
  </cols>
  <sheetData>
    <row r="1" spans="1:14">
      <c r="A1" s="24" t="s">
        <v>19</v>
      </c>
      <c r="B1" s="25" t="s">
        <v>20</v>
      </c>
      <c r="C1" s="13" t="s">
        <v>21</v>
      </c>
      <c r="D1" s="25" t="s">
        <v>22</v>
      </c>
      <c r="E1" s="13" t="str">
        <f>Alternatives!A3</f>
        <v>Base</v>
      </c>
      <c r="F1" s="13">
        <f>Alternatives!A4</f>
        <v>1</v>
      </c>
      <c r="G1" s="13">
        <f>Alternatives!A5</f>
        <v>2</v>
      </c>
      <c r="H1" s="13">
        <f>Alternatives!A6</f>
        <v>3</v>
      </c>
      <c r="I1" s="13" t="str">
        <f>Alternatives!A7</f>
        <v>3b</v>
      </c>
      <c r="J1" s="13">
        <f>Alternatives!A8</f>
        <v>4</v>
      </c>
      <c r="K1" s="13">
        <f>Alternatives!A9</f>
        <v>5</v>
      </c>
      <c r="L1" s="13">
        <f>Alternatives!A10</f>
        <v>6</v>
      </c>
      <c r="M1" s="13">
        <f>Alternatives!A11</f>
        <v>0</v>
      </c>
      <c r="N1" s="13">
        <f>Alternatives!A12</f>
        <v>0</v>
      </c>
    </row>
    <row r="2" spans="1:14">
      <c r="A2" s="26">
        <v>1</v>
      </c>
      <c r="B2" s="27" t="s">
        <v>23</v>
      </c>
      <c r="C2" s="46">
        <v>8</v>
      </c>
      <c r="D2" s="30" t="b">
        <v>1</v>
      </c>
      <c r="E2" s="52" t="s">
        <v>24</v>
      </c>
      <c r="F2" s="52"/>
      <c r="G2" s="52"/>
      <c r="H2" s="52"/>
      <c r="I2" s="52"/>
      <c r="J2" s="53"/>
      <c r="K2" s="53"/>
      <c r="L2" s="53"/>
      <c r="M2" s="53"/>
      <c r="N2" s="53"/>
    </row>
    <row r="3" spans="1:14">
      <c r="A3" s="26">
        <v>2</v>
      </c>
      <c r="B3" s="27" t="s">
        <v>25</v>
      </c>
      <c r="C3" s="46">
        <v>3</v>
      </c>
      <c r="D3" s="30" t="b">
        <v>1</v>
      </c>
      <c r="E3" s="12"/>
      <c r="F3" s="12"/>
      <c r="G3" s="12"/>
      <c r="H3" s="54"/>
      <c r="I3" s="54"/>
      <c r="J3" s="53"/>
      <c r="K3" s="53"/>
      <c r="L3" s="53"/>
      <c r="M3" s="53"/>
      <c r="N3" s="53"/>
    </row>
    <row r="4" spans="1:14">
      <c r="A4" s="26">
        <v>3</v>
      </c>
      <c r="B4" s="27" t="s">
        <v>26</v>
      </c>
      <c r="C4" s="46">
        <v>7</v>
      </c>
      <c r="D4" s="30" t="b">
        <v>1</v>
      </c>
      <c r="E4" s="12"/>
      <c r="F4" s="12"/>
      <c r="G4" s="12"/>
      <c r="H4" s="12"/>
      <c r="I4" s="12"/>
      <c r="J4" s="53"/>
      <c r="K4" s="53"/>
      <c r="L4" s="53"/>
      <c r="M4" s="53"/>
      <c r="N4" s="53"/>
    </row>
    <row r="5" spans="1:14">
      <c r="A5" s="26">
        <v>4</v>
      </c>
      <c r="B5" s="27" t="s">
        <v>27</v>
      </c>
      <c r="C5" s="46">
        <v>9</v>
      </c>
      <c r="D5" s="30" t="b">
        <v>1</v>
      </c>
      <c r="E5" s="12"/>
      <c r="F5" s="12"/>
      <c r="G5" s="12"/>
      <c r="H5" s="12"/>
      <c r="I5" s="12"/>
      <c r="J5" s="53"/>
      <c r="K5" s="53"/>
      <c r="L5" s="53"/>
      <c r="M5" s="53"/>
      <c r="N5" s="53"/>
    </row>
    <row r="6" spans="1:14">
      <c r="A6" s="26">
        <v>5</v>
      </c>
      <c r="B6" s="33" t="s">
        <v>28</v>
      </c>
      <c r="C6" s="46">
        <v>6</v>
      </c>
      <c r="D6" s="30" t="b">
        <v>1</v>
      </c>
      <c r="E6" s="12"/>
      <c r="F6" s="12"/>
      <c r="G6" s="12"/>
      <c r="H6" s="12"/>
      <c r="I6" s="12"/>
      <c r="J6" s="53"/>
      <c r="K6" s="53"/>
      <c r="L6" s="53"/>
      <c r="M6" s="53"/>
      <c r="N6" s="53"/>
    </row>
    <row r="7" spans="1:14">
      <c r="A7" s="26">
        <v>6</v>
      </c>
      <c r="B7" s="27" t="s">
        <v>29</v>
      </c>
      <c r="C7" s="46">
        <v>2</v>
      </c>
      <c r="D7" s="30" t="b">
        <v>1</v>
      </c>
      <c r="E7" s="12"/>
      <c r="F7" s="12"/>
      <c r="G7" s="12"/>
      <c r="H7" s="12"/>
      <c r="I7" s="12"/>
      <c r="J7" s="53"/>
      <c r="K7" s="53"/>
      <c r="L7" s="53"/>
      <c r="M7" s="53"/>
      <c r="N7" s="53"/>
    </row>
    <row r="8" spans="1:14">
      <c r="A8" s="26">
        <v>7</v>
      </c>
      <c r="B8" s="33" t="s">
        <v>30</v>
      </c>
      <c r="C8" s="46">
        <v>10</v>
      </c>
      <c r="D8" s="30" t="b">
        <v>1</v>
      </c>
      <c r="E8" s="55"/>
      <c r="F8" s="55"/>
      <c r="G8" s="55"/>
      <c r="H8" s="55"/>
      <c r="I8" s="55"/>
      <c r="J8" s="53"/>
      <c r="K8" s="53"/>
      <c r="L8" s="53"/>
      <c r="M8" s="53"/>
      <c r="N8" s="53"/>
    </row>
    <row r="9" spans="1:14">
      <c r="A9" s="26">
        <v>8</v>
      </c>
      <c r="B9" s="27" t="s">
        <v>31</v>
      </c>
      <c r="C9" s="46">
        <v>4</v>
      </c>
      <c r="D9" s="30" t="b">
        <v>1</v>
      </c>
      <c r="E9" s="12"/>
      <c r="F9" s="12"/>
      <c r="G9" s="12"/>
      <c r="H9" s="12"/>
      <c r="I9" s="12"/>
      <c r="J9" s="53"/>
      <c r="K9" s="53"/>
      <c r="L9" s="53"/>
      <c r="M9" s="53"/>
      <c r="N9" s="53"/>
    </row>
    <row r="10" spans="1:14">
      <c r="A10" s="26">
        <v>9</v>
      </c>
      <c r="B10" s="27" t="s">
        <v>32</v>
      </c>
      <c r="C10" s="46">
        <v>8</v>
      </c>
      <c r="D10" s="30" t="b">
        <v>1</v>
      </c>
      <c r="E10" s="12"/>
      <c r="F10" s="12"/>
      <c r="G10" s="12"/>
      <c r="H10" s="12"/>
      <c r="I10" s="12"/>
      <c r="J10" s="53"/>
      <c r="K10" s="53"/>
      <c r="L10" s="53"/>
      <c r="M10" s="53"/>
      <c r="N10" s="53"/>
    </row>
    <row r="11" spans="1:14">
      <c r="A11" s="26">
        <v>10</v>
      </c>
      <c r="B11" s="27" t="s">
        <v>33</v>
      </c>
      <c r="C11" s="46">
        <v>7</v>
      </c>
      <c r="D11" s="30" t="b">
        <v>1</v>
      </c>
      <c r="E11" s="12"/>
      <c r="F11" s="12"/>
      <c r="G11" s="12"/>
      <c r="H11" s="12"/>
      <c r="I11" s="12"/>
      <c r="J11" s="53"/>
      <c r="K11" s="53"/>
      <c r="L11" s="53"/>
      <c r="M11" s="53"/>
      <c r="N11" s="53"/>
    </row>
    <row r="12" spans="1:14">
      <c r="A12" s="26">
        <v>11</v>
      </c>
      <c r="B12" s="27" t="s">
        <v>34</v>
      </c>
      <c r="C12" s="46">
        <v>4</v>
      </c>
      <c r="D12" s="30" t="b">
        <v>1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>
      <c r="A13" s="26">
        <v>12</v>
      </c>
      <c r="B13" s="33" t="s">
        <v>35</v>
      </c>
      <c r="C13" s="46">
        <v>4</v>
      </c>
      <c r="D13" s="30" t="b">
        <v>1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>
      <c r="A14" s="26">
        <v>13</v>
      </c>
      <c r="B14" s="33" t="s">
        <v>36</v>
      </c>
      <c r="C14" s="46">
        <v>3</v>
      </c>
      <c r="D14" s="30" t="b">
        <v>1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4">
      <c r="A15" s="26">
        <v>14</v>
      </c>
      <c r="B15" s="33" t="s">
        <v>37</v>
      </c>
      <c r="C15" s="46">
        <v>5</v>
      </c>
      <c r="D15" s="30" t="b">
        <v>1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>
      <c r="A16" s="26">
        <v>15</v>
      </c>
      <c r="B16" s="33" t="s">
        <v>38</v>
      </c>
      <c r="C16" s="46">
        <v>4</v>
      </c>
      <c r="D16" s="30" t="b">
        <v>1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>
      <c r="A17" s="26">
        <v>16</v>
      </c>
      <c r="B17" s="33" t="s">
        <v>39</v>
      </c>
      <c r="C17" s="46">
        <v>4</v>
      </c>
      <c r="D17" s="30" t="b">
        <v>1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>
      <c r="A18" s="26">
        <v>17</v>
      </c>
      <c r="B18" s="33" t="s">
        <v>40</v>
      </c>
      <c r="C18" s="46">
        <v>4</v>
      </c>
      <c r="D18" s="30" t="b">
        <v>1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>
      <c r="A19" s="26">
        <v>18</v>
      </c>
      <c r="B19" s="33" t="s">
        <v>41</v>
      </c>
      <c r="C19" s="46">
        <v>1</v>
      </c>
      <c r="D19" s="30" t="b">
        <v>0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>
      <c r="A20" s="26">
        <v>19</v>
      </c>
      <c r="B20" s="33" t="s">
        <v>42</v>
      </c>
      <c r="C20" s="46">
        <v>1</v>
      </c>
      <c r="D20" s="30" t="b">
        <v>0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>
      <c r="A21" s="26">
        <v>20</v>
      </c>
      <c r="B21" s="33" t="s">
        <v>43</v>
      </c>
      <c r="C21" s="46">
        <v>1</v>
      </c>
      <c r="D21" s="30" t="b">
        <v>0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>
      <c r="A22" s="26">
        <v>21</v>
      </c>
      <c r="B22" s="33" t="s">
        <v>44</v>
      </c>
      <c r="C22" s="46">
        <v>1</v>
      </c>
      <c r="D22" s="30" t="b">
        <v>0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>
      <c r="A23" s="26">
        <v>22</v>
      </c>
      <c r="B23" s="33" t="s">
        <v>45</v>
      </c>
      <c r="C23" s="46">
        <v>1</v>
      </c>
      <c r="D23" s="30" t="b">
        <v>0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>
      <c r="A24" s="26">
        <v>23</v>
      </c>
      <c r="B24" s="33" t="s">
        <v>46</v>
      </c>
      <c r="C24" s="46">
        <v>1</v>
      </c>
      <c r="D24" s="30" t="b">
        <v>0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>
      <c r="A25" s="26">
        <v>24</v>
      </c>
      <c r="B25" s="33" t="s">
        <v>47</v>
      </c>
      <c r="C25" s="46">
        <v>1</v>
      </c>
      <c r="D25" s="30" t="b">
        <v>0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>
      <c r="A26" s="26">
        <v>25</v>
      </c>
      <c r="B26" s="33" t="s">
        <v>48</v>
      </c>
      <c r="C26" s="46">
        <v>1</v>
      </c>
      <c r="D26" s="30" t="b">
        <v>0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>
      <c r="A27" s="26">
        <v>26</v>
      </c>
      <c r="B27" s="33" t="s">
        <v>49</v>
      </c>
      <c r="C27" s="46">
        <v>1</v>
      </c>
      <c r="D27" s="30" t="b">
        <v>0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>
      <c r="A28" s="26">
        <v>27</v>
      </c>
      <c r="B28" s="33" t="s">
        <v>50</v>
      </c>
      <c r="C28" s="46">
        <v>1</v>
      </c>
      <c r="D28" s="30" t="b">
        <v>0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29" spans="1:14">
      <c r="A29" s="26">
        <v>28</v>
      </c>
      <c r="B29" s="33" t="s">
        <v>51</v>
      </c>
      <c r="C29" s="46">
        <v>1</v>
      </c>
      <c r="D29" s="30" t="b">
        <v>0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>
      <c r="A30" s="26">
        <v>29</v>
      </c>
      <c r="B30" s="33" t="s">
        <v>52</v>
      </c>
      <c r="C30" s="46">
        <v>1</v>
      </c>
      <c r="D30" s="30" t="b">
        <v>0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>
      <c r="A31" s="26">
        <v>30</v>
      </c>
      <c r="B31" s="33" t="s">
        <v>53</v>
      </c>
      <c r="C31" s="46">
        <v>1</v>
      </c>
      <c r="D31" s="30" t="b">
        <v>0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>
      <c r="A32" s="28"/>
      <c r="B32" s="29"/>
    </row>
    <row r="33" spans="1:2">
      <c r="A33" s="68" t="str">
        <f>Alternatives!A1</f>
        <v>Project:</v>
      </c>
      <c r="B33" s="68">
        <f>Alternatives!B1</f>
        <v>0</v>
      </c>
    </row>
    <row r="34" spans="1:2">
      <c r="A34" s="63" t="str">
        <f>Alternatives!A3</f>
        <v>Base</v>
      </c>
      <c r="B34" s="61" t="str">
        <f>Alternatives!B3</f>
        <v>Do Nothing</v>
      </c>
    </row>
    <row r="35" spans="1:2">
      <c r="A35" s="63">
        <f>Alternatives!A4</f>
        <v>1</v>
      </c>
      <c r="B35" s="61" t="str">
        <f>Alternatives!B4</f>
        <v xml:space="preserve">Alt. 1 - Install a 53 MVAR Capacitor Bank on the Cooper 69kV Bus. </v>
      </c>
    </row>
    <row r="36" spans="1:2">
      <c r="A36" s="63">
        <f>Alternatives!A5</f>
        <v>2</v>
      </c>
      <c r="B36" s="61" t="str">
        <f>Alternatives!B5</f>
        <v xml:space="preserve">Alt. 2 - Construct a 26 mile 161kV line from McCreary County to Cooper. </v>
      </c>
    </row>
    <row r="37" spans="1:2">
      <c r="A37" s="63">
        <f>Alternatives!A6</f>
        <v>3</v>
      </c>
      <c r="B37" s="61" t="str">
        <f>Alternatives!B6</f>
        <v xml:space="preserve">Alt. 3 - Construct a 48 mile 345kV line from West Garrard to Cooper. </v>
      </c>
    </row>
    <row r="38" spans="1:2">
      <c r="A38" s="63" t="str">
        <f>Alternatives!A7</f>
        <v>3b</v>
      </c>
      <c r="B38" s="61" t="str">
        <f>Alternatives!B7</f>
        <v xml:space="preserve">Alt. 3b - Construct a 48 mile 161kV line from West Garrard to Cooper. </v>
      </c>
    </row>
    <row r="39" spans="1:2">
      <c r="A39" s="63">
        <f>Alternatives!A8</f>
        <v>4</v>
      </c>
      <c r="B39" s="61" t="str">
        <f>Alternatives!B8</f>
        <v xml:space="preserve">Alt. 4 - Construct a 29 mile line from West Garrard to Liberty Jct. </v>
      </c>
    </row>
    <row r="40" spans="1:2">
      <c r="A40" s="63">
        <f>Alternatives!A9</f>
        <v>5</v>
      </c>
      <c r="B40" s="61" t="str">
        <f>Alternatives!B9</f>
        <v xml:space="preserve">Alt. 5 - Construct a 5 mile 345kV line from KU Alcalde to Cooper. </v>
      </c>
    </row>
    <row r="41" spans="1:2">
      <c r="A41" s="63">
        <f>Alternatives!A10</f>
        <v>6</v>
      </c>
      <c r="B41" s="61" t="str">
        <f>Alternatives!B10</f>
        <v xml:space="preserve">Alt. 6 - Construct a 29 mile 161 kV line from Wayne County to Cooper. </v>
      </c>
    </row>
    <row r="42" spans="1:2">
      <c r="A42" s="63">
        <f>Alternatives!A11</f>
        <v>0</v>
      </c>
      <c r="B42" s="61">
        <f>Alternatives!B11</f>
        <v>0</v>
      </c>
    </row>
    <row r="43" spans="1:2">
      <c r="A43" s="63">
        <f>Alternatives!A12</f>
        <v>0</v>
      </c>
      <c r="B43" s="61">
        <f>Alternatives!B12</f>
        <v>0</v>
      </c>
    </row>
    <row r="45" spans="1:2">
      <c r="A45" s="49" t="s">
        <v>18</v>
      </c>
    </row>
  </sheetData>
  <sheetProtection formatRows="0"/>
  <conditionalFormatting sqref="D2">
    <cfRule type="cellIs" dxfId="32" priority="2" operator="equal">
      <formula>FALSE</formula>
    </cfRule>
  </conditionalFormatting>
  <conditionalFormatting sqref="D3:D31">
    <cfRule type="cellIs" dxfId="31" priority="1" operator="equal">
      <formula>FALSE</formula>
    </cfRule>
  </conditionalFormatting>
  <dataValidations count="15">
    <dataValidation allowBlank="1" showInputMessage="1" showErrorMessage="1" prompt="Factors:_x000a_Estimated annual maintenance costs for new/upgraded facilities" sqref="B2" xr:uid="{00000000-0002-0000-0100-000000000000}"/>
    <dataValidation allowBlank="1" showInputMessage="1" showErrorMessage="1" prompt="Factors:_x000a_+ Reduced impact to greenfield_x000a_+ Re-use of existing ROW and/or site_x000a_- Development of new site requriing archaelogical or environmental review" sqref="B3" xr:uid="{00000000-0002-0000-0100-000001000000}"/>
    <dataValidation allowBlank="1" showInputMessage="1" showErrorMessage="1" prompt="Factors:_x000a_+Addition of OGPW for backbone use or to areas with limited communications options._x000a_+Existing wireless or fiber available for facility_x000a_-Elimination of existing OPGW or Microwave_x000a_-Repeater use required" sqref="B12" xr:uid="{00000000-0002-0000-0100-000002000000}"/>
    <dataValidation allowBlank="1" showInputMessage="1" showErrorMessage="1" prompt="Factors:_x000a_+ Minimizes complicated switching/operating procedures &amp; requirements_x000a_+ Ability to utilize multiple sources_x000a_+SCADA-controllable devices_x000a_" sqref="B4" xr:uid="{00000000-0002-0000-0100-000003000000}"/>
    <dataValidation allowBlank="1" showInputMessage="1" showErrorMessage="1" prompt="Factors:_x000a_Increases opportunities/ease of taking outages for maintenance_x000a_Minimizes level of maintenance required (for example, ROW management, aging infrastructure maintenance/replacement)_x000a_Proximity to service centers_x000a_" sqref="B5" xr:uid="{00000000-0002-0000-0100-000004000000}"/>
    <dataValidation allowBlank="1" showInputMessage="1" showErrorMessage="1" prompt="Factors_x000a_How solution fits with future system needs/plans" sqref="B7" xr:uid="{00000000-0002-0000-0100-000005000000}"/>
    <dataValidation allowBlank="1" showInputMessage="1" showErrorMessage="1" prompt="Factors:_x000a_Number of banks on in peak base case for each alternative" sqref="B9" xr:uid="{00000000-0002-0000-0100-000006000000}"/>
    <dataValidation allowBlank="1" showInputMessage="1" showErrorMessage="1" prompt="Factors:_x000a_+ Elimination of Form 5 metering CTs/PTs_x000a_+ Addition of metering bay and/or isolation_x000a_+ Replacement of old CTs/PTs_x000a_- Introduces complex metering schemes or additional meters_x000a_- Requires reliance on outside entities to read meters" sqref="B13" xr:uid="{00000000-0002-0000-0100-000007000000}"/>
    <dataValidation allowBlank="1" showInputMessage="1" showErrorMessage="1" prompt="Factors:_x000a_Addresses member system concerns_x000a_Does not create additional issues for member systems_x000a_" sqref="B11" xr:uid="{00000000-0002-0000-0100-000008000000}"/>
    <dataValidation allowBlank="1" showInputMessage="1" showErrorMessage="1" prompt="Factors:_x000a_Improves condition of existing facilities_x000a_Reduces outage exposure_x000a_Reduces potential points of failure_x000a_Minimizes Total MW-miles of exposure_x000a_" sqref="B10" xr:uid="{00000000-0002-0000-0100-000009000000}"/>
    <dataValidation allowBlank="1" showInputMessage="1" showErrorMessage="1" prompt="Factors:_x000a_Proximity to service center_x000a_Remote/automatic sectionalizing_x000a__x000a_" sqref="B15" xr:uid="{00000000-0002-0000-0100-00000A000000}"/>
    <dataValidation allowBlank="1" showInputMessage="1" showErrorMessage="1" prompt="Factors:_x000a_Relative relief for thermal and voltage criteria violations" sqref="B14" xr:uid="{00000000-0002-0000-0100-00000B000000}"/>
    <dataValidation allowBlank="1" showInputMessage="1" showErrorMessage="1" prompt="Factors:_x000a_+Reduced reliance on foreign utility to serve load_x000a_+ Reduced reliance on foreign utility for area support" sqref="B6" xr:uid="{00000000-0002-0000-0100-00000C000000}"/>
    <dataValidation allowBlank="1" showInputMessage="1" showErrorMessage="1" prompt="Factors_x000a_+ Reduces protection scheme complexity_x000a_+ Eliminates 3-terminal line_x000a_+ Ability to read relays remotely" sqref="B16" xr:uid="{00000000-0002-0000-0100-00000D000000}"/>
    <dataValidation allowBlank="1" showInputMessage="1" showErrorMessage="1" prompt="Factors:_x000a_+ Improves safety to EKPC personnel operating and maintaining facility_x000a_+ Improves safety to public" sqref="B8" xr:uid="{00000000-0002-0000-0100-00000E000000}"/>
  </dataValidations>
  <hyperlinks>
    <hyperlink ref="A45" location="Help!A105" display="Help" xr:uid="{00000000-0004-0000-0100-000000000000}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Applicable?" prompt="Does the objective in this row apply to the identified alternatives?_x000a_If yes, select TRUE_x000a_If no, select FALSE" xr:uid="{00000000-0002-0000-0100-00000F000000}">
          <x14:formula1>
            <xm:f>Formulas!$A$33:$A$34</xm:f>
          </x14:formula1>
          <xm:sqref>D2:D31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30"/>
  <sheetViews>
    <sheetView showGridLines="0" zoomScaleNormal="100" workbookViewId="0">
      <pane ySplit="1" topLeftCell="A2" activePane="bottomLeft" state="frozen"/>
      <selection pane="bottomLeft" activeCell="A16" sqref="A16:B16"/>
    </sheetView>
  </sheetViews>
  <sheetFormatPr defaultRowHeight="15"/>
  <cols>
    <col min="1" max="1" width="9.7109375" customWidth="1"/>
    <col min="2" max="2" width="92.28515625" customWidth="1"/>
    <col min="3" max="12" width="12.7109375" customWidth="1"/>
    <col min="15" max="15" width="8.42578125" customWidth="1"/>
    <col min="16" max="16" width="4.28515625" customWidth="1"/>
  </cols>
  <sheetData>
    <row r="1" spans="1:12">
      <c r="A1" s="112" t="s">
        <v>54</v>
      </c>
      <c r="B1" s="113"/>
      <c r="C1" s="7" t="str">
        <f>Alternatives!A3</f>
        <v>Base</v>
      </c>
      <c r="D1" s="7">
        <f>Alternatives!A4</f>
        <v>1</v>
      </c>
      <c r="E1" s="7">
        <f>Alternatives!A5</f>
        <v>2</v>
      </c>
      <c r="F1" s="7">
        <f>Alternatives!A6</f>
        <v>3</v>
      </c>
      <c r="G1" s="8" t="str">
        <f>Alternatives!A7</f>
        <v>3b</v>
      </c>
      <c r="H1" s="7">
        <f>Alternatives!A8</f>
        <v>4</v>
      </c>
      <c r="I1" s="7">
        <f>Alternatives!A9</f>
        <v>5</v>
      </c>
      <c r="J1" s="7">
        <f>Alternatives!A10</f>
        <v>6</v>
      </c>
      <c r="K1" s="7">
        <f>Alternatives!A11</f>
        <v>0</v>
      </c>
      <c r="L1" s="8">
        <f>Alternatives!A12</f>
        <v>0</v>
      </c>
    </row>
    <row r="2" spans="1:12">
      <c r="A2" s="114" t="s">
        <v>55</v>
      </c>
      <c r="B2" s="114"/>
      <c r="C2" s="9" t="s">
        <v>56</v>
      </c>
      <c r="D2" s="9" t="s">
        <v>57</v>
      </c>
      <c r="E2" s="9" t="s">
        <v>58</v>
      </c>
      <c r="F2" s="9" t="s">
        <v>59</v>
      </c>
      <c r="G2" s="9" t="s">
        <v>60</v>
      </c>
      <c r="H2" s="9" t="s">
        <v>59</v>
      </c>
      <c r="I2" s="9" t="s">
        <v>59</v>
      </c>
      <c r="J2" s="9" t="s">
        <v>60</v>
      </c>
      <c r="K2" s="9" t="s">
        <v>60</v>
      </c>
      <c r="L2" s="9" t="s">
        <v>60</v>
      </c>
    </row>
    <row r="3" spans="1:12">
      <c r="A3" s="114" t="s">
        <v>61</v>
      </c>
      <c r="B3" s="114"/>
      <c r="C3" s="9" t="s">
        <v>56</v>
      </c>
      <c r="D3" s="9" t="s">
        <v>57</v>
      </c>
      <c r="E3" s="9" t="s">
        <v>57</v>
      </c>
      <c r="F3" s="9" t="s">
        <v>57</v>
      </c>
      <c r="G3" s="9" t="s">
        <v>60</v>
      </c>
      <c r="H3" s="9" t="s">
        <v>57</v>
      </c>
      <c r="I3" s="9" t="s">
        <v>57</v>
      </c>
      <c r="J3" s="9" t="s">
        <v>60</v>
      </c>
      <c r="K3" s="9" t="s">
        <v>60</v>
      </c>
      <c r="L3" s="9" t="s">
        <v>60</v>
      </c>
    </row>
    <row r="4" spans="1:12">
      <c r="A4" s="114" t="s">
        <v>62</v>
      </c>
      <c r="B4" s="114"/>
      <c r="C4" s="9" t="s">
        <v>56</v>
      </c>
      <c r="D4" s="9" t="s">
        <v>56</v>
      </c>
      <c r="E4" s="9" t="s">
        <v>59</v>
      </c>
      <c r="F4" s="9" t="s">
        <v>59</v>
      </c>
      <c r="G4" s="9" t="s">
        <v>59</v>
      </c>
      <c r="H4" s="9" t="s">
        <v>59</v>
      </c>
      <c r="I4" s="9" t="s">
        <v>59</v>
      </c>
      <c r="J4" s="9" t="s">
        <v>59</v>
      </c>
      <c r="K4" s="9" t="s">
        <v>60</v>
      </c>
      <c r="L4" s="9" t="s">
        <v>60</v>
      </c>
    </row>
    <row r="5" spans="1:12">
      <c r="A5" s="114" t="s">
        <v>63</v>
      </c>
      <c r="B5" s="114"/>
      <c r="C5" s="9" t="s">
        <v>56</v>
      </c>
      <c r="D5" s="9" t="s">
        <v>56</v>
      </c>
      <c r="E5" s="9" t="s">
        <v>59</v>
      </c>
      <c r="F5" s="9" t="s">
        <v>59</v>
      </c>
      <c r="G5" s="9" t="s">
        <v>59</v>
      </c>
      <c r="H5" s="9" t="s">
        <v>59</v>
      </c>
      <c r="I5" s="9" t="s">
        <v>59</v>
      </c>
      <c r="J5" s="9" t="s">
        <v>59</v>
      </c>
      <c r="K5" s="9" t="s">
        <v>60</v>
      </c>
      <c r="L5" s="9" t="s">
        <v>60</v>
      </c>
    </row>
    <row r="6" spans="1:12">
      <c r="A6" s="114"/>
      <c r="B6" s="114"/>
      <c r="C6" s="9" t="s">
        <v>60</v>
      </c>
      <c r="D6" s="9" t="s">
        <v>60</v>
      </c>
      <c r="E6" s="9" t="s">
        <v>60</v>
      </c>
      <c r="F6" s="9" t="s">
        <v>60</v>
      </c>
      <c r="G6" s="9" t="s">
        <v>60</v>
      </c>
      <c r="H6" s="9" t="s">
        <v>60</v>
      </c>
      <c r="I6" s="9" t="s">
        <v>60</v>
      </c>
      <c r="J6" s="9" t="s">
        <v>60</v>
      </c>
      <c r="K6" s="9" t="s">
        <v>60</v>
      </c>
      <c r="L6" s="9" t="s">
        <v>60</v>
      </c>
    </row>
    <row r="7" spans="1:12">
      <c r="A7" s="114"/>
      <c r="B7" s="114"/>
      <c r="C7" s="9" t="s">
        <v>60</v>
      </c>
      <c r="D7" s="9" t="s">
        <v>60</v>
      </c>
      <c r="E7" s="9" t="s">
        <v>60</v>
      </c>
      <c r="F7" s="9" t="s">
        <v>60</v>
      </c>
      <c r="G7" s="9" t="s">
        <v>60</v>
      </c>
      <c r="H7" s="9" t="s">
        <v>60</v>
      </c>
      <c r="I7" s="9" t="s">
        <v>60</v>
      </c>
      <c r="J7" s="9" t="s">
        <v>60</v>
      </c>
      <c r="K7" s="9" t="s">
        <v>60</v>
      </c>
      <c r="L7" s="9" t="s">
        <v>60</v>
      </c>
    </row>
    <row r="8" spans="1:12">
      <c r="A8" s="114"/>
      <c r="B8" s="114"/>
      <c r="C8" s="9" t="s">
        <v>60</v>
      </c>
      <c r="D8" s="9" t="s">
        <v>60</v>
      </c>
      <c r="E8" s="9" t="s">
        <v>60</v>
      </c>
      <c r="F8" s="9" t="s">
        <v>60</v>
      </c>
      <c r="G8" s="9" t="s">
        <v>60</v>
      </c>
      <c r="H8" s="9" t="s">
        <v>60</v>
      </c>
      <c r="I8" s="9" t="s">
        <v>60</v>
      </c>
      <c r="J8" s="9" t="s">
        <v>60</v>
      </c>
      <c r="K8" s="9" t="s">
        <v>60</v>
      </c>
      <c r="L8" s="9" t="s">
        <v>60</v>
      </c>
    </row>
    <row r="9" spans="1:12">
      <c r="A9" s="114"/>
      <c r="B9" s="114"/>
      <c r="C9" s="9" t="s">
        <v>60</v>
      </c>
      <c r="D9" s="9" t="s">
        <v>60</v>
      </c>
      <c r="E9" s="9" t="s">
        <v>60</v>
      </c>
      <c r="F9" s="9" t="s">
        <v>60</v>
      </c>
      <c r="G9" s="9" t="s">
        <v>60</v>
      </c>
      <c r="H9" s="9" t="s">
        <v>60</v>
      </c>
      <c r="I9" s="9" t="s">
        <v>60</v>
      </c>
      <c r="J9" s="9" t="s">
        <v>60</v>
      </c>
      <c r="K9" s="9" t="s">
        <v>60</v>
      </c>
      <c r="L9" s="9" t="s">
        <v>60</v>
      </c>
    </row>
    <row r="10" spans="1:12">
      <c r="A10" s="114"/>
      <c r="B10" s="114"/>
      <c r="C10" s="9" t="s">
        <v>60</v>
      </c>
      <c r="D10" s="9" t="s">
        <v>60</v>
      </c>
      <c r="E10" s="9" t="s">
        <v>60</v>
      </c>
      <c r="F10" s="9" t="s">
        <v>60</v>
      </c>
      <c r="G10" s="9" t="s">
        <v>60</v>
      </c>
      <c r="H10" s="9" t="s">
        <v>60</v>
      </c>
      <c r="I10" s="9" t="s">
        <v>60</v>
      </c>
      <c r="J10" s="9" t="s">
        <v>60</v>
      </c>
      <c r="K10" s="9" t="s">
        <v>60</v>
      </c>
      <c r="L10" s="9" t="s">
        <v>60</v>
      </c>
    </row>
    <row r="11" spans="1:12">
      <c r="A11" s="114"/>
      <c r="B11" s="114"/>
      <c r="C11" s="9" t="s">
        <v>60</v>
      </c>
      <c r="D11" s="9" t="s">
        <v>60</v>
      </c>
      <c r="E11" s="9" t="s">
        <v>60</v>
      </c>
      <c r="F11" s="9" t="s">
        <v>60</v>
      </c>
      <c r="G11" s="9" t="s">
        <v>60</v>
      </c>
      <c r="H11" s="9" t="s">
        <v>60</v>
      </c>
      <c r="I11" s="9" t="s">
        <v>60</v>
      </c>
      <c r="J11" s="9" t="s">
        <v>60</v>
      </c>
      <c r="K11" s="9" t="s">
        <v>60</v>
      </c>
      <c r="L11" s="9" t="s">
        <v>60</v>
      </c>
    </row>
    <row r="12" spans="1:12">
      <c r="A12" s="114"/>
      <c r="B12" s="114"/>
      <c r="C12" s="9" t="s">
        <v>60</v>
      </c>
      <c r="D12" s="9" t="s">
        <v>60</v>
      </c>
      <c r="E12" s="9" t="s">
        <v>60</v>
      </c>
      <c r="F12" s="9" t="s">
        <v>60</v>
      </c>
      <c r="G12" s="9" t="s">
        <v>60</v>
      </c>
      <c r="H12" s="9" t="s">
        <v>60</v>
      </c>
      <c r="I12" s="9" t="s">
        <v>60</v>
      </c>
      <c r="J12" s="9" t="s">
        <v>60</v>
      </c>
      <c r="K12" s="9" t="s">
        <v>60</v>
      </c>
      <c r="L12" s="9" t="s">
        <v>60</v>
      </c>
    </row>
    <row r="13" spans="1:12">
      <c r="A13" s="114"/>
      <c r="B13" s="114"/>
      <c r="C13" s="9" t="s">
        <v>60</v>
      </c>
      <c r="D13" s="9" t="s">
        <v>60</v>
      </c>
      <c r="E13" s="9" t="s">
        <v>60</v>
      </c>
      <c r="F13" s="9" t="s">
        <v>60</v>
      </c>
      <c r="G13" s="9" t="s">
        <v>60</v>
      </c>
      <c r="H13" s="9" t="s">
        <v>60</v>
      </c>
      <c r="I13" s="9" t="s">
        <v>60</v>
      </c>
      <c r="J13" s="9" t="s">
        <v>60</v>
      </c>
      <c r="K13" s="9" t="s">
        <v>60</v>
      </c>
      <c r="L13" s="9" t="s">
        <v>60</v>
      </c>
    </row>
    <row r="14" spans="1:12">
      <c r="A14" s="114"/>
      <c r="B14" s="114"/>
      <c r="C14" s="9" t="s">
        <v>60</v>
      </c>
      <c r="D14" s="9" t="s">
        <v>60</v>
      </c>
      <c r="E14" s="9" t="s">
        <v>60</v>
      </c>
      <c r="F14" s="9" t="s">
        <v>60</v>
      </c>
      <c r="G14" s="9" t="s">
        <v>60</v>
      </c>
      <c r="H14" s="9" t="s">
        <v>60</v>
      </c>
      <c r="I14" s="9" t="s">
        <v>60</v>
      </c>
      <c r="J14" s="9" t="s">
        <v>60</v>
      </c>
      <c r="K14" s="9" t="s">
        <v>60</v>
      </c>
      <c r="L14" s="9" t="s">
        <v>60</v>
      </c>
    </row>
    <row r="15" spans="1:12">
      <c r="A15" s="114"/>
      <c r="B15" s="114"/>
      <c r="C15" s="9" t="s">
        <v>60</v>
      </c>
      <c r="D15" s="9" t="s">
        <v>60</v>
      </c>
      <c r="E15" s="9" t="s">
        <v>60</v>
      </c>
      <c r="F15" s="9" t="s">
        <v>60</v>
      </c>
      <c r="G15" s="9" t="s">
        <v>60</v>
      </c>
      <c r="H15" s="9" t="s">
        <v>60</v>
      </c>
      <c r="I15" s="9" t="s">
        <v>60</v>
      </c>
      <c r="J15" s="9" t="s">
        <v>60</v>
      </c>
      <c r="K15" s="9" t="s">
        <v>60</v>
      </c>
      <c r="L15" s="9" t="s">
        <v>60</v>
      </c>
    </row>
    <row r="16" spans="1:12">
      <c r="A16" s="115" t="s">
        <v>64</v>
      </c>
      <c r="B16" s="116"/>
      <c r="C16" s="37" t="str">
        <f>VLOOKUP(Formulas!D16,Formulas!$A$9:$B$18,2,TRUE)</f>
        <v>None</v>
      </c>
      <c r="D16" s="37" t="str">
        <f>VLOOKUP(Formulas!E16,Formulas!$A$9:$B$18,2,TRUE)</f>
        <v>Low (-)</v>
      </c>
      <c r="E16" s="37" t="str">
        <f>VLOOKUP(Formulas!F16,Formulas!$A$9:$B$18,2,TRUE)</f>
        <v>Medium</v>
      </c>
      <c r="F16" s="37" t="str">
        <f>VLOOKUP(Formulas!G16,Formulas!$A$9:$B$18,2,TRUE)</f>
        <v>High (-)</v>
      </c>
      <c r="G16" s="37" t="str">
        <f>VLOOKUP(Formulas!H16,Formulas!$A$9:$B$18,2,TRUE)</f>
        <v>High</v>
      </c>
      <c r="H16" s="37" t="str">
        <f>VLOOKUP(Formulas!I16,Formulas!$A$9:$B$18,2,TRUE)</f>
        <v>High (-)</v>
      </c>
      <c r="I16" s="37" t="str">
        <f>VLOOKUP(Formulas!J16,Formulas!$A$9:$B$18,2,TRUE)</f>
        <v>High (-)</v>
      </c>
      <c r="J16" s="37" t="str">
        <f>VLOOKUP(Formulas!K16,Formulas!$A$9:$B$18,2,TRUE)</f>
        <v>High</v>
      </c>
      <c r="K16" s="37" t="str">
        <f>VLOOKUP(Formulas!L16,Formulas!$A$9:$B$18,2,TRUE)</f>
        <v>N/A</v>
      </c>
      <c r="L16" s="37" t="str">
        <f>VLOOKUP(Formulas!M16,Formulas!$A$9:$B$18,2,TRUE)</f>
        <v>N/A</v>
      </c>
    </row>
    <row r="17" spans="1:12" ht="15.75" thickBot="1"/>
    <row r="18" spans="1:12">
      <c r="A18" s="38" t="str">
        <f>Alternatives!A1</f>
        <v>Project:</v>
      </c>
      <c r="B18" s="56">
        <f>Alternatives!B1</f>
        <v>0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</row>
    <row r="19" spans="1:12" ht="47.25" customHeight="1">
      <c r="A19" s="64" t="str">
        <f>Alternatives!A3</f>
        <v>Base</v>
      </c>
      <c r="B19" s="66" t="str">
        <f>Alternatives!B3</f>
        <v>Do Nothing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54" customHeight="1">
      <c r="A20" s="64">
        <f>Alternatives!A4</f>
        <v>1</v>
      </c>
      <c r="B20" s="66" t="str">
        <f>Alternatives!B4</f>
        <v xml:space="preserve">Alt. 1 - Install a 53 MVAR Capacitor Bank on the Cooper 69kV Bus. 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52.5" customHeight="1">
      <c r="A21" s="64">
        <f>Alternatives!A5</f>
        <v>2</v>
      </c>
      <c r="B21" s="66" t="str">
        <f>Alternatives!B5</f>
        <v xml:space="preserve">Alt. 2 - Construct a 26 mile 161kV line from McCreary County to Cooper. 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45">
      <c r="A22" s="64">
        <f>Alternatives!A6</f>
        <v>3</v>
      </c>
      <c r="B22" s="66" t="str">
        <f>Alternatives!B6</f>
        <v xml:space="preserve">Alt. 3 - Construct a 48 mile 345kV line from West Garrard to Cooper. </v>
      </c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 s="64" t="str">
        <f>Alternatives!A7</f>
        <v>3b</v>
      </c>
      <c r="B23" s="66" t="str">
        <f>Alternatives!B7</f>
        <v xml:space="preserve">Alt. 3b - Construct a 48 mile 161kV line from West Garrard to Cooper. </v>
      </c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>
      <c r="A24" s="64">
        <f>Alternatives!A8</f>
        <v>4</v>
      </c>
      <c r="B24" s="66" t="str">
        <f>Alternatives!B8</f>
        <v xml:space="preserve">Alt. 4 - Construct a 29 mile line from West Garrard to Liberty Jct. 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>
      <c r="A25" s="64">
        <f>Alternatives!A9</f>
        <v>5</v>
      </c>
      <c r="B25" s="66" t="str">
        <f>Alternatives!B9</f>
        <v xml:space="preserve">Alt. 5 - Construct a 5 mile 345kV line from KU Alcalde to Cooper. </v>
      </c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>
      <c r="A26" s="64">
        <f>Alternatives!A10</f>
        <v>6</v>
      </c>
      <c r="B26" s="66" t="str">
        <f>Alternatives!B10</f>
        <v xml:space="preserve">Alt. 6 - Construct a 29 mile 161 kV line from Wayne County to Cooper. </v>
      </c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A27" s="64">
        <f>Alternatives!A11</f>
        <v>0</v>
      </c>
      <c r="B27" s="66">
        <f>Alternatives!B11</f>
        <v>0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15.75" thickBot="1">
      <c r="A28" s="65">
        <f>Alternatives!A12</f>
        <v>0</v>
      </c>
      <c r="B28" s="67">
        <f>Alternatives!B12</f>
        <v>0</v>
      </c>
      <c r="C28" s="4"/>
      <c r="D28" s="4"/>
      <c r="E28" s="4"/>
      <c r="F28" s="4"/>
      <c r="G28" s="4"/>
      <c r="H28" s="4"/>
      <c r="I28" s="4"/>
      <c r="J28" s="4"/>
      <c r="K28" s="4"/>
      <c r="L28" s="4"/>
    </row>
    <row r="30" spans="1:12">
      <c r="A30" s="49" t="s">
        <v>18</v>
      </c>
    </row>
  </sheetData>
  <sheetProtection formatRows="0" selectLockedCells="1"/>
  <mergeCells count="16">
    <mergeCell ref="A1:B1"/>
    <mergeCell ref="A8:B8"/>
    <mergeCell ref="A9:B9"/>
    <mergeCell ref="A10:B10"/>
    <mergeCell ref="A11:B11"/>
    <mergeCell ref="A2:B2"/>
    <mergeCell ref="A3:B3"/>
    <mergeCell ref="A4:B4"/>
    <mergeCell ref="A5:B5"/>
    <mergeCell ref="A6:B6"/>
    <mergeCell ref="A7:B7"/>
    <mergeCell ref="A14:B14"/>
    <mergeCell ref="A15:B15"/>
    <mergeCell ref="A16:B16"/>
    <mergeCell ref="A12:B12"/>
    <mergeCell ref="A13:B13"/>
  </mergeCells>
  <hyperlinks>
    <hyperlink ref="A30" location="Help!A156" display="Help" xr:uid="{00000000-0004-0000-0200-000000000000}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Formulas!$A$2:$A$6</xm:f>
          </x14:formula1>
          <xm:sqref>C2:L15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57"/>
  <sheetViews>
    <sheetView showGridLines="0" zoomScaleNormal="100" workbookViewId="0">
      <pane ySplit="1" topLeftCell="A3" activePane="bottomLeft" state="frozen"/>
      <selection pane="bottomLeft" activeCell="A38" sqref="A38"/>
    </sheetView>
  </sheetViews>
  <sheetFormatPr defaultRowHeight="15"/>
  <cols>
    <col min="1" max="1" width="9.7109375" style="1" customWidth="1"/>
    <col min="2" max="2" width="67.5703125" customWidth="1"/>
    <col min="3" max="3" width="6.5703125" customWidth="1"/>
    <col min="4" max="4" width="13.140625" style="1" bestFit="1" customWidth="1"/>
    <col min="5" max="6" width="10.7109375" style="1" customWidth="1"/>
    <col min="7" max="7" width="15.28515625" style="1" bestFit="1" customWidth="1"/>
    <col min="8" max="8" width="10.7109375" style="1" customWidth="1"/>
    <col min="9" max="9" width="15.28515625" bestFit="1" customWidth="1"/>
    <col min="10" max="10" width="10.7109375" customWidth="1"/>
    <col min="11" max="11" width="15.28515625" style="1" bestFit="1" customWidth="1"/>
    <col min="12" max="12" width="12.5703125" style="1" bestFit="1" customWidth="1"/>
    <col min="13" max="14" width="10.7109375" hidden="1" customWidth="1"/>
    <col min="15" max="15" width="31.85546875" customWidth="1"/>
    <col min="18" max="18" width="9.140625" customWidth="1"/>
  </cols>
  <sheetData>
    <row r="1" spans="1:17">
      <c r="A1" s="24" t="s">
        <v>19</v>
      </c>
      <c r="B1" s="13" t="s">
        <v>65</v>
      </c>
      <c r="C1" s="13" t="s">
        <v>21</v>
      </c>
      <c r="D1" s="13" t="s">
        <v>22</v>
      </c>
      <c r="E1" s="13" t="str">
        <f>Alternatives!A3</f>
        <v>Base</v>
      </c>
      <c r="F1" s="13">
        <f>Alternatives!A4</f>
        <v>1</v>
      </c>
      <c r="G1" s="13">
        <f>Alternatives!A5</f>
        <v>2</v>
      </c>
      <c r="H1" s="13">
        <f>Alternatives!A6</f>
        <v>3</v>
      </c>
      <c r="I1" s="13" t="str">
        <f>Alternatives!A7</f>
        <v>3b</v>
      </c>
      <c r="J1" s="13">
        <f>Alternatives!A8</f>
        <v>4</v>
      </c>
      <c r="K1" s="13">
        <f>Alternatives!A9</f>
        <v>5</v>
      </c>
      <c r="L1" s="13">
        <f>Alternatives!A10</f>
        <v>6</v>
      </c>
      <c r="M1" s="13">
        <f>Alternatives!A11</f>
        <v>0</v>
      </c>
      <c r="N1" s="13">
        <f>Alternatives!A12</f>
        <v>0</v>
      </c>
      <c r="O1" s="13" t="s">
        <v>66</v>
      </c>
    </row>
    <row r="2" spans="1:17">
      <c r="A2" s="20">
        <f>Measures!A2</f>
        <v>1</v>
      </c>
      <c r="B2" s="34" t="str">
        <f>Measures!B2</f>
        <v>Minimize maintenance costs</v>
      </c>
      <c r="C2" s="17">
        <f>Measures!C2</f>
        <v>8</v>
      </c>
      <c r="D2" s="44" t="b">
        <f>Measures!D2</f>
        <v>1</v>
      </c>
      <c r="E2" s="16">
        <v>10</v>
      </c>
      <c r="F2" s="16">
        <v>9</v>
      </c>
      <c r="G2" s="16">
        <v>7</v>
      </c>
      <c r="H2" s="16">
        <v>5</v>
      </c>
      <c r="I2" s="78">
        <v>8</v>
      </c>
      <c r="J2" s="16">
        <v>7</v>
      </c>
      <c r="K2" s="16">
        <v>9</v>
      </c>
      <c r="L2" s="78">
        <v>8</v>
      </c>
      <c r="M2" s="16"/>
      <c r="N2" s="16"/>
      <c r="O2" s="79"/>
      <c r="Q2" s="1"/>
    </row>
    <row r="3" spans="1:17">
      <c r="A3" s="20">
        <f>Measures!A3</f>
        <v>2</v>
      </c>
      <c r="B3" s="19" t="str">
        <f>Measures!B3</f>
        <v>Environmental impact</v>
      </c>
      <c r="C3" s="17">
        <f>Measures!C3</f>
        <v>3</v>
      </c>
      <c r="D3" s="44" t="b">
        <f>Measures!D3</f>
        <v>1</v>
      </c>
      <c r="E3" s="16">
        <v>10</v>
      </c>
      <c r="F3" s="16">
        <v>10</v>
      </c>
      <c r="G3" s="16">
        <v>4</v>
      </c>
      <c r="H3" s="16">
        <v>1</v>
      </c>
      <c r="I3" s="78">
        <v>1</v>
      </c>
      <c r="J3" s="16">
        <v>3</v>
      </c>
      <c r="K3" s="16">
        <v>6</v>
      </c>
      <c r="L3" s="78">
        <v>3</v>
      </c>
      <c r="M3" s="16"/>
      <c r="N3" s="16"/>
      <c r="O3" s="79"/>
      <c r="Q3" s="1"/>
    </row>
    <row r="4" spans="1:17">
      <c r="A4" s="20">
        <f>Measures!A4</f>
        <v>3</v>
      </c>
      <c r="B4" s="19" t="str">
        <f>Measures!B4</f>
        <v>Improve operational flexibility</v>
      </c>
      <c r="C4" s="17">
        <f>Measures!C4</f>
        <v>7</v>
      </c>
      <c r="D4" s="44" t="b">
        <f>Measures!D4</f>
        <v>1</v>
      </c>
      <c r="E4" s="16">
        <v>1</v>
      </c>
      <c r="F4" s="16">
        <v>3</v>
      </c>
      <c r="G4" s="16">
        <v>6</v>
      </c>
      <c r="H4" s="16">
        <v>10</v>
      </c>
      <c r="I4" s="78">
        <v>8</v>
      </c>
      <c r="J4" s="16">
        <v>5</v>
      </c>
      <c r="K4" s="16">
        <v>9</v>
      </c>
      <c r="L4" s="78">
        <v>9</v>
      </c>
      <c r="M4" s="16"/>
      <c r="N4" s="16"/>
      <c r="O4" s="79"/>
      <c r="Q4" s="1"/>
    </row>
    <row r="5" spans="1:17">
      <c r="A5" s="20">
        <f>Measures!A5</f>
        <v>4</v>
      </c>
      <c r="B5" s="19" t="str">
        <f>Measures!B5</f>
        <v>Improves maintenance activities and opportunities</v>
      </c>
      <c r="C5" s="17">
        <f>Measures!C5</f>
        <v>9</v>
      </c>
      <c r="D5" s="44" t="b">
        <f>Measures!D5</f>
        <v>1</v>
      </c>
      <c r="E5" s="16">
        <v>1</v>
      </c>
      <c r="F5" s="16">
        <v>3</v>
      </c>
      <c r="G5" s="16">
        <v>7</v>
      </c>
      <c r="H5" s="16">
        <v>10</v>
      </c>
      <c r="I5" s="78">
        <v>10</v>
      </c>
      <c r="J5" s="16">
        <v>5</v>
      </c>
      <c r="K5" s="16">
        <v>8</v>
      </c>
      <c r="L5" s="78">
        <v>7</v>
      </c>
      <c r="M5" s="16"/>
      <c r="N5" s="16"/>
      <c r="O5" s="79"/>
      <c r="Q5" s="1"/>
    </row>
    <row r="6" spans="1:17">
      <c r="A6" s="20">
        <f>Measures!A6</f>
        <v>5</v>
      </c>
      <c r="B6" s="19" t="str">
        <f>Measures!B6</f>
        <v>Reliance on foreign utilities</v>
      </c>
      <c r="C6" s="17">
        <f>Measures!C6</f>
        <v>6</v>
      </c>
      <c r="D6" s="44" t="b">
        <f>Measures!D6</f>
        <v>1</v>
      </c>
      <c r="E6" s="16">
        <v>5</v>
      </c>
      <c r="F6" s="16">
        <v>6</v>
      </c>
      <c r="G6" s="77">
        <v>7</v>
      </c>
      <c r="H6" s="77">
        <v>10</v>
      </c>
      <c r="I6" s="78">
        <v>7</v>
      </c>
      <c r="J6" s="77">
        <v>8</v>
      </c>
      <c r="K6" s="16">
        <v>9</v>
      </c>
      <c r="L6" s="78">
        <v>5</v>
      </c>
      <c r="M6" s="16"/>
      <c r="N6" s="16"/>
      <c r="O6" s="79"/>
      <c r="Q6" s="1"/>
    </row>
    <row r="7" spans="1:17">
      <c r="A7" s="20">
        <f>Measures!A7</f>
        <v>6</v>
      </c>
      <c r="B7" s="19" t="str">
        <f>Measures!B7</f>
        <v>Future expansion opportunities</v>
      </c>
      <c r="C7" s="17">
        <f>Measures!C7</f>
        <v>2</v>
      </c>
      <c r="D7" s="44" t="b">
        <f>Measures!D7</f>
        <v>1</v>
      </c>
      <c r="E7" s="16">
        <v>5</v>
      </c>
      <c r="F7" s="16">
        <v>7</v>
      </c>
      <c r="G7" s="77">
        <v>8</v>
      </c>
      <c r="H7" s="77">
        <v>10</v>
      </c>
      <c r="I7" s="78">
        <v>9</v>
      </c>
      <c r="J7" s="77">
        <v>6</v>
      </c>
      <c r="K7" s="16">
        <v>10</v>
      </c>
      <c r="L7" s="78">
        <v>8</v>
      </c>
      <c r="M7" s="16"/>
      <c r="N7" s="16"/>
      <c r="O7" s="79"/>
      <c r="Q7" s="2"/>
    </row>
    <row r="8" spans="1:17">
      <c r="A8" s="20">
        <f>Measures!A8</f>
        <v>7</v>
      </c>
      <c r="B8" s="19" t="str">
        <f>Measures!B8</f>
        <v>Personnel / public safety</v>
      </c>
      <c r="C8" s="17">
        <f>Measures!C8</f>
        <v>10</v>
      </c>
      <c r="D8" s="44" t="b">
        <f>Measures!D8</f>
        <v>1</v>
      </c>
      <c r="E8" s="16">
        <v>10</v>
      </c>
      <c r="F8" s="16">
        <v>10</v>
      </c>
      <c r="G8" s="76">
        <v>8</v>
      </c>
      <c r="H8" s="76">
        <v>6</v>
      </c>
      <c r="I8" s="78">
        <v>6</v>
      </c>
      <c r="J8" s="76">
        <v>7</v>
      </c>
      <c r="K8" s="16">
        <v>9</v>
      </c>
      <c r="L8" s="78">
        <v>7</v>
      </c>
      <c r="M8" s="16"/>
      <c r="N8" s="16"/>
      <c r="O8" s="79"/>
      <c r="Q8" s="2"/>
    </row>
    <row r="9" spans="1:17">
      <c r="A9" s="20">
        <f>Measures!A9</f>
        <v>8</v>
      </c>
      <c r="B9" s="19" t="str">
        <f>Measures!B9</f>
        <v>Reduce reliance on transmission capacitor banks</v>
      </c>
      <c r="C9" s="17">
        <f>Measures!C9</f>
        <v>4</v>
      </c>
      <c r="D9" s="44" t="b">
        <f>Measures!D9</f>
        <v>1</v>
      </c>
      <c r="E9" s="16">
        <v>8</v>
      </c>
      <c r="F9" s="16">
        <v>1</v>
      </c>
      <c r="G9" s="77">
        <v>9</v>
      </c>
      <c r="H9" s="77">
        <v>10</v>
      </c>
      <c r="I9" s="78">
        <v>9</v>
      </c>
      <c r="J9" s="77">
        <v>8</v>
      </c>
      <c r="K9" s="16">
        <v>10</v>
      </c>
      <c r="L9" s="78">
        <v>9</v>
      </c>
      <c r="M9" s="16"/>
      <c r="N9" s="16"/>
      <c r="O9" s="79"/>
      <c r="Q9" s="2"/>
    </row>
    <row r="10" spans="1:17">
      <c r="A10" s="20">
        <f>Measures!A10</f>
        <v>9</v>
      </c>
      <c r="B10" s="19" t="str">
        <f>Measures!B10</f>
        <v>Reduce outage frequency</v>
      </c>
      <c r="C10" s="17">
        <f>Measures!C10</f>
        <v>8</v>
      </c>
      <c r="D10" s="44" t="b">
        <f>Measures!D10</f>
        <v>1</v>
      </c>
      <c r="E10" s="16">
        <v>1</v>
      </c>
      <c r="F10" s="16">
        <v>3</v>
      </c>
      <c r="G10" s="16">
        <v>7</v>
      </c>
      <c r="H10" s="16">
        <v>10</v>
      </c>
      <c r="I10" s="78">
        <v>8</v>
      </c>
      <c r="J10" s="16">
        <v>5</v>
      </c>
      <c r="K10" s="16">
        <v>8</v>
      </c>
      <c r="L10" s="78">
        <v>9</v>
      </c>
      <c r="M10" s="16"/>
      <c r="N10" s="16"/>
      <c r="O10" s="79"/>
      <c r="Q10" s="2"/>
    </row>
    <row r="11" spans="1:17">
      <c r="A11" s="20">
        <f>Measures!A11</f>
        <v>10</v>
      </c>
      <c r="B11" s="19" t="str">
        <f>Measures!B11</f>
        <v>Member system acceptance</v>
      </c>
      <c r="C11" s="17">
        <f>Measures!C11</f>
        <v>7</v>
      </c>
      <c r="D11" s="44" t="b">
        <f>Measures!D11</f>
        <v>1</v>
      </c>
      <c r="E11" s="16">
        <v>6</v>
      </c>
      <c r="F11" s="16">
        <v>7</v>
      </c>
      <c r="G11" s="76">
        <v>8</v>
      </c>
      <c r="H11" s="76">
        <v>10</v>
      </c>
      <c r="I11" s="78">
        <v>9</v>
      </c>
      <c r="J11" s="76">
        <v>8</v>
      </c>
      <c r="K11" s="16">
        <v>9</v>
      </c>
      <c r="L11" s="78">
        <v>8</v>
      </c>
      <c r="M11" s="16"/>
      <c r="N11" s="16"/>
      <c r="O11" s="79"/>
      <c r="Q11" s="2"/>
    </row>
    <row r="12" spans="1:17">
      <c r="A12" s="20">
        <f>Measures!A12</f>
        <v>11</v>
      </c>
      <c r="B12" s="74" t="str">
        <f>Measures!B12</f>
        <v>Existing or future Telecommunications infrastructure</v>
      </c>
      <c r="C12" s="17">
        <f>Measures!C12</f>
        <v>4</v>
      </c>
      <c r="D12" s="44" t="b">
        <f>Measures!D12</f>
        <v>1</v>
      </c>
      <c r="E12" s="16">
        <v>1</v>
      </c>
      <c r="F12" s="16">
        <v>1</v>
      </c>
      <c r="G12" s="16">
        <v>7</v>
      </c>
      <c r="H12" s="16">
        <v>10</v>
      </c>
      <c r="I12" s="78">
        <v>10</v>
      </c>
      <c r="J12" s="16">
        <v>7</v>
      </c>
      <c r="K12" s="16">
        <v>3</v>
      </c>
      <c r="L12" s="78">
        <v>7</v>
      </c>
      <c r="M12" s="16"/>
      <c r="N12" s="16"/>
      <c r="O12" s="79"/>
      <c r="Q12" s="2"/>
    </row>
    <row r="13" spans="1:17">
      <c r="A13" s="20">
        <f>Measures!A13</f>
        <v>12</v>
      </c>
      <c r="B13" s="19" t="str">
        <f>Measures!B13</f>
        <v>SCADA/Metering</v>
      </c>
      <c r="C13" s="17">
        <f>Measures!C13</f>
        <v>4</v>
      </c>
      <c r="D13" s="44" t="b">
        <f>Measures!D13</f>
        <v>1</v>
      </c>
      <c r="E13" s="16">
        <v>10</v>
      </c>
      <c r="F13" s="16">
        <v>9</v>
      </c>
      <c r="G13" s="16">
        <v>7</v>
      </c>
      <c r="H13" s="16">
        <v>9</v>
      </c>
      <c r="I13" s="78">
        <v>9</v>
      </c>
      <c r="J13" s="16">
        <v>9</v>
      </c>
      <c r="K13" s="16">
        <v>5</v>
      </c>
      <c r="L13" s="78">
        <v>9</v>
      </c>
      <c r="M13" s="16"/>
      <c r="N13" s="16"/>
      <c r="O13" s="79"/>
      <c r="Q13" s="2"/>
    </row>
    <row r="14" spans="1:17">
      <c r="A14" s="20">
        <f>Measures!A14</f>
        <v>13</v>
      </c>
      <c r="B14" s="19" t="str">
        <f>Measures!B14</f>
        <v>Maximize relief for planning criteria violations</v>
      </c>
      <c r="C14" s="17">
        <f>Measures!C14</f>
        <v>3</v>
      </c>
      <c r="D14" s="44" t="b">
        <f>Measures!D14</f>
        <v>1</v>
      </c>
      <c r="E14" s="16">
        <v>8</v>
      </c>
      <c r="F14" s="16">
        <v>10</v>
      </c>
      <c r="G14" s="77">
        <v>9</v>
      </c>
      <c r="H14" s="77">
        <v>10</v>
      </c>
      <c r="I14" s="78">
        <v>9</v>
      </c>
      <c r="J14" s="77">
        <v>8</v>
      </c>
      <c r="K14" s="16">
        <v>9</v>
      </c>
      <c r="L14" s="78">
        <v>9</v>
      </c>
      <c r="M14" s="16"/>
      <c r="N14" s="16"/>
      <c r="O14" s="79"/>
      <c r="Q14" s="2"/>
    </row>
    <row r="15" spans="1:17">
      <c r="A15" s="20">
        <f>Measures!A15</f>
        <v>14</v>
      </c>
      <c r="B15" s="19" t="str">
        <f>Measures!B15</f>
        <v>Minimize restoration time</v>
      </c>
      <c r="C15" s="17">
        <f>Measures!C15</f>
        <v>5</v>
      </c>
      <c r="D15" s="44" t="b">
        <f>Measures!D15</f>
        <v>1</v>
      </c>
      <c r="E15" s="16">
        <v>1</v>
      </c>
      <c r="F15" s="16">
        <v>3</v>
      </c>
      <c r="G15" s="16">
        <v>7</v>
      </c>
      <c r="H15" s="16">
        <v>10</v>
      </c>
      <c r="I15" s="78">
        <v>8</v>
      </c>
      <c r="J15" s="16">
        <v>5</v>
      </c>
      <c r="K15" s="16">
        <v>8</v>
      </c>
      <c r="L15" s="78">
        <v>9</v>
      </c>
      <c r="M15" s="16"/>
      <c r="N15" s="16"/>
      <c r="O15" s="79"/>
      <c r="Q15" s="2"/>
    </row>
    <row r="16" spans="1:17">
      <c r="A16" s="20">
        <f>Measures!A16</f>
        <v>15</v>
      </c>
      <c r="B16" s="19" t="str">
        <f>Measures!B16</f>
        <v>System Protection</v>
      </c>
      <c r="C16" s="17">
        <f>Measures!C16</f>
        <v>4</v>
      </c>
      <c r="D16" s="44" t="b">
        <f>Measures!D16</f>
        <v>1</v>
      </c>
      <c r="E16" s="16">
        <v>10</v>
      </c>
      <c r="F16" s="16">
        <v>2</v>
      </c>
      <c r="G16" s="16">
        <v>7</v>
      </c>
      <c r="H16" s="16">
        <v>7</v>
      </c>
      <c r="I16" s="78">
        <v>7</v>
      </c>
      <c r="J16" s="16">
        <v>7</v>
      </c>
      <c r="K16" s="16">
        <v>5</v>
      </c>
      <c r="L16" s="78">
        <v>7</v>
      </c>
      <c r="M16" s="16"/>
      <c r="N16" s="16"/>
      <c r="O16" s="79"/>
      <c r="Q16" s="2"/>
    </row>
    <row r="17" spans="1:17">
      <c r="A17" s="20">
        <f>Measures!A17</f>
        <v>16</v>
      </c>
      <c r="B17" s="19" t="str">
        <f>Measures!B17</f>
        <v>Substation Constructability</v>
      </c>
      <c r="C17" s="17">
        <f>Measures!C17</f>
        <v>4</v>
      </c>
      <c r="D17" s="44" t="b">
        <f>Measures!D17</f>
        <v>1</v>
      </c>
      <c r="E17" s="16">
        <v>10</v>
      </c>
      <c r="F17" s="16">
        <v>10</v>
      </c>
      <c r="G17" s="16">
        <v>9</v>
      </c>
      <c r="H17" s="16">
        <v>5</v>
      </c>
      <c r="I17" s="78">
        <v>9</v>
      </c>
      <c r="J17" s="16">
        <v>7</v>
      </c>
      <c r="K17" s="16">
        <v>5</v>
      </c>
      <c r="L17" s="78">
        <v>9</v>
      </c>
      <c r="M17" s="16"/>
      <c r="N17" s="16"/>
      <c r="O17" s="79"/>
      <c r="Q17" s="2"/>
    </row>
    <row r="18" spans="1:17">
      <c r="A18" s="20">
        <f>Measures!A18</f>
        <v>17</v>
      </c>
      <c r="B18" s="19" t="str">
        <f>Measures!B18</f>
        <v>Transmission Line Constructability</v>
      </c>
      <c r="C18" s="17">
        <f>Measures!C18</f>
        <v>4</v>
      </c>
      <c r="D18" s="44" t="b">
        <f>Measures!D18</f>
        <v>1</v>
      </c>
      <c r="E18" s="16">
        <v>10</v>
      </c>
      <c r="F18" s="16">
        <v>10</v>
      </c>
      <c r="G18" s="16">
        <v>7</v>
      </c>
      <c r="H18" s="16">
        <v>5</v>
      </c>
      <c r="I18" s="78">
        <v>6</v>
      </c>
      <c r="J18" s="16">
        <v>6</v>
      </c>
      <c r="K18" s="16">
        <v>8</v>
      </c>
      <c r="L18" s="78">
        <v>7</v>
      </c>
      <c r="M18" s="16"/>
      <c r="N18" s="16"/>
      <c r="O18" s="79"/>
      <c r="Q18" s="2"/>
    </row>
    <row r="19" spans="1:17" hidden="1">
      <c r="A19" s="20">
        <f>Measures!A19</f>
        <v>18</v>
      </c>
      <c r="B19" s="19" t="str">
        <f>Measures!B19</f>
        <v>Obj 18</v>
      </c>
      <c r="C19" s="17">
        <f>Measures!C19</f>
        <v>1</v>
      </c>
      <c r="D19" s="44" t="b">
        <f>Measures!D19</f>
        <v>0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47"/>
      <c r="Q19" s="2"/>
    </row>
    <row r="20" spans="1:17" hidden="1">
      <c r="A20" s="20">
        <f>Measures!A20</f>
        <v>19</v>
      </c>
      <c r="B20" s="19" t="str">
        <f>Measures!B20</f>
        <v>Obj 19</v>
      </c>
      <c r="C20" s="17">
        <f>Measures!C20</f>
        <v>1</v>
      </c>
      <c r="D20" s="44" t="b">
        <f>Measures!D20</f>
        <v>0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47"/>
      <c r="Q20" s="2"/>
    </row>
    <row r="21" spans="1:17" hidden="1">
      <c r="A21" s="20">
        <f>Measures!A21</f>
        <v>20</v>
      </c>
      <c r="B21" s="19" t="str">
        <f>Measures!B21</f>
        <v>Obj 20</v>
      </c>
      <c r="C21" s="17">
        <f>Measures!C21</f>
        <v>1</v>
      </c>
      <c r="D21" s="44" t="b">
        <f>Measures!D21</f>
        <v>0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47"/>
      <c r="Q21" s="2"/>
    </row>
    <row r="22" spans="1:17" hidden="1">
      <c r="A22" s="20">
        <f>Measures!A22</f>
        <v>21</v>
      </c>
      <c r="B22" s="19" t="str">
        <f>Measures!B22</f>
        <v>Obj 21</v>
      </c>
      <c r="C22" s="17">
        <f>Measures!C22</f>
        <v>1</v>
      </c>
      <c r="D22" s="44" t="b">
        <f>Measures!D22</f>
        <v>0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48"/>
      <c r="P22" s="5"/>
      <c r="Q22" s="2"/>
    </row>
    <row r="23" spans="1:17" hidden="1">
      <c r="A23" s="20">
        <f>Measures!A23</f>
        <v>22</v>
      </c>
      <c r="B23" s="19" t="str">
        <f>Measures!B23</f>
        <v>Obj 22</v>
      </c>
      <c r="C23" s="17">
        <f>Measures!C23</f>
        <v>1</v>
      </c>
      <c r="D23" s="44" t="b">
        <f>Measures!D23</f>
        <v>0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48"/>
      <c r="P23" s="5"/>
      <c r="Q23" s="2"/>
    </row>
    <row r="24" spans="1:17" hidden="1">
      <c r="A24" s="20">
        <f>Measures!A24</f>
        <v>23</v>
      </c>
      <c r="B24" s="19" t="str">
        <f>Measures!B24</f>
        <v>Obj 23</v>
      </c>
      <c r="C24" s="17">
        <f>Measures!C24</f>
        <v>1</v>
      </c>
      <c r="D24" s="44" t="b">
        <f>Measures!D24</f>
        <v>0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48"/>
      <c r="P24" s="5"/>
      <c r="Q24" s="2"/>
    </row>
    <row r="25" spans="1:17" hidden="1">
      <c r="A25" s="20">
        <f>Measures!A25</f>
        <v>24</v>
      </c>
      <c r="B25" s="19" t="str">
        <f>Measures!B25</f>
        <v>Obj 24</v>
      </c>
      <c r="C25" s="17">
        <f>Measures!C25</f>
        <v>1</v>
      </c>
      <c r="D25" s="44" t="b">
        <f>Measures!D25</f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8"/>
      <c r="P25" s="5"/>
      <c r="Q25" s="2"/>
    </row>
    <row r="26" spans="1:17" hidden="1">
      <c r="A26" s="20">
        <f>Measures!A26</f>
        <v>25</v>
      </c>
      <c r="B26" s="19" t="str">
        <f>Measures!B26</f>
        <v>Obj 25</v>
      </c>
      <c r="C26" s="17">
        <f>Measures!C26</f>
        <v>1</v>
      </c>
      <c r="D26" s="44" t="b">
        <f>Measures!D26</f>
        <v>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48"/>
      <c r="P26" s="5"/>
      <c r="Q26" s="2"/>
    </row>
    <row r="27" spans="1:17" hidden="1">
      <c r="A27" s="20">
        <f>Measures!A27</f>
        <v>26</v>
      </c>
      <c r="B27" s="19" t="str">
        <f>Measures!B27</f>
        <v>Obj 26</v>
      </c>
      <c r="C27" s="17">
        <f>Measures!C27</f>
        <v>1</v>
      </c>
      <c r="D27" s="44" t="b">
        <f>Measures!D27</f>
        <v>0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48"/>
      <c r="P27" s="5"/>
      <c r="Q27" s="2"/>
    </row>
    <row r="28" spans="1:17" hidden="1">
      <c r="A28" s="20">
        <f>Measures!A28</f>
        <v>27</v>
      </c>
      <c r="B28" s="19" t="str">
        <f>Measures!B28</f>
        <v>Obj 27</v>
      </c>
      <c r="C28" s="17">
        <f>Measures!C28</f>
        <v>1</v>
      </c>
      <c r="D28" s="44" t="b">
        <f>Measures!D28</f>
        <v>0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48"/>
      <c r="P28" s="5"/>
      <c r="Q28" s="2"/>
    </row>
    <row r="29" spans="1:17" hidden="1">
      <c r="A29" s="20">
        <f>Measures!A29</f>
        <v>28</v>
      </c>
      <c r="B29" s="19" t="str">
        <f>Measures!B29</f>
        <v>Obj 28</v>
      </c>
      <c r="C29" s="17">
        <f>Measures!C29</f>
        <v>1</v>
      </c>
      <c r="D29" s="44" t="b">
        <f>Measures!D29</f>
        <v>0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48"/>
      <c r="P29" s="5"/>
      <c r="Q29" s="2"/>
    </row>
    <row r="30" spans="1:17" hidden="1">
      <c r="A30" s="20">
        <f>Measures!A30</f>
        <v>29</v>
      </c>
      <c r="B30" s="19" t="str">
        <f>Measures!B30</f>
        <v>Obj 29</v>
      </c>
      <c r="C30" s="17">
        <f>Measures!C30</f>
        <v>1</v>
      </c>
      <c r="D30" s="44" t="b">
        <f>Measures!D30</f>
        <v>0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47"/>
    </row>
    <row r="31" spans="1:17" hidden="1">
      <c r="A31" s="20">
        <f>Measures!A31</f>
        <v>30</v>
      </c>
      <c r="B31" s="19" t="str">
        <f>Measures!B31</f>
        <v>Obj 30</v>
      </c>
      <c r="C31" s="17">
        <f>Measures!C31</f>
        <v>1</v>
      </c>
      <c r="D31" s="44" t="b">
        <f>Measures!D31</f>
        <v>0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47"/>
    </row>
    <row r="32" spans="1:17">
      <c r="A32" s="110" t="s">
        <v>67</v>
      </c>
      <c r="B32" s="110"/>
      <c r="C32" s="15"/>
      <c r="D32" s="15"/>
      <c r="E32" s="18">
        <f t="shared" ref="E32:N32" si="0">($C2*$D2*E2)+($C3*$D3*E3)+($C4*$D4*E4)+($C5*$D5*E5)+($C6*$D6*E6)+($C7*$D7*E7)+($C8*$D8*E8)+($C9*$D9*E9)+($C10*$D10*E10)+($C11*$D11*E11)+($C12*$D12*E12)+($C13*$D13*E13)+($C14*$D14*E14)+($C15*$D15*E15)+($C16*$D16*E16)+($C17*$D17*E17)+($C18*$D18*E18)+($C19*$D19*E19)+($C20*$D20*E20)+($C21*$D21*E21)+($C22*$D22*E22)+($C23*$D23*E23)+($C24*$D24*E24)+($C25*$D25*E25)+($C26*$D26*E26)+($C27*$D27*E27)+($C28*$D28*E28)+($C29*$D29*E29)+($C30*$D30*E30)+($C31*$D31*E31)</f>
        <v>541</v>
      </c>
      <c r="F32" s="18">
        <f t="shared" si="0"/>
        <v>550</v>
      </c>
      <c r="G32" s="18">
        <f>($C2*$D2*G2)+($C3*$D3*G3)+($C4*$D4*G4)+($C5*$D5*G5)+($C6*$D6*G6)+($C7*$D7*G7)+($C8*$D8*G8)+($C9*$D9*G9)+($C10*$D10*G10)+($C11*$D11*G11)+($C12*$D12*G12)+($C13*$D13*G13)+($C14*$D14*G14)+($C15*$D15*G15)+($C16*$D16*G16)+($C17*$D17*G17)+($C18*$D18*G18)+($C19*$D19*G19)+($C20*$D20*G20)+($C21*$D21*G21)+($C22*$D22*G22)+($C23*$D23*G23)+($C24*$D24*G24)+($C25*$D25*G25)+($C26*$D26*G26)+($C27*$D27*G27)+($C28*$D28*G28)+($C29*$D29*G29)+($C30*$D30*G30)+($C31*$D31*G31)</f>
        <v>669</v>
      </c>
      <c r="H32" s="18">
        <f t="shared" si="0"/>
        <v>757</v>
      </c>
      <c r="I32" s="18">
        <f t="shared" si="0"/>
        <v>727</v>
      </c>
      <c r="J32" s="18">
        <f t="shared" si="0"/>
        <v>596</v>
      </c>
      <c r="K32" s="18">
        <f t="shared" si="0"/>
        <v>727</v>
      </c>
      <c r="L32" s="18">
        <f t="shared" si="0"/>
        <v>707</v>
      </c>
      <c r="M32" s="18">
        <f t="shared" si="0"/>
        <v>0</v>
      </c>
      <c r="N32" s="18">
        <f t="shared" si="0"/>
        <v>0</v>
      </c>
      <c r="O32" s="14"/>
    </row>
    <row r="33" spans="1:15">
      <c r="A33" s="111" t="s">
        <v>68</v>
      </c>
      <c r="B33" s="111"/>
      <c r="C33" s="21"/>
      <c r="D33" s="21"/>
      <c r="E33" s="69">
        <f>IFERROR(Alternatives!F3/Scoring!E32," ")</f>
        <v>0</v>
      </c>
      <c r="F33" s="69">
        <f>IFERROR(Alternatives!F4/Scoring!F32," ")</f>
        <v>2098.1184205610884</v>
      </c>
      <c r="G33" s="69">
        <f>IFERROR(Alternatives!F5/Scoring!G32," ")</f>
        <v>77311.339952885523</v>
      </c>
      <c r="H33" s="69">
        <f>IFERROR(Alternatives!F6/Scoring!H32," ")</f>
        <v>243019.68385948322</v>
      </c>
      <c r="I33" s="69">
        <f>IFERROR(Alternatives!F7/Scoring!I32," ")</f>
        <v>149172.49510984993</v>
      </c>
      <c r="J33" s="69">
        <f>IFERROR(Alternatives!F8/Scoring!J32," ")</f>
        <v>205526.77611736624</v>
      </c>
      <c r="K33" s="69">
        <f>IFERROR(Alternatives!F9/Scoring!K32," ")</f>
        <v>77925.571662844814</v>
      </c>
      <c r="L33" s="69">
        <f>IFERROR(Alternatives!F10/Scoring!L32," ")</f>
        <v>81466.94839156665</v>
      </c>
      <c r="M33" s="69" t="str">
        <f>IFERROR(Alternatives!F11/Scoring!M32," ")</f>
        <v xml:space="preserve"> </v>
      </c>
      <c r="N33" s="69" t="str">
        <f>IFERROR(Alternatives!F12/Scoring!N32," ")</f>
        <v xml:space="preserve"> </v>
      </c>
      <c r="O33" s="22"/>
    </row>
    <row r="34" spans="1:15" ht="15.75" thickBot="1">
      <c r="B34" s="23"/>
    </row>
    <row r="35" spans="1:15">
      <c r="A35" s="58" t="str">
        <f>Alternatives!A1</f>
        <v>Project:</v>
      </c>
      <c r="B35" s="59"/>
      <c r="C35" s="57"/>
      <c r="D35" s="39" t="s">
        <v>69</v>
      </c>
      <c r="E35" s="57"/>
      <c r="F35" s="57"/>
      <c r="G35" s="80"/>
      <c r="H35" s="81"/>
      <c r="I35" s="80"/>
      <c r="J35" s="82"/>
      <c r="K35" s="80"/>
      <c r="L35" s="83"/>
    </row>
    <row r="36" spans="1:15">
      <c r="A36" s="60" t="str">
        <f>Alternatives!A3</f>
        <v>Base</v>
      </c>
      <c r="B36" s="61" t="str">
        <f>Alternatives!B3</f>
        <v>Do Nothing</v>
      </c>
      <c r="C36" s="4"/>
      <c r="D36" s="40" t="s">
        <v>70</v>
      </c>
      <c r="E36" s="4"/>
      <c r="F36" s="4"/>
      <c r="G36" s="84"/>
      <c r="H36" s="84"/>
      <c r="I36" s="84"/>
      <c r="J36" s="85"/>
      <c r="K36" s="84"/>
      <c r="L36" s="84"/>
    </row>
    <row r="37" spans="1:15">
      <c r="A37" s="60">
        <f>Alternatives!A4</f>
        <v>1</v>
      </c>
      <c r="B37" s="61" t="str">
        <f>Alternatives!B4</f>
        <v xml:space="preserve">Alt. 1 - Install a 53 MVAR Capacitor Bank on the Cooper 69kV Bus. </v>
      </c>
      <c r="C37" s="72"/>
      <c r="D37" s="41" t="s">
        <v>71</v>
      </c>
      <c r="E37" s="4"/>
      <c r="F37" s="4"/>
      <c r="H37" s="4"/>
      <c r="I37" s="4"/>
    </row>
    <row r="38" spans="1:15">
      <c r="A38" s="60">
        <f>Alternatives!A5</f>
        <v>2</v>
      </c>
      <c r="B38" s="61" t="str">
        <f>Alternatives!B5</f>
        <v xml:space="preserve">Alt. 2 - Construct a 26 mile 161kV line from McCreary County to Cooper. </v>
      </c>
      <c r="C38" s="4"/>
      <c r="D38" s="42" t="s">
        <v>72</v>
      </c>
      <c r="E38" s="4"/>
      <c r="F38" s="4"/>
      <c r="H38" s="4"/>
      <c r="I38" s="4"/>
    </row>
    <row r="39" spans="1:15" ht="15.75" thickBot="1">
      <c r="A39" s="60">
        <f>Alternatives!A6</f>
        <v>3</v>
      </c>
      <c r="B39" s="61" t="str">
        <f>Alternatives!B6</f>
        <v xml:space="preserve">Alt. 3 - Construct a 48 mile 345kV line from West Garrard to Cooper. </v>
      </c>
      <c r="C39" s="4"/>
      <c r="D39" s="43" t="s">
        <v>73</v>
      </c>
      <c r="E39" s="4"/>
      <c r="F39" s="4"/>
      <c r="G39" s="4"/>
      <c r="H39" s="4"/>
      <c r="I39" s="4"/>
    </row>
    <row r="40" spans="1:15">
      <c r="A40" s="60" t="str">
        <f>Alternatives!A7</f>
        <v>3b</v>
      </c>
      <c r="B40" s="73" t="str">
        <f>Alternatives!B7</f>
        <v xml:space="preserve">Alt. 3b - Construct a 48 mile 161kV line from West Garrard to Cooper. </v>
      </c>
      <c r="C40" s="4"/>
      <c r="D40" s="4"/>
      <c r="E40" s="4"/>
      <c r="F40" s="4"/>
      <c r="G40" s="4"/>
      <c r="H40"/>
    </row>
    <row r="41" spans="1:15">
      <c r="A41" s="60">
        <f>Alternatives!A8</f>
        <v>4</v>
      </c>
      <c r="B41" s="61" t="str">
        <f>Alternatives!B8</f>
        <v xml:space="preserve">Alt. 4 - Construct a 29 mile line from West Garrard to Liberty Jct. </v>
      </c>
      <c r="C41" s="4"/>
      <c r="D41" s="4"/>
      <c r="E41" s="4"/>
      <c r="F41" s="4"/>
      <c r="G41"/>
      <c r="H41"/>
    </row>
    <row r="42" spans="1:15">
      <c r="A42" s="60">
        <f>Alternatives!A9</f>
        <v>5</v>
      </c>
      <c r="B42" s="61" t="str">
        <f>Alternatives!B9</f>
        <v xml:space="preserve">Alt. 5 - Construct a 5 mile 345kV line from KU Alcalde to Cooper. </v>
      </c>
      <c r="C42" s="4"/>
      <c r="D42" s="4"/>
      <c r="E42" s="4"/>
      <c r="F42" s="4"/>
      <c r="G42"/>
      <c r="H42"/>
    </row>
    <row r="43" spans="1:15">
      <c r="A43" s="60">
        <f>Alternatives!A10</f>
        <v>6</v>
      </c>
      <c r="B43" s="61" t="str">
        <f>Alternatives!B10</f>
        <v xml:space="preserve">Alt. 6 - Construct a 29 mile 161 kV line from Wayne County to Cooper. </v>
      </c>
      <c r="C43" s="4"/>
      <c r="D43" s="4"/>
      <c r="E43" s="4"/>
      <c r="F43" s="4"/>
      <c r="G43"/>
      <c r="H43"/>
    </row>
    <row r="44" spans="1:15">
      <c r="A44" s="60">
        <f>Alternatives!A11</f>
        <v>0</v>
      </c>
      <c r="B44" s="61">
        <f>Alternatives!B11</f>
        <v>0</v>
      </c>
      <c r="C44" s="4"/>
      <c r="D44" s="4"/>
      <c r="E44" s="4"/>
      <c r="F44" s="4"/>
      <c r="G44"/>
      <c r="H44"/>
      <c r="J44" s="1"/>
    </row>
    <row r="45" spans="1:15">
      <c r="A45" s="60">
        <f>Alternatives!A12</f>
        <v>0</v>
      </c>
      <c r="B45" s="61">
        <f>Alternatives!B12</f>
        <v>0</v>
      </c>
      <c r="C45" s="4"/>
      <c r="D45" s="4"/>
      <c r="E45" s="4"/>
      <c r="F45" s="4"/>
      <c r="G45"/>
      <c r="H45"/>
      <c r="J45" s="45"/>
      <c r="K45" s="45"/>
      <c r="L45" s="45"/>
      <c r="M45" s="45"/>
    </row>
    <row r="46" spans="1:15">
      <c r="C46" s="3"/>
      <c r="H46"/>
      <c r="J46" s="1"/>
    </row>
    <row r="47" spans="1:15">
      <c r="A47" s="50" t="s">
        <v>18</v>
      </c>
      <c r="C47" s="4"/>
      <c r="H47" s="45"/>
      <c r="I47" s="1"/>
    </row>
    <row r="48" spans="1:15">
      <c r="D48" s="2"/>
      <c r="E48" s="45"/>
      <c r="H48" s="45"/>
      <c r="I48" s="1"/>
    </row>
    <row r="49" spans="3:9">
      <c r="H49" s="45"/>
      <c r="I49" s="1"/>
    </row>
    <row r="50" spans="3:9">
      <c r="H50" s="45"/>
    </row>
    <row r="51" spans="3:9">
      <c r="C51" s="3"/>
      <c r="H51"/>
    </row>
    <row r="52" spans="3:9">
      <c r="C52" s="4"/>
      <c r="H52"/>
    </row>
    <row r="53" spans="3:9">
      <c r="H53"/>
    </row>
    <row r="56" spans="3:9">
      <c r="C56" s="3"/>
    </row>
    <row r="57" spans="3:9">
      <c r="C57" s="4"/>
    </row>
  </sheetData>
  <sheetProtection formatRows="0" selectLockedCells="1"/>
  <mergeCells count="2">
    <mergeCell ref="A32:B32"/>
    <mergeCell ref="A33:B33"/>
  </mergeCells>
  <conditionalFormatting sqref="D2:D31">
    <cfRule type="cellIs" dxfId="30" priority="50" operator="equal">
      <formula>FALSE</formula>
    </cfRule>
  </conditionalFormatting>
  <conditionalFormatting sqref="E33:N33">
    <cfRule type="top10" dxfId="29" priority="11" percent="1" bottom="1" rank="1"/>
  </conditionalFormatting>
  <conditionalFormatting sqref="E32:N32">
    <cfRule type="top10" dxfId="28" priority="12" percent="1" rank="10"/>
  </conditionalFormatting>
  <hyperlinks>
    <hyperlink ref="A47" location="Help!A220" display="Help" xr:uid="{00000000-0004-0000-0300-000000000000}"/>
  </hyperlinks>
  <pageMargins left="0.7" right="0.7" top="0.75" bottom="0.75" header="0.3" footer="0.3"/>
  <pageSetup paperSize="17" scale="5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930FE3D7-EA0E-4210-AEDF-EF86D547223A}">
            <xm:f>FIND("Medium",Risks!$G$16)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36" id="{2A352BA1-BFDB-4DE1-88A7-1C5F054BD6C1}">
            <xm:f>FIND("High",Risks!$G$16)</xm:f>
            <x14:dxf>
              <fill>
                <patternFill>
                  <bgColor rgb="FFFF0000"/>
                </patternFill>
              </fill>
            </x14:dxf>
          </x14:cfRule>
          <xm:sqref>I19:I31</xm:sqref>
        </x14:conditionalFormatting>
        <x14:conditionalFormatting xmlns:xm="http://schemas.microsoft.com/office/excel/2006/main">
          <x14:cfRule type="expression" priority="37" id="{40285BA9-851B-45B2-A1D7-863A57F02C4E}">
            <xm:f>FIND("Medium",Risks!$F$16)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38" id="{35C5F888-EF42-41E5-8E83-E0A4AC2AEAEF}">
            <xm:f>FIND("High",Risks!$F$16)</xm:f>
            <x14:dxf>
              <fill>
                <patternFill>
                  <bgColor rgb="FFFF0000"/>
                </patternFill>
              </fill>
            </x14:dxf>
          </x14:cfRule>
          <xm:sqref>H19:H31</xm:sqref>
        </x14:conditionalFormatting>
        <x14:conditionalFormatting xmlns:xm="http://schemas.microsoft.com/office/excel/2006/main">
          <x14:cfRule type="expression" priority="39" id="{4717C977-925D-45F4-8E9B-4B8D11B28B96}">
            <xm:f>FIND("Medium",Risks!$E$16)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40" id="{F1B6AC56-BF5A-4482-A22B-F89B42F2274E}">
            <xm:f>FIND("High",Risks!$E$16)</xm:f>
            <x14:dxf>
              <fill>
                <patternFill>
                  <bgColor rgb="FFFF0000"/>
                </patternFill>
              </fill>
            </x14:dxf>
          </x14:cfRule>
          <xm:sqref>G19:G31</xm:sqref>
        </x14:conditionalFormatting>
        <x14:conditionalFormatting xmlns:xm="http://schemas.microsoft.com/office/excel/2006/main">
          <x14:cfRule type="expression" priority="41" id="{504EE01D-43F4-43B7-94B0-964EF527B89E}">
            <xm:f>FIND("Medium",Risks!$D$16)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42" id="{EF12AB96-068E-4722-840D-21D455EA9095}">
            <xm:f>FIND("High",Risks!$D$16)</xm:f>
            <x14:dxf>
              <fill>
                <patternFill>
                  <bgColor rgb="FFFF0000"/>
                </patternFill>
              </fill>
            </x14:dxf>
          </x14:cfRule>
          <xm:sqref>F19:F31</xm:sqref>
        </x14:conditionalFormatting>
        <x14:conditionalFormatting xmlns:xm="http://schemas.microsoft.com/office/excel/2006/main">
          <x14:cfRule type="expression" priority="44" id="{87BE4515-8502-46B3-B285-9F3CDA4E46FA}">
            <xm:f>FIND("Medium",Risks!$C$16)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45" id="{E86B2F9C-E532-46E8-AE18-6FBBE3604379}">
            <xm:f>FIND("High",Risks!$C$16)</xm:f>
            <x14:dxf>
              <fill>
                <patternFill>
                  <bgColor rgb="FFFF0000"/>
                </patternFill>
              </fill>
            </x14:dxf>
          </x14:cfRule>
          <xm:sqref>E19:E31</xm:sqref>
        </x14:conditionalFormatting>
        <x14:conditionalFormatting xmlns:xm="http://schemas.microsoft.com/office/excel/2006/main">
          <x14:cfRule type="expression" priority="19" id="{97060545-8BF5-404D-9E12-882CB6044824}">
            <xm:f>FIND("Medium",Risks!$H$16)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0" id="{AE6CA912-B714-4711-AE11-FEA5B1CFA0D1}">
            <xm:f>FIND("High",Risks!$H$16)</xm:f>
            <x14:dxf>
              <fill>
                <patternFill>
                  <bgColor rgb="FFFF0000"/>
                </patternFill>
              </fill>
            </x14:dxf>
          </x14:cfRule>
          <xm:sqref>J2:J31</xm:sqref>
        </x14:conditionalFormatting>
        <x14:conditionalFormatting xmlns:xm="http://schemas.microsoft.com/office/excel/2006/main">
          <x14:cfRule type="expression" priority="17" id="{4019E4DF-1651-440A-B09D-B0DCD9927A7B}">
            <xm:f>FIND("Medium",Risks!$I$16)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8" id="{5A99A0AC-A4A7-43B9-89A1-F88D5751E6E6}">
            <xm:f>FIND("High",Risks!$I$16)</xm:f>
            <x14:dxf>
              <fill>
                <patternFill>
                  <bgColor rgb="FFFF0000"/>
                </patternFill>
              </fill>
            </x14:dxf>
          </x14:cfRule>
          <xm:sqref>K2:K31</xm:sqref>
        </x14:conditionalFormatting>
        <x14:conditionalFormatting xmlns:xm="http://schemas.microsoft.com/office/excel/2006/main">
          <x14:cfRule type="expression" priority="15" id="{EDB7F74E-A4B0-471D-926E-EEA4D18FC5AC}">
            <xm:f>FIND("High",Risks!$J$16)</xm:f>
            <x14:dxf>
              <fill>
                <patternFill>
                  <bgColor rgb="FFFF0000"/>
                </patternFill>
              </fill>
            </x14:dxf>
          </x14:cfRule>
          <x14:cfRule type="expression" priority="16" id="{6C45006B-36BA-4A48-BCD7-45C10AF084F7}">
            <xm:f>FIND("Medium",Risks!$J$16)</xm:f>
            <x14:dxf>
              <fill>
                <patternFill>
                  <bgColor theme="9" tint="0.39994506668294322"/>
                </patternFill>
              </fill>
            </x14:dxf>
          </x14:cfRule>
          <xm:sqref>L2:L31</xm:sqref>
        </x14:conditionalFormatting>
        <x14:conditionalFormatting xmlns:xm="http://schemas.microsoft.com/office/excel/2006/main">
          <x14:cfRule type="expression" priority="13" id="{7DCAE95E-B43E-464D-9F5B-CFA8101D0F0A}">
            <xm:f>FIND("High",Risks!$K$16)</xm:f>
            <x14:dxf>
              <fill>
                <patternFill>
                  <bgColor rgb="FFFF0000"/>
                </patternFill>
              </fill>
            </x14:dxf>
          </x14:cfRule>
          <x14:cfRule type="expression" priority="14" id="{6ECE545F-7F91-4524-8C34-44F74C59AE9C}">
            <xm:f>FIND("Medium",Risks!$K$16)</xm:f>
            <x14:dxf>
              <fill>
                <patternFill>
                  <bgColor theme="9" tint="0.39994506668294322"/>
                </patternFill>
              </fill>
            </x14:dxf>
          </x14:cfRule>
          <xm:sqref>M2:M31</xm:sqref>
        </x14:conditionalFormatting>
        <x14:conditionalFormatting xmlns:xm="http://schemas.microsoft.com/office/excel/2006/main">
          <x14:cfRule type="expression" priority="9" id="{67D8A2DA-9959-43C4-B632-0834B2231F77}">
            <xm:f>FIND("Medium",Risks!$L$16)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0" id="{B995976B-06FB-4DF4-AD20-DF7D4EFFBF2B}">
            <xm:f>FIND("High",Risks!$L$16)</xm:f>
            <x14:dxf>
              <fill>
                <patternFill>
                  <bgColor rgb="FFFF0000"/>
                </patternFill>
              </fill>
            </x14:dxf>
          </x14:cfRule>
          <xm:sqref>N2:N31</xm:sqref>
        </x14:conditionalFormatting>
        <x14:conditionalFormatting xmlns:xm="http://schemas.microsoft.com/office/excel/2006/main">
          <x14:cfRule type="expression" priority="3" id="{C0F80EEC-8315-410A-9E8B-4607368533E9}">
            <xm:f>FIND("Medium",Risks!C$16)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4" id="{76DDC1A2-7492-4D53-8AF8-C78E4FE1CFB6}">
            <xm:f>FIND("High",Risks!C$16)</xm:f>
            <x14:dxf>
              <fill>
                <patternFill>
                  <bgColor rgb="FFFF0000"/>
                </patternFill>
              </fill>
            </x14:dxf>
          </x14:cfRule>
          <xm:sqref>E2:I18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Formulas!$A$21:$A$30</xm:f>
          </x14:formula1>
          <xm:sqref>E2:N31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9"/>
  <sheetViews>
    <sheetView tabSelected="1" workbookViewId="0">
      <selection activeCell="C29" sqref="C29"/>
    </sheetView>
  </sheetViews>
  <sheetFormatPr defaultRowHeight="15"/>
  <cols>
    <col min="1" max="1" width="72.5703125" bestFit="1" customWidth="1"/>
    <col min="2" max="2" width="6.7109375" bestFit="1" customWidth="1"/>
    <col min="3" max="3" width="12.5703125" bestFit="1" customWidth="1"/>
    <col min="4" max="4" width="12.5703125" customWidth="1"/>
    <col min="5" max="6" width="11.5703125" bestFit="1" customWidth="1"/>
  </cols>
  <sheetData>
    <row r="2" spans="1:6" ht="15.75" thickBot="1"/>
    <row r="3" spans="1:6" ht="45.75" thickBot="1">
      <c r="A3" s="92" t="s">
        <v>74</v>
      </c>
      <c r="B3" s="86" t="s">
        <v>75</v>
      </c>
      <c r="C3" s="86" t="s">
        <v>76</v>
      </c>
      <c r="D3" s="86" t="s">
        <v>77</v>
      </c>
      <c r="E3" s="86" t="s">
        <v>78</v>
      </c>
      <c r="F3" s="86" t="s">
        <v>79</v>
      </c>
    </row>
    <row r="4" spans="1:6" ht="15.75" thickBot="1">
      <c r="A4" s="93" t="s">
        <v>11</v>
      </c>
      <c r="B4" s="89">
        <v>342.6</v>
      </c>
      <c r="C4" s="87">
        <v>38367663</v>
      </c>
      <c r="D4" s="95">
        <v>51721286</v>
      </c>
      <c r="E4" s="87">
        <v>304045</v>
      </c>
      <c r="F4" s="88">
        <v>112001.22</v>
      </c>
    </row>
    <row r="5" spans="1:6" ht="15.75" thickBot="1">
      <c r="A5" s="93" t="s">
        <v>16</v>
      </c>
      <c r="B5" s="90">
        <v>405.7</v>
      </c>
      <c r="C5" s="87">
        <v>69002499</v>
      </c>
      <c r="D5" s="95">
        <v>56651891</v>
      </c>
      <c r="E5" s="87">
        <v>364474</v>
      </c>
      <c r="F5" s="88">
        <v>170084.83</v>
      </c>
    </row>
    <row r="6" spans="1:6" ht="15.75" thickBot="1">
      <c r="A6" s="94" t="s">
        <v>17</v>
      </c>
      <c r="B6" s="91">
        <v>333.5</v>
      </c>
      <c r="C6" s="87">
        <v>42464494</v>
      </c>
      <c r="D6" s="95">
        <v>57576349</v>
      </c>
      <c r="E6" s="87">
        <v>362413</v>
      </c>
      <c r="F6" s="88">
        <v>127312.37</v>
      </c>
    </row>
    <row r="9" spans="1:6">
      <c r="C9" s="96"/>
    </row>
    <row r="10" spans="1:6">
      <c r="A10" s="97" t="s">
        <v>65</v>
      </c>
      <c r="B10" s="98" t="s">
        <v>21</v>
      </c>
      <c r="C10" s="98">
        <v>2</v>
      </c>
      <c r="D10" s="98">
        <v>5</v>
      </c>
      <c r="E10" s="98">
        <v>6</v>
      </c>
    </row>
    <row r="11" spans="1:6">
      <c r="A11" s="99" t="s">
        <v>23</v>
      </c>
      <c r="B11" s="100">
        <v>8</v>
      </c>
      <c r="C11" s="101">
        <v>7</v>
      </c>
      <c r="D11" s="102">
        <v>9</v>
      </c>
      <c r="E11" s="102">
        <v>8</v>
      </c>
    </row>
    <row r="12" spans="1:6">
      <c r="A12" s="99" t="s">
        <v>25</v>
      </c>
      <c r="B12" s="100">
        <v>3</v>
      </c>
      <c r="C12" s="101">
        <v>4</v>
      </c>
      <c r="D12" s="102">
        <v>6</v>
      </c>
      <c r="E12" s="102">
        <v>3</v>
      </c>
    </row>
    <row r="13" spans="1:6">
      <c r="A13" s="99" t="s">
        <v>26</v>
      </c>
      <c r="B13" s="100">
        <v>7</v>
      </c>
      <c r="C13" s="101">
        <v>6</v>
      </c>
      <c r="D13" s="102">
        <v>9</v>
      </c>
      <c r="E13" s="102">
        <v>9</v>
      </c>
    </row>
    <row r="14" spans="1:6">
      <c r="A14" s="99" t="s">
        <v>27</v>
      </c>
      <c r="B14" s="100">
        <v>9</v>
      </c>
      <c r="C14" s="101">
        <v>7</v>
      </c>
      <c r="D14" s="102">
        <v>8</v>
      </c>
      <c r="E14" s="102">
        <v>7</v>
      </c>
    </row>
    <row r="15" spans="1:6">
      <c r="A15" s="99" t="s">
        <v>28</v>
      </c>
      <c r="B15" s="100">
        <v>6</v>
      </c>
      <c r="C15" s="101">
        <v>7</v>
      </c>
      <c r="D15" s="102">
        <v>9</v>
      </c>
      <c r="E15" s="102">
        <v>5</v>
      </c>
    </row>
    <row r="16" spans="1:6">
      <c r="A16" s="99" t="s">
        <v>29</v>
      </c>
      <c r="B16" s="100">
        <v>2</v>
      </c>
      <c r="C16" s="101">
        <v>8</v>
      </c>
      <c r="D16" s="102">
        <v>10</v>
      </c>
      <c r="E16" s="102">
        <v>8</v>
      </c>
    </row>
    <row r="17" spans="1:5">
      <c r="A17" s="99" t="s">
        <v>30</v>
      </c>
      <c r="B17" s="100">
        <v>10</v>
      </c>
      <c r="C17" s="101">
        <v>8</v>
      </c>
      <c r="D17" s="102">
        <v>9</v>
      </c>
      <c r="E17" s="102">
        <v>7</v>
      </c>
    </row>
    <row r="18" spans="1:5">
      <c r="A18" s="99" t="s">
        <v>31</v>
      </c>
      <c r="B18" s="100">
        <v>4</v>
      </c>
      <c r="C18" s="101">
        <v>9</v>
      </c>
      <c r="D18" s="102">
        <v>10</v>
      </c>
      <c r="E18" s="102">
        <v>9</v>
      </c>
    </row>
    <row r="19" spans="1:5">
      <c r="A19" s="99" t="s">
        <v>32</v>
      </c>
      <c r="B19" s="100">
        <v>8</v>
      </c>
      <c r="C19" s="101">
        <v>7</v>
      </c>
      <c r="D19" s="102">
        <v>8</v>
      </c>
      <c r="E19" s="102">
        <v>9</v>
      </c>
    </row>
    <row r="20" spans="1:5">
      <c r="A20" s="99" t="s">
        <v>33</v>
      </c>
      <c r="B20" s="100">
        <v>7</v>
      </c>
      <c r="C20" s="101">
        <v>8</v>
      </c>
      <c r="D20" s="102">
        <v>9</v>
      </c>
      <c r="E20" s="102">
        <v>8</v>
      </c>
    </row>
    <row r="21" spans="1:5">
      <c r="A21" s="99" t="s">
        <v>34</v>
      </c>
      <c r="B21" s="100">
        <v>4</v>
      </c>
      <c r="C21" s="101">
        <v>7</v>
      </c>
      <c r="D21" s="102">
        <v>3</v>
      </c>
      <c r="E21" s="102">
        <v>7</v>
      </c>
    </row>
    <row r="22" spans="1:5">
      <c r="A22" s="99" t="s">
        <v>35</v>
      </c>
      <c r="B22" s="100">
        <v>4</v>
      </c>
      <c r="C22" s="101">
        <v>7</v>
      </c>
      <c r="D22" s="102">
        <v>5</v>
      </c>
      <c r="E22" s="102">
        <v>9</v>
      </c>
    </row>
    <row r="23" spans="1:5">
      <c r="A23" s="99" t="s">
        <v>36</v>
      </c>
      <c r="B23" s="100">
        <v>3</v>
      </c>
      <c r="C23" s="101">
        <v>9</v>
      </c>
      <c r="D23" s="102">
        <v>9</v>
      </c>
      <c r="E23" s="102">
        <v>9</v>
      </c>
    </row>
    <row r="24" spans="1:5">
      <c r="A24" s="99" t="s">
        <v>37</v>
      </c>
      <c r="B24" s="100">
        <v>5</v>
      </c>
      <c r="C24" s="101">
        <v>7</v>
      </c>
      <c r="D24" s="102">
        <v>8</v>
      </c>
      <c r="E24" s="102">
        <v>9</v>
      </c>
    </row>
    <row r="25" spans="1:5">
      <c r="A25" s="99" t="s">
        <v>38</v>
      </c>
      <c r="B25" s="100">
        <v>4</v>
      </c>
      <c r="C25" s="101">
        <v>7</v>
      </c>
      <c r="D25" s="102">
        <v>5</v>
      </c>
      <c r="E25" s="102">
        <v>7</v>
      </c>
    </row>
    <row r="26" spans="1:5">
      <c r="A26" s="99" t="s">
        <v>39</v>
      </c>
      <c r="B26" s="100">
        <v>4</v>
      </c>
      <c r="C26" s="101">
        <v>9</v>
      </c>
      <c r="D26" s="102">
        <v>5</v>
      </c>
      <c r="E26" s="102">
        <v>9</v>
      </c>
    </row>
    <row r="27" spans="1:5">
      <c r="A27" s="99" t="s">
        <v>40</v>
      </c>
      <c r="B27" s="100">
        <v>4</v>
      </c>
      <c r="C27" s="101">
        <v>7</v>
      </c>
      <c r="D27" s="102">
        <v>8</v>
      </c>
      <c r="E27" s="102">
        <v>7</v>
      </c>
    </row>
    <row r="28" spans="1:5">
      <c r="A28" s="103" t="s">
        <v>67</v>
      </c>
      <c r="B28" s="104"/>
      <c r="C28" s="104">
        <v>669</v>
      </c>
      <c r="D28" s="105">
        <v>727</v>
      </c>
      <c r="E28" s="104">
        <v>707</v>
      </c>
    </row>
    <row r="29" spans="1:5">
      <c r="A29" s="106" t="s">
        <v>80</v>
      </c>
      <c r="B29" s="107"/>
      <c r="C29" s="105">
        <v>77311.339952885523</v>
      </c>
      <c r="D29" s="107">
        <v>77925.571662844814</v>
      </c>
      <c r="E29" s="107">
        <v>81466.94839156665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9539F13B-B693-44E5-B3B3-8DAA7522E5D6}">
            <xm:f>FIND("Medium",Risks!B$16)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6" id="{A94010DA-6A0A-4E7A-BCFA-4E4F1094BCA8}">
            <xm:f>FIND("High",Risks!B$16)</xm:f>
            <x14:dxf>
              <fill>
                <patternFill>
                  <bgColor rgb="FFFF000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3" id="{C28504C9-5745-4E79-AFC6-659972420A14}">
            <xm:f>FIND("Medium",Risks!A$16)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4" id="{E7C2F55C-D9F1-4817-9C44-7D97CAAC77E4}">
            <xm:f>FIND("High",Risks!A$16)</xm:f>
            <x14:dxf>
              <fill>
                <patternFill>
                  <bgColor rgb="FFFF0000"/>
                </patternFill>
              </fill>
            </x14:dxf>
          </x14:cfRule>
          <xm:sqref>B11</xm:sqref>
        </x14:conditionalFormatting>
        <x14:conditionalFormatting xmlns:xm="http://schemas.microsoft.com/office/excel/2006/main">
          <x14:cfRule type="expression" priority="1" id="{FEBC59A8-85C2-4103-9B70-EBE1784FFEAF}">
            <xm:f>FIND("Medium",Risks!XFD$16)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" id="{24CB78DE-96B0-4719-AED1-4470F96C34D2}">
            <xm:f>FIND("High",Risks!XFD$16)</xm:f>
            <x14:dxf>
              <fill>
                <patternFill>
                  <bgColor rgb="FFFF0000"/>
                </patternFill>
              </fill>
            </x14:dxf>
          </x14:cfRule>
          <xm:sqref>A11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Formulas!$A$21:$A$30</xm:f>
          </x14:formula1>
          <xm:sqref>C11:E27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B1:M186"/>
  <sheetViews>
    <sheetView showGridLines="0" workbookViewId="0">
      <selection activeCell="B1" sqref="B1:J1"/>
    </sheetView>
  </sheetViews>
  <sheetFormatPr defaultRowHeight="15"/>
  <cols>
    <col min="2" max="2" width="15.85546875" customWidth="1"/>
  </cols>
  <sheetData>
    <row r="1" spans="2:10" ht="26.25">
      <c r="B1" s="117" t="s">
        <v>81</v>
      </c>
      <c r="C1" s="118"/>
      <c r="D1" s="118"/>
      <c r="E1" s="118"/>
      <c r="F1" s="118"/>
      <c r="G1" s="118"/>
      <c r="H1" s="118"/>
      <c r="I1" s="118"/>
      <c r="J1" s="118"/>
    </row>
    <row r="78" spans="2:13" ht="26.25">
      <c r="B78" s="117" t="s">
        <v>82</v>
      </c>
      <c r="C78" s="117"/>
      <c r="D78" s="117"/>
      <c r="E78" s="117"/>
      <c r="F78" s="117"/>
      <c r="G78" s="117"/>
      <c r="H78" s="117"/>
      <c r="I78" s="117"/>
      <c r="J78" s="117"/>
    </row>
    <row r="80" spans="2:13">
      <c r="B80" s="119" t="s">
        <v>83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</row>
    <row r="81" spans="2:13">
      <c r="B81" s="119" t="s">
        <v>84</v>
      </c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</row>
    <row r="133" spans="2:10" ht="26.25">
      <c r="B133" s="117" t="s">
        <v>85</v>
      </c>
      <c r="C133" s="117"/>
      <c r="D133" s="117"/>
      <c r="E133" s="117"/>
      <c r="F133" s="117"/>
      <c r="G133" s="117"/>
      <c r="H133" s="117"/>
      <c r="I133" s="117"/>
      <c r="J133" s="117"/>
    </row>
    <row r="186" spans="2:10" ht="26.25">
      <c r="B186" s="117" t="s">
        <v>86</v>
      </c>
      <c r="C186" s="117"/>
      <c r="D186" s="117"/>
      <c r="E186" s="117"/>
      <c r="F186" s="117"/>
      <c r="G186" s="117"/>
      <c r="H186" s="117"/>
      <c r="I186" s="117"/>
      <c r="J186" s="117"/>
    </row>
  </sheetData>
  <mergeCells count="6">
    <mergeCell ref="B1:J1"/>
    <mergeCell ref="B78:J78"/>
    <mergeCell ref="B133:J133"/>
    <mergeCell ref="B186:J186"/>
    <mergeCell ref="B80:M80"/>
    <mergeCell ref="B81:M8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G76"/>
  <sheetViews>
    <sheetView workbookViewId="0"/>
  </sheetViews>
  <sheetFormatPr defaultRowHeight="15"/>
  <cols>
    <col min="4" max="4" width="10.5703125" customWidth="1"/>
  </cols>
  <sheetData>
    <row r="1" spans="1:33">
      <c r="A1" s="32" t="s">
        <v>87</v>
      </c>
      <c r="B1" s="32"/>
      <c r="C1" s="32"/>
      <c r="D1" s="32" t="s">
        <v>88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3">
      <c r="A2" s="32" t="s">
        <v>60</v>
      </c>
      <c r="B2" s="32">
        <v>-1</v>
      </c>
      <c r="C2" s="32"/>
      <c r="D2" s="32">
        <f>VLOOKUP(Risks!C2,$A$2:$B$6,2,FALSE)</f>
        <v>0</v>
      </c>
      <c r="E2" s="32">
        <f>VLOOKUP(Risks!D2,$A$2:$B$6,2,FALSE)</f>
        <v>1</v>
      </c>
      <c r="F2" s="32">
        <f>VLOOKUP(Risks!E2,$A$2:$B$6,2,FALSE)</f>
        <v>2</v>
      </c>
      <c r="G2" s="32">
        <f>VLOOKUP(Risks!F2,$A$2:$B$6,2,FALSE)</f>
        <v>3</v>
      </c>
      <c r="H2" s="32">
        <f>VLOOKUP(Risks!G2,$A$2:$B$6,2,FALSE)</f>
        <v>-1</v>
      </c>
      <c r="I2" s="32">
        <f>VLOOKUP(Risks!H2,$A$2:$B$6,2,FALSE)</f>
        <v>3</v>
      </c>
      <c r="J2" s="32">
        <f>VLOOKUP(Risks!I2,$A$2:$B$6,2,FALSE)</f>
        <v>3</v>
      </c>
      <c r="K2" s="32">
        <f>VLOOKUP(Risks!J2,$A$2:$B$6,2,FALSE)</f>
        <v>-1</v>
      </c>
      <c r="L2" s="32">
        <f>VLOOKUP(Risks!K2,$A$2:$B$6,2,FALSE)</f>
        <v>-1</v>
      </c>
      <c r="M2" s="32">
        <f>VLOOKUP(Risks!L2,$A$2:$B$6,2,FALSE)</f>
        <v>-1</v>
      </c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3">
      <c r="A3" s="32" t="s">
        <v>56</v>
      </c>
      <c r="B3" s="32">
        <v>0</v>
      </c>
      <c r="C3" s="32"/>
      <c r="D3" s="32">
        <f>VLOOKUP(Risks!C3,$A$2:$B$6,2,FALSE)</f>
        <v>0</v>
      </c>
      <c r="E3" s="32">
        <f>VLOOKUP(Risks!D3,$A$2:$B$6,2,FALSE)</f>
        <v>1</v>
      </c>
      <c r="F3" s="32">
        <f>VLOOKUP(Risks!E3,$A$2:$B$6,2,FALSE)</f>
        <v>1</v>
      </c>
      <c r="G3" s="32">
        <f>VLOOKUP(Risks!F3,$A$2:$B$6,2,FALSE)</f>
        <v>1</v>
      </c>
      <c r="H3" s="32">
        <f>VLOOKUP(Risks!G3,$A$2:$B$6,2,FALSE)</f>
        <v>-1</v>
      </c>
      <c r="I3" s="32">
        <f>VLOOKUP(Risks!H3,$A$2:$B$6,2,FALSE)</f>
        <v>1</v>
      </c>
      <c r="J3" s="32">
        <f>VLOOKUP(Risks!I3,$A$2:$B$6,2,FALSE)</f>
        <v>1</v>
      </c>
      <c r="K3" s="32">
        <f>VLOOKUP(Risks!J3,$A$2:$B$6,2,FALSE)</f>
        <v>-1</v>
      </c>
      <c r="L3" s="32">
        <f>VLOOKUP(Risks!K3,$A$2:$B$6,2,FALSE)</f>
        <v>-1</v>
      </c>
      <c r="M3" s="32">
        <f>VLOOKUP(Risks!L3,$A$2:$B$6,2,FALSE)</f>
        <v>-1</v>
      </c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3">
      <c r="A4" s="32" t="s">
        <v>57</v>
      </c>
      <c r="B4" s="32">
        <v>1</v>
      </c>
      <c r="C4" s="32"/>
      <c r="D4" s="32">
        <f>VLOOKUP(Risks!C4,$A$2:$B$6,2,FALSE)</f>
        <v>0</v>
      </c>
      <c r="E4" s="32">
        <f>VLOOKUP(Risks!D4,$A$2:$B$6,2,FALSE)</f>
        <v>0</v>
      </c>
      <c r="F4" s="32">
        <f>VLOOKUP(Risks!E4,$A$2:$B$6,2,FALSE)</f>
        <v>3</v>
      </c>
      <c r="G4" s="32">
        <f>VLOOKUP(Risks!F4,$A$2:$B$6,2,FALSE)</f>
        <v>3</v>
      </c>
      <c r="H4" s="32">
        <f>VLOOKUP(Risks!G4,$A$2:$B$6,2,FALSE)</f>
        <v>3</v>
      </c>
      <c r="I4" s="32">
        <f>VLOOKUP(Risks!H4,$A$2:$B$6,2,FALSE)</f>
        <v>3</v>
      </c>
      <c r="J4" s="32">
        <f>VLOOKUP(Risks!I4,$A$2:$B$6,2,FALSE)</f>
        <v>3</v>
      </c>
      <c r="K4" s="32">
        <f>VLOOKUP(Risks!J4,$A$2:$B$6,2,FALSE)</f>
        <v>3</v>
      </c>
      <c r="L4" s="32">
        <f>VLOOKUP(Risks!K4,$A$2:$B$6,2,FALSE)</f>
        <v>-1</v>
      </c>
      <c r="M4" s="32">
        <f>VLOOKUP(Risks!L4,$A$2:$B$6,2,FALSE)</f>
        <v>-1</v>
      </c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3">
      <c r="A5" s="32" t="s">
        <v>58</v>
      </c>
      <c r="B5" s="32">
        <v>2</v>
      </c>
      <c r="C5" s="32"/>
      <c r="D5" s="32">
        <f>VLOOKUP(Risks!C5,$A$2:$B$6,2,FALSE)</f>
        <v>0</v>
      </c>
      <c r="E5" s="32">
        <f>VLOOKUP(Risks!D5,$A$2:$B$6,2,FALSE)</f>
        <v>0</v>
      </c>
      <c r="F5" s="32">
        <f>VLOOKUP(Risks!E5,$A$2:$B$6,2,FALSE)</f>
        <v>3</v>
      </c>
      <c r="G5" s="32">
        <f>VLOOKUP(Risks!F5,$A$2:$B$6,2,FALSE)</f>
        <v>3</v>
      </c>
      <c r="H5" s="32">
        <f>VLOOKUP(Risks!G5,$A$2:$B$6,2,FALSE)</f>
        <v>3</v>
      </c>
      <c r="I5" s="32">
        <f>VLOOKUP(Risks!H5,$A$2:$B$6,2,FALSE)</f>
        <v>3</v>
      </c>
      <c r="J5" s="32">
        <f>VLOOKUP(Risks!I5,$A$2:$B$6,2,FALSE)</f>
        <v>3</v>
      </c>
      <c r="K5" s="32">
        <f>VLOOKUP(Risks!J5,$A$2:$B$6,2,FALSE)</f>
        <v>3</v>
      </c>
      <c r="L5" s="32">
        <f>VLOOKUP(Risks!K5,$A$2:$B$6,2,FALSE)</f>
        <v>-1</v>
      </c>
      <c r="M5" s="32">
        <f>VLOOKUP(Risks!L5,$A$2:$B$6,2,FALSE)</f>
        <v>-1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3">
      <c r="A6" s="32" t="s">
        <v>59</v>
      </c>
      <c r="B6" s="32">
        <v>3</v>
      </c>
      <c r="C6" s="32"/>
      <c r="D6" s="32">
        <f>VLOOKUP(Risks!C6,$A$2:$B$6,2,FALSE)</f>
        <v>-1</v>
      </c>
      <c r="E6" s="32">
        <f>VLOOKUP(Risks!D6,$A$2:$B$6,2,FALSE)</f>
        <v>-1</v>
      </c>
      <c r="F6" s="32">
        <f>VLOOKUP(Risks!E6,$A$2:$B$6,2,FALSE)</f>
        <v>-1</v>
      </c>
      <c r="G6" s="32">
        <f>VLOOKUP(Risks!F6,$A$2:$B$6,2,FALSE)</f>
        <v>-1</v>
      </c>
      <c r="H6" s="32">
        <f>VLOOKUP(Risks!G6,$A$2:$B$6,2,FALSE)</f>
        <v>-1</v>
      </c>
      <c r="I6" s="32">
        <f>VLOOKUP(Risks!H6,$A$2:$B$6,2,FALSE)</f>
        <v>-1</v>
      </c>
      <c r="J6" s="32">
        <f>VLOOKUP(Risks!I6,$A$2:$B$6,2,FALSE)</f>
        <v>-1</v>
      </c>
      <c r="K6" s="32">
        <f>VLOOKUP(Risks!J6,$A$2:$B$6,2,FALSE)</f>
        <v>-1</v>
      </c>
      <c r="L6" s="32">
        <f>VLOOKUP(Risks!K6,$A$2:$B$6,2,FALSE)</f>
        <v>-1</v>
      </c>
      <c r="M6" s="32">
        <f>VLOOKUP(Risks!L6,$A$2:$B$6,2,FALSE)</f>
        <v>-1</v>
      </c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>
      <c r="A7" s="32"/>
      <c r="B7" s="32"/>
      <c r="C7" s="32"/>
      <c r="D7" s="32">
        <f>VLOOKUP(Risks!C7,$A$2:$B$6,2,FALSE)</f>
        <v>-1</v>
      </c>
      <c r="E7" s="32">
        <f>VLOOKUP(Risks!D7,$A$2:$B$6,2,FALSE)</f>
        <v>-1</v>
      </c>
      <c r="F7" s="32">
        <f>VLOOKUP(Risks!E7,$A$2:$B$6,2,FALSE)</f>
        <v>-1</v>
      </c>
      <c r="G7" s="32">
        <f>VLOOKUP(Risks!F7,$A$2:$B$6,2,FALSE)</f>
        <v>-1</v>
      </c>
      <c r="H7" s="32">
        <f>VLOOKUP(Risks!G7,$A$2:$B$6,2,FALSE)</f>
        <v>-1</v>
      </c>
      <c r="I7" s="32">
        <f>VLOOKUP(Risks!H7,$A$2:$B$6,2,FALSE)</f>
        <v>-1</v>
      </c>
      <c r="J7" s="32">
        <f>VLOOKUP(Risks!I7,$A$2:$B$6,2,FALSE)</f>
        <v>-1</v>
      </c>
      <c r="K7" s="32">
        <f>VLOOKUP(Risks!J7,$A$2:$B$6,2,FALSE)</f>
        <v>-1</v>
      </c>
      <c r="L7" s="32">
        <f>VLOOKUP(Risks!K7,$A$2:$B$6,2,FALSE)</f>
        <v>-1</v>
      </c>
      <c r="M7" s="32">
        <f>VLOOKUP(Risks!L7,$A$2:$B$6,2,FALSE)</f>
        <v>-1</v>
      </c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3">
      <c r="A8" s="32" t="s">
        <v>89</v>
      </c>
      <c r="B8" s="32"/>
      <c r="C8" s="32"/>
      <c r="D8" s="32">
        <f>VLOOKUP(Risks!C8,$A$2:$B$6,2,FALSE)</f>
        <v>-1</v>
      </c>
      <c r="E8" s="32">
        <f>VLOOKUP(Risks!D8,$A$2:$B$6,2,FALSE)</f>
        <v>-1</v>
      </c>
      <c r="F8" s="32">
        <f>VLOOKUP(Risks!E8,$A$2:$B$6,2,FALSE)</f>
        <v>-1</v>
      </c>
      <c r="G8" s="32">
        <f>VLOOKUP(Risks!F8,$A$2:$B$6,2,FALSE)</f>
        <v>-1</v>
      </c>
      <c r="H8" s="32">
        <f>VLOOKUP(Risks!G8,$A$2:$B$6,2,FALSE)</f>
        <v>-1</v>
      </c>
      <c r="I8" s="32">
        <f>VLOOKUP(Risks!H8,$A$2:$B$6,2,FALSE)</f>
        <v>-1</v>
      </c>
      <c r="J8" s="32">
        <f>VLOOKUP(Risks!I8,$A$2:$B$6,2,FALSE)</f>
        <v>-1</v>
      </c>
      <c r="K8" s="32">
        <f>VLOOKUP(Risks!J8,$A$2:$B$6,2,FALSE)</f>
        <v>-1</v>
      </c>
      <c r="L8" s="32">
        <f>VLOOKUP(Risks!K8,$A$2:$B$6,2,FALSE)</f>
        <v>-1</v>
      </c>
      <c r="M8" s="32">
        <f>VLOOKUP(Risks!L8,$A$2:$B$6,2,FALSE)</f>
        <v>-1</v>
      </c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3">
      <c r="A9" s="32">
        <v>-1</v>
      </c>
      <c r="B9" s="32" t="s">
        <v>60</v>
      </c>
      <c r="C9" s="32"/>
      <c r="D9" s="32">
        <f>VLOOKUP(Risks!C9,$A$2:$B$6,2,FALSE)</f>
        <v>-1</v>
      </c>
      <c r="E9" s="32">
        <f>VLOOKUP(Risks!D9,$A$2:$B$6,2,FALSE)</f>
        <v>-1</v>
      </c>
      <c r="F9" s="32">
        <f>VLOOKUP(Risks!E9,$A$2:$B$6,2,FALSE)</f>
        <v>-1</v>
      </c>
      <c r="G9" s="32">
        <f>VLOOKUP(Risks!F9,$A$2:$B$6,2,FALSE)</f>
        <v>-1</v>
      </c>
      <c r="H9" s="32">
        <f>VLOOKUP(Risks!G9,$A$2:$B$6,2,FALSE)</f>
        <v>-1</v>
      </c>
      <c r="I9" s="32">
        <f>VLOOKUP(Risks!H9,$A$2:$B$6,2,FALSE)</f>
        <v>-1</v>
      </c>
      <c r="J9" s="32">
        <f>VLOOKUP(Risks!I9,$A$2:$B$6,2,FALSE)</f>
        <v>-1</v>
      </c>
      <c r="K9" s="32">
        <f>VLOOKUP(Risks!J9,$A$2:$B$6,2,FALSE)</f>
        <v>-1</v>
      </c>
      <c r="L9" s="32">
        <f>VLOOKUP(Risks!K9,$A$2:$B$6,2,FALSE)</f>
        <v>-1</v>
      </c>
      <c r="M9" s="32">
        <f>VLOOKUP(Risks!L9,$A$2:$B$6,2,FALSE)</f>
        <v>-1</v>
      </c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</row>
    <row r="10" spans="1:33">
      <c r="A10" s="32">
        <v>0</v>
      </c>
      <c r="B10" s="32" t="s">
        <v>56</v>
      </c>
      <c r="C10" s="32"/>
      <c r="D10" s="32">
        <f>VLOOKUP(Risks!C10,$A$2:$B$6,2,FALSE)</f>
        <v>-1</v>
      </c>
      <c r="E10" s="32">
        <f>VLOOKUP(Risks!D10,$A$2:$B$6,2,FALSE)</f>
        <v>-1</v>
      </c>
      <c r="F10" s="32">
        <f>VLOOKUP(Risks!E10,$A$2:$B$6,2,FALSE)</f>
        <v>-1</v>
      </c>
      <c r="G10" s="32">
        <f>VLOOKUP(Risks!F10,$A$2:$B$6,2,FALSE)</f>
        <v>-1</v>
      </c>
      <c r="H10" s="32">
        <f>VLOOKUP(Risks!G10,$A$2:$B$6,2,FALSE)</f>
        <v>-1</v>
      </c>
      <c r="I10" s="32">
        <f>VLOOKUP(Risks!H10,$A$2:$B$6,2,FALSE)</f>
        <v>-1</v>
      </c>
      <c r="J10" s="32">
        <f>VLOOKUP(Risks!I10,$A$2:$B$6,2,FALSE)</f>
        <v>-1</v>
      </c>
      <c r="K10" s="32">
        <f>VLOOKUP(Risks!J10,$A$2:$B$6,2,FALSE)</f>
        <v>-1</v>
      </c>
      <c r="L10" s="32">
        <f>VLOOKUP(Risks!K10,$A$2:$B$6,2,FALSE)</f>
        <v>-1</v>
      </c>
      <c r="M10" s="32">
        <f>VLOOKUP(Risks!L10,$A$2:$B$6,2,FALSE)</f>
        <v>-1</v>
      </c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3">
      <c r="A11" s="32">
        <v>0.5</v>
      </c>
      <c r="B11" s="32" t="s">
        <v>90</v>
      </c>
      <c r="C11" s="32"/>
      <c r="D11" s="32">
        <f>VLOOKUP(Risks!C11,$A$2:$B$6,2,FALSE)</f>
        <v>-1</v>
      </c>
      <c r="E11" s="32">
        <f>VLOOKUP(Risks!D11,$A$2:$B$6,2,FALSE)</f>
        <v>-1</v>
      </c>
      <c r="F11" s="32">
        <f>VLOOKUP(Risks!E11,$A$2:$B$6,2,FALSE)</f>
        <v>-1</v>
      </c>
      <c r="G11" s="32">
        <f>VLOOKUP(Risks!F11,$A$2:$B$6,2,FALSE)</f>
        <v>-1</v>
      </c>
      <c r="H11" s="32">
        <f>VLOOKUP(Risks!G11,$A$2:$B$6,2,FALSE)</f>
        <v>-1</v>
      </c>
      <c r="I11" s="32">
        <f>VLOOKUP(Risks!H11,$A$2:$B$6,2,FALSE)</f>
        <v>-1</v>
      </c>
      <c r="J11" s="32">
        <f>VLOOKUP(Risks!I11,$A$2:$B$6,2,FALSE)</f>
        <v>-1</v>
      </c>
      <c r="K11" s="32">
        <f>VLOOKUP(Risks!J11,$A$2:$B$6,2,FALSE)</f>
        <v>-1</v>
      </c>
      <c r="L11" s="32">
        <f>VLOOKUP(Risks!K11,$A$2:$B$6,2,FALSE)</f>
        <v>-1</v>
      </c>
      <c r="M11" s="32">
        <f>VLOOKUP(Risks!L11,$A$2:$B$6,2,FALSE)</f>
        <v>-1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1:33">
      <c r="A12" s="32">
        <v>1</v>
      </c>
      <c r="B12" s="32" t="s">
        <v>57</v>
      </c>
      <c r="C12" s="32"/>
      <c r="D12" s="32">
        <f>VLOOKUP(Risks!C12,$A$2:$B$6,2,FALSE)</f>
        <v>-1</v>
      </c>
      <c r="E12" s="32">
        <f>VLOOKUP(Risks!D12,$A$2:$B$6,2,FALSE)</f>
        <v>-1</v>
      </c>
      <c r="F12" s="32">
        <f>VLOOKUP(Risks!E12,$A$2:$B$6,2,FALSE)</f>
        <v>-1</v>
      </c>
      <c r="G12" s="32">
        <f>VLOOKUP(Risks!F12,$A$2:$B$6,2,FALSE)</f>
        <v>-1</v>
      </c>
      <c r="H12" s="32">
        <f>VLOOKUP(Risks!G12,$A$2:$B$6,2,FALSE)</f>
        <v>-1</v>
      </c>
      <c r="I12" s="32">
        <f>VLOOKUP(Risks!H12,$A$2:$B$6,2,FALSE)</f>
        <v>-1</v>
      </c>
      <c r="J12" s="32">
        <f>VLOOKUP(Risks!I12,$A$2:$B$6,2,FALSE)</f>
        <v>-1</v>
      </c>
      <c r="K12" s="32">
        <f>VLOOKUP(Risks!J12,$A$2:$B$6,2,FALSE)</f>
        <v>-1</v>
      </c>
      <c r="L12" s="32">
        <f>VLOOKUP(Risks!K12,$A$2:$B$6,2,FALSE)</f>
        <v>-1</v>
      </c>
      <c r="M12" s="32">
        <f>VLOOKUP(Risks!L12,$A$2:$B$6,2,FALSE)</f>
        <v>-1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1:33">
      <c r="A13" s="32">
        <v>1.4</v>
      </c>
      <c r="B13" s="32" t="s">
        <v>91</v>
      </c>
      <c r="C13" s="32"/>
      <c r="D13" s="32">
        <f>VLOOKUP(Risks!C13,$A$2:$B$6,2,FALSE)</f>
        <v>-1</v>
      </c>
      <c r="E13" s="32">
        <f>VLOOKUP(Risks!D13,$A$2:$B$6,2,FALSE)</f>
        <v>-1</v>
      </c>
      <c r="F13" s="32">
        <f>VLOOKUP(Risks!E13,$A$2:$B$6,2,FALSE)</f>
        <v>-1</v>
      </c>
      <c r="G13" s="32">
        <f>VLOOKUP(Risks!F13,$A$2:$B$6,2,FALSE)</f>
        <v>-1</v>
      </c>
      <c r="H13" s="32">
        <f>VLOOKUP(Risks!G13,$A$2:$B$6,2,FALSE)</f>
        <v>-1</v>
      </c>
      <c r="I13" s="32">
        <f>VLOOKUP(Risks!H13,$A$2:$B$6,2,FALSE)</f>
        <v>-1</v>
      </c>
      <c r="J13" s="32">
        <f>VLOOKUP(Risks!I13,$A$2:$B$6,2,FALSE)</f>
        <v>-1</v>
      </c>
      <c r="K13" s="32">
        <f>VLOOKUP(Risks!J13,$A$2:$B$6,2,FALSE)</f>
        <v>-1</v>
      </c>
      <c r="L13" s="32">
        <f>VLOOKUP(Risks!K13,$A$2:$B$6,2,FALSE)</f>
        <v>-1</v>
      </c>
      <c r="M13" s="32">
        <f>VLOOKUP(Risks!L13,$A$2:$B$6,2,FALSE)</f>
        <v>-1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</row>
    <row r="14" spans="1:33">
      <c r="A14" s="32">
        <v>1.5</v>
      </c>
      <c r="B14" s="32" t="s">
        <v>92</v>
      </c>
      <c r="C14" s="32"/>
      <c r="D14" s="32">
        <f>VLOOKUP(Risks!C14,$A$2:$B$6,2,FALSE)</f>
        <v>-1</v>
      </c>
      <c r="E14" s="32">
        <f>VLOOKUP(Risks!D14,$A$2:$B$6,2,FALSE)</f>
        <v>-1</v>
      </c>
      <c r="F14" s="32">
        <f>VLOOKUP(Risks!E14,$A$2:$B$6,2,FALSE)</f>
        <v>-1</v>
      </c>
      <c r="G14" s="32">
        <f>VLOOKUP(Risks!F14,$A$2:$B$6,2,FALSE)</f>
        <v>-1</v>
      </c>
      <c r="H14" s="32">
        <f>VLOOKUP(Risks!G14,$A$2:$B$6,2,FALSE)</f>
        <v>-1</v>
      </c>
      <c r="I14" s="32">
        <f>VLOOKUP(Risks!H14,$A$2:$B$6,2,FALSE)</f>
        <v>-1</v>
      </c>
      <c r="J14" s="32">
        <f>VLOOKUP(Risks!I14,$A$2:$B$6,2,FALSE)</f>
        <v>-1</v>
      </c>
      <c r="K14" s="32">
        <f>VLOOKUP(Risks!J14,$A$2:$B$6,2,FALSE)</f>
        <v>-1</v>
      </c>
      <c r="L14" s="32">
        <f>VLOOKUP(Risks!K14,$A$2:$B$6,2,FALSE)</f>
        <v>-1</v>
      </c>
      <c r="M14" s="32">
        <f>VLOOKUP(Risks!L14,$A$2:$B$6,2,FALSE)</f>
        <v>-1</v>
      </c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3">
      <c r="A15" s="32">
        <v>2</v>
      </c>
      <c r="B15" s="32" t="s">
        <v>58</v>
      </c>
      <c r="C15" s="32"/>
      <c r="D15" s="32">
        <f>VLOOKUP(Risks!C15,$A$2:$B$6,2,FALSE)</f>
        <v>-1</v>
      </c>
      <c r="E15" s="32">
        <f>VLOOKUP(Risks!D15,$A$2:$B$6,2,FALSE)</f>
        <v>-1</v>
      </c>
      <c r="F15" s="32">
        <f>VLOOKUP(Risks!E15,$A$2:$B$6,2,FALSE)</f>
        <v>-1</v>
      </c>
      <c r="G15" s="32">
        <f>VLOOKUP(Risks!F15,$A$2:$B$6,2,FALSE)</f>
        <v>-1</v>
      </c>
      <c r="H15" s="32">
        <f>VLOOKUP(Risks!G15,$A$2:$B$6,2,FALSE)</f>
        <v>-1</v>
      </c>
      <c r="I15" s="32">
        <f>VLOOKUP(Risks!H15,$A$2:$B$6,2,FALSE)</f>
        <v>-1</v>
      </c>
      <c r="J15" s="32">
        <f>VLOOKUP(Risks!I15,$A$2:$B$6,2,FALSE)</f>
        <v>-1</v>
      </c>
      <c r="K15" s="32">
        <f>VLOOKUP(Risks!J15,$A$2:$B$6,2,FALSE)</f>
        <v>-1</v>
      </c>
      <c r="L15" s="32">
        <f>VLOOKUP(Risks!K15,$A$2:$B$6,2,FALSE)</f>
        <v>-1</v>
      </c>
      <c r="M15" s="32">
        <f>VLOOKUP(Risks!L15,$A$2:$B$6,2,FALSE)</f>
        <v>-1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3">
      <c r="A16" s="32">
        <v>2.4</v>
      </c>
      <c r="B16" s="32" t="s">
        <v>93</v>
      </c>
      <c r="C16" s="32"/>
      <c r="D16" s="32">
        <f t="shared" ref="D16:I16" si="0">IF(COUNTIF(D2:D15,"&gt;=0")&gt;0,AVERAGEIF(D2:D15,"&gt;=0"),-1)</f>
        <v>0</v>
      </c>
      <c r="E16" s="32">
        <f t="shared" si="0"/>
        <v>0.5</v>
      </c>
      <c r="F16" s="32">
        <f t="shared" si="0"/>
        <v>2.25</v>
      </c>
      <c r="G16" s="32">
        <f t="shared" si="0"/>
        <v>2.5</v>
      </c>
      <c r="H16" s="32">
        <f t="shared" si="0"/>
        <v>3</v>
      </c>
      <c r="I16" s="32">
        <f t="shared" si="0"/>
        <v>2.5</v>
      </c>
      <c r="J16" s="32">
        <f t="shared" ref="J16:M16" si="1">IF(COUNTIF(J2:J15,"&gt;=0")&gt;0,AVERAGEIF(J2:J15,"&gt;=0"),-1)</f>
        <v>2.5</v>
      </c>
      <c r="K16" s="32">
        <f t="shared" si="1"/>
        <v>3</v>
      </c>
      <c r="L16" s="32">
        <f t="shared" si="1"/>
        <v>-1</v>
      </c>
      <c r="M16" s="32">
        <f t="shared" si="1"/>
        <v>-1</v>
      </c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</row>
    <row r="17" spans="1:33">
      <c r="A17" s="32">
        <v>2.5</v>
      </c>
      <c r="B17" s="32" t="s">
        <v>94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</row>
    <row r="18" spans="1:33">
      <c r="A18" s="32">
        <v>3</v>
      </c>
      <c r="B18" s="32" t="s">
        <v>59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1:33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</row>
    <row r="20" spans="1:33">
      <c r="A20" s="32" t="s">
        <v>95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</row>
    <row r="21" spans="1:33">
      <c r="A21" s="32">
        <v>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</row>
    <row r="22" spans="1:33">
      <c r="A22" s="32">
        <v>2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</row>
    <row r="23" spans="1:33">
      <c r="A23" s="32">
        <v>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</row>
    <row r="24" spans="1:33">
      <c r="A24" s="32">
        <v>4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</row>
    <row r="25" spans="1:33">
      <c r="A25" s="32">
        <v>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</row>
    <row r="26" spans="1:33">
      <c r="A26" s="32">
        <v>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</row>
    <row r="27" spans="1:33">
      <c r="A27" s="32">
        <v>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</row>
    <row r="28" spans="1:33">
      <c r="A28" s="32">
        <v>8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</row>
    <row r="29" spans="1:33">
      <c r="A29" s="32">
        <v>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1:33">
      <c r="A30" s="32">
        <v>10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3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</row>
    <row r="32" spans="1:33">
      <c r="A32" s="32" t="s">
        <v>96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</row>
    <row r="33" spans="1:33">
      <c r="A33" s="32" t="b">
        <v>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</row>
    <row r="34" spans="1:33">
      <c r="A34" s="32" t="b">
        <v>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</row>
    <row r="35" spans="1:33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</row>
    <row r="36" spans="1:3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</row>
    <row r="37" spans="1:33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</row>
    <row r="38" spans="1:3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</row>
    <row r="39" spans="1:33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</row>
    <row r="40" spans="1:33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</row>
    <row r="41" spans="1:33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</row>
    <row r="42" spans="1:33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</row>
    <row r="43" spans="1:3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</row>
    <row r="44" spans="1:33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</row>
    <row r="45" spans="1:33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</row>
    <row r="46" spans="1:3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</row>
    <row r="47" spans="1:3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</row>
    <row r="48" spans="1:3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</row>
    <row r="49" spans="1:33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</row>
    <row r="50" spans="1:33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</row>
    <row r="51" spans="1:33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</row>
    <row r="52" spans="1:33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</row>
    <row r="53" spans="1:33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</row>
    <row r="54" spans="1:33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</row>
    <row r="55" spans="1:33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</row>
    <row r="56" spans="1:33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</row>
    <row r="57" spans="1:33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</row>
    <row r="58" spans="1:33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</row>
    <row r="59" spans="1:33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</row>
    <row r="60" spans="1:33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</row>
    <row r="61" spans="1:33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</row>
    <row r="62" spans="1:33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</row>
    <row r="63" spans="1:33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</row>
    <row r="64" spans="1:33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</row>
    <row r="65" spans="1:33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</row>
    <row r="66" spans="1:33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</row>
    <row r="67" spans="1:33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</row>
    <row r="68" spans="1:33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</row>
    <row r="69" spans="1:33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</row>
    <row r="70" spans="1:33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</row>
    <row r="71" spans="1:33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</row>
    <row r="72" spans="1:33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</row>
    <row r="73" spans="1:33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</row>
    <row r="74" spans="1:33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</row>
    <row r="75" spans="1:33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</row>
    <row r="76" spans="1:33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</row>
  </sheetData>
  <sheetProtection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C2DC56-5F0D-4849-862A-0DEB4EDF2427}"/>
</file>

<file path=customXml/itemProps2.xml><?xml version="1.0" encoding="utf-8"?>
<ds:datastoreItem xmlns:ds="http://schemas.openxmlformats.org/officeDocument/2006/customXml" ds:itemID="{9908715B-4AF6-4C51-953A-428267BC222B}"/>
</file>

<file path=customXml/itemProps3.xml><?xml version="1.0" encoding="utf-8"?>
<ds:datastoreItem xmlns:ds="http://schemas.openxmlformats.org/officeDocument/2006/customXml" ds:itemID="{64A7DA1E-59BA-479B-9649-33B6CB1259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 Kentucky Power Cooperative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Solution Alternative Scoring</dc:title>
  <dc:subject/>
  <dc:creator>Michael Norman</dc:creator>
  <cp:keywords>Revision 0</cp:keywords>
  <dc:description/>
  <cp:lastModifiedBy>Brian Fatch</cp:lastModifiedBy>
  <cp:revision/>
  <dcterms:created xsi:type="dcterms:W3CDTF">2016-07-26T15:52:05Z</dcterms:created>
  <dcterms:modified xsi:type="dcterms:W3CDTF">2025-01-22T15:56:57Z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