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3\Documents\"/>
    </mc:Choice>
  </mc:AlternateContent>
  <xr:revisionPtr revIDLastSave="0" documentId="13_ncr:1_{E404D3E6-3772-4B03-8473-6FD11BBEC510}" xr6:coauthVersionLast="47" xr6:coauthVersionMax="47" xr10:uidLastSave="{00000000-0000-0000-0000-000000000000}"/>
  <bookViews>
    <workbookView xWindow="855" yWindow="105" windowWidth="26715" windowHeight="15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Sheet1!$A$85:$H$138</definedName>
  </definedNames>
  <calcPr calcId="191029"/>
  <customWorkbookViews>
    <customWorkbookView name="Jay - Personal View" guid="{D17D7CE2-4900-47A6-881D-6AA34DA9EAD3}" mergeInterval="0" personalView="1" maximized="1" xWindow="1" yWindow="1" windowWidth="1676" windowHeight="82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33" i="1"/>
  <c r="H131" i="1"/>
  <c r="H120" i="1"/>
  <c r="G120" i="1"/>
  <c r="F120" i="1"/>
  <c r="H116" i="1"/>
  <c r="G116" i="1"/>
  <c r="F116" i="1"/>
  <c r="H117" i="1"/>
  <c r="G117" i="1"/>
  <c r="F117" i="1"/>
  <c r="H115" i="1"/>
  <c r="G115" i="1"/>
  <c r="F115" i="1"/>
  <c r="D60" i="1"/>
  <c r="G60" i="1"/>
  <c r="F60" i="1"/>
  <c r="H37" i="1"/>
  <c r="H36" i="1"/>
  <c r="H35" i="1"/>
  <c r="H71" i="1" l="1"/>
  <c r="C72" i="1" l="1"/>
  <c r="H123" i="1" l="1"/>
  <c r="H44" i="1"/>
  <c r="H11" i="1" s="1"/>
  <c r="H95" i="1"/>
  <c r="H21" i="1"/>
  <c r="G123" i="1"/>
  <c r="F123" i="1"/>
  <c r="H119" i="1"/>
  <c r="H122" i="1" s="1"/>
  <c r="G119" i="1"/>
  <c r="G122" i="1" s="1"/>
  <c r="H97" i="1"/>
  <c r="I78" i="1"/>
  <c r="F68" i="1"/>
  <c r="I60" i="1"/>
  <c r="I68" i="1" s="1"/>
  <c r="I75" i="1" s="1"/>
  <c r="C60" i="1"/>
  <c r="I76" i="1" l="1"/>
  <c r="I79" i="1"/>
  <c r="I81" i="1" s="1"/>
  <c r="H20" i="1" s="1"/>
  <c r="H22" i="1" s="1"/>
  <c r="H8" i="1" s="1"/>
  <c r="H125" i="1"/>
  <c r="H99" i="1"/>
  <c r="H26" i="1" s="1"/>
  <c r="H30" i="1" s="1"/>
  <c r="H9" i="1" s="1"/>
  <c r="G125" i="1"/>
  <c r="F119" i="1"/>
  <c r="F122" i="1" s="1"/>
  <c r="F125" i="1" s="1"/>
  <c r="H130" i="1" l="1"/>
  <c r="H34" i="1" s="1"/>
  <c r="H38" i="1" s="1"/>
  <c r="H10" i="1" s="1"/>
</calcChain>
</file>

<file path=xl/sharedStrings.xml><?xml version="1.0" encoding="utf-8"?>
<sst xmlns="http://schemas.openxmlformats.org/spreadsheetml/2006/main" count="185" uniqueCount="118">
  <si>
    <t>Component</t>
  </si>
  <si>
    <t>Expected Gas Cost (EGC)</t>
  </si>
  <si>
    <t>Unit</t>
  </si>
  <si>
    <t>Amount</t>
  </si>
  <si>
    <t xml:space="preserve"> </t>
  </si>
  <si>
    <t>Refund Adjustment (RA)</t>
  </si>
  <si>
    <t>$/MCF</t>
  </si>
  <si>
    <t>Actual Adjustment (AA)</t>
  </si>
  <si>
    <t>Balance Adjustment (BA)</t>
  </si>
  <si>
    <t>Gas Cost Recovery Rate (GCR)</t>
  </si>
  <si>
    <t>A) EXPECTED GAS COST CALCULATION</t>
  </si>
  <si>
    <t>Total Expected Gas Cost  (SCH ll)</t>
  </si>
  <si>
    <t xml:space="preserve"> = Expected Gas Cost (EGC)</t>
  </si>
  <si>
    <t>B) REFUND ADJUSTMENT CALCULATION</t>
  </si>
  <si>
    <t>Supplier refund adjustment for reporting period (SCH lll)</t>
  </si>
  <si>
    <t xml:space="preserve"> + Previous Quarter Supplier Refund Adjustment</t>
  </si>
  <si>
    <t xml:space="preserve"> + Second Previous Quarter Supplier Refund Adjustment</t>
  </si>
  <si>
    <t xml:space="preserve"> + Third Previous Quarter Supplier Refund Adjustment</t>
  </si>
  <si>
    <t xml:space="preserve"> = Refund Adjustment (RA)</t>
  </si>
  <si>
    <t>C) ACTUAL ADJUSTMENT CALCULATION</t>
  </si>
  <si>
    <t>Actual Adjustment for the Reporting Period (SCH lV)</t>
  </si>
  <si>
    <t xml:space="preserve"> = Actual Adjustment  (AA)</t>
  </si>
  <si>
    <t>D) BALANCE ADJUSTMENT CALCULATION</t>
  </si>
  <si>
    <t xml:space="preserve"> = Balance Adjustment (BA)</t>
  </si>
  <si>
    <t xml:space="preserve">            MCF</t>
  </si>
  <si>
    <t>Totals</t>
  </si>
  <si>
    <t xml:space="preserve"> / MCF Purchases (4)</t>
  </si>
  <si>
    <t xml:space="preserve"> = Average Expected Cost Per MCF Purchased</t>
  </si>
  <si>
    <t>Particulars</t>
  </si>
  <si>
    <t>Total Supply Volumes Purchased</t>
  </si>
  <si>
    <t xml:space="preserve"> / Total Sales</t>
  </si>
  <si>
    <t xml:space="preserve"> = Difference</t>
  </si>
  <si>
    <t xml:space="preserve"> = Monthly Cost Difference</t>
  </si>
  <si>
    <t>Total Cost Difference</t>
  </si>
  <si>
    <t>MCF</t>
  </si>
  <si>
    <t>Total Supplier Refunds Received</t>
  </si>
  <si>
    <t xml:space="preserve"> + Interest</t>
  </si>
  <si>
    <t xml:space="preserve"> = Refund Adjustment including Interest</t>
  </si>
  <si>
    <t>SCHEDULE V</t>
  </si>
  <si>
    <t>BALANCE ADJUSTMENT</t>
  </si>
  <si>
    <t xml:space="preserve">For the 3 month period : </t>
  </si>
  <si>
    <t>1)  Total Cost Difference used to compute AA of the GCR effective</t>
  </si>
  <si>
    <t xml:space="preserve">      four quarters prior to the effective date of the currently</t>
  </si>
  <si>
    <t xml:space="preserve">      effective GCR</t>
  </si>
  <si>
    <t xml:space="preserve">      Less: Dollar amount resulting from the AA of ______$/MCF as</t>
  </si>
  <si>
    <t xml:space="preserve">      used to compute the GCR in effect four quarters prior to the  </t>
  </si>
  <si>
    <t xml:space="preserve">      effective date of the currently effective GCR times the sales</t>
  </si>
  <si>
    <t xml:space="preserve">      of ____ MCF during the 12-month period the AA was in effect.</t>
  </si>
  <si>
    <t xml:space="preserve">      Equals: Balance adjustment for the AA.</t>
  </si>
  <si>
    <t xml:space="preserve">2)  Total Supplier Refund Adjustment including interest used to </t>
  </si>
  <si>
    <t xml:space="preserve">      compute RA of the GCR effective four quarters prior to the </t>
  </si>
  <si>
    <t xml:space="preserve">      effective date of the currently effective GCR.</t>
  </si>
  <si>
    <t xml:space="preserve">      Less: Dollar amount resulting from the RA of ____ $/MCF as used</t>
  </si>
  <si>
    <t xml:space="preserve">      to compute the GCR in Effect four quarters prior to the effective</t>
  </si>
  <si>
    <t xml:space="preserve">      date of the currently effective GCR times the sales of ______ MCF</t>
  </si>
  <si>
    <t xml:space="preserve">      during the 12 month period the RA was in effect.</t>
  </si>
  <si>
    <t xml:space="preserve">      Equals: Balance Adjustment for the RA</t>
  </si>
  <si>
    <t xml:space="preserve">3)  Total Balance Adjustment used to compute BA of the GCR </t>
  </si>
  <si>
    <t xml:space="preserve">      effective four quarters prior to the effective date of the currently</t>
  </si>
  <si>
    <t xml:space="preserve">      Less: Dollar amount resulting from the BA of ______ $/MCF as </t>
  </si>
  <si>
    <t xml:space="preserve">      used to compute the GCR in effect four quarters prior to the</t>
  </si>
  <si>
    <t xml:space="preserve">      effective date of the currently effective GCR times the sales of</t>
  </si>
  <si>
    <t xml:space="preserve">      _____ MCF during the 12 month period BA was in effect.</t>
  </si>
  <si>
    <t xml:space="preserve">      Equals: Balance Adjustment for the BA.</t>
  </si>
  <si>
    <t>Total Balance Adjustment Amount (1) + (2) + (3)</t>
  </si>
  <si>
    <t xml:space="preserve"> /    Sales for 12 months ended  ______________</t>
  </si>
  <si>
    <t xml:space="preserve"> ------------------------------------------------------------------------------------</t>
  </si>
  <si>
    <t xml:space="preserve"> =    Balance Adjustment for the Reporting Period (to Schedule 1 D)</t>
  </si>
  <si>
    <t>$</t>
  </si>
  <si>
    <t xml:space="preserve">       AMOUNT</t>
  </si>
  <si>
    <t xml:space="preserve">            UNIT</t>
  </si>
  <si>
    <t xml:space="preserve">          MCF</t>
  </si>
  <si>
    <t xml:space="preserve">           $$$</t>
  </si>
  <si>
    <t xml:space="preserve">        $/MCF</t>
  </si>
  <si>
    <t xml:space="preserve"> X Actual Sales During Month</t>
  </si>
  <si>
    <t xml:space="preserve"> - EGC In Effect For Month</t>
  </si>
  <si>
    <t xml:space="preserve"> = Unit Cost Of Gas</t>
  </si>
  <si>
    <t>Total Cost Of Volumes Purchased</t>
  </si>
  <si>
    <t>***May Not Be Less Than 95% Of Supply Volume***</t>
  </si>
  <si>
    <t xml:space="preserve">         Amount</t>
  </si>
  <si>
    <t xml:space="preserve">                     SCHEDULE IV</t>
  </si>
  <si>
    <t xml:space="preserve">            ACTUAL ADJUSTMENT</t>
  </si>
  <si>
    <t xml:space="preserve">                     SCHEDULE III</t>
  </si>
  <si>
    <t xml:space="preserve">           REFUND ADJUSTMENTS</t>
  </si>
  <si>
    <t xml:space="preserve"> = Refund Adjustment For The Reporting Period</t>
  </si>
  <si>
    <t xml:space="preserve"> = Actual Adjustment For The Reporting Period (SCHEDULE  l, C)</t>
  </si>
  <si>
    <t xml:space="preserve">                     SCHEDULE II</t>
  </si>
  <si>
    <t xml:space="preserve">             EXPECTED GAS COST</t>
  </si>
  <si>
    <t xml:space="preserve">           DTH's</t>
  </si>
  <si>
    <t xml:space="preserve">             (2)</t>
  </si>
  <si>
    <t xml:space="preserve">   BTU Factor</t>
  </si>
  <si>
    <t xml:space="preserve">        (3)</t>
  </si>
  <si>
    <t xml:space="preserve">                SUPPLIER</t>
  </si>
  <si>
    <t xml:space="preserve">                      (1)</t>
  </si>
  <si>
    <t xml:space="preserve">         Rate</t>
  </si>
  <si>
    <t xml:space="preserve">          (5)</t>
  </si>
  <si>
    <t xml:space="preserve">            (4)</t>
  </si>
  <si>
    <t xml:space="preserve">                     And Sales Of </t>
  </si>
  <si>
    <t xml:space="preserve">     AMOUNT</t>
  </si>
  <si>
    <t>Total Expected Cost Of Purchases (6)</t>
  </si>
  <si>
    <t xml:space="preserve"> X Allowable MCF Purchases (Must Not Exceed MCF Sales / .95)</t>
  </si>
  <si>
    <t xml:space="preserve"> = Total Expected Gas Cost (SCHEDULE I, A)</t>
  </si>
  <si>
    <t xml:space="preserve">      (SCHEDULE  l, B)</t>
  </si>
  <si>
    <t xml:space="preserve">     (4) X (5)</t>
  </si>
  <si>
    <t xml:space="preserve">         (6) =</t>
  </si>
  <si>
    <t xml:space="preserve">        Cost</t>
  </si>
  <si>
    <t>To Be Effective For Service Rendered From:</t>
  </si>
  <si>
    <t xml:space="preserve">                                          SCHEDULE I</t>
  </si>
  <si>
    <t xml:space="preserve">              GAS COST RECOVERY RATE SUMMARY</t>
  </si>
  <si>
    <t>Various Suppliers</t>
  </si>
  <si>
    <t xml:space="preserve"> 1/1/2025 to 3/31/2025</t>
  </si>
  <si>
    <t xml:space="preserve">   /  For The Twelve Months Ended September, 2024</t>
  </si>
  <si>
    <t xml:space="preserve">          Actual MCF Purchases For The Twelve Months Ended September, 2024</t>
  </si>
  <si>
    <t xml:space="preserve">                    Line Loss For The Twelve Months Ended September, 2024 Is Based On Purchases Of</t>
  </si>
  <si>
    <t xml:space="preserve">     For The Twelve Months Ended September, 2024</t>
  </si>
  <si>
    <t xml:space="preserve">    Jul, 2024</t>
  </si>
  <si>
    <t xml:space="preserve">   Aug, 2024</t>
  </si>
  <si>
    <t xml:space="preserve">    Sep,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</si>
</sst>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164" formatCode="[$-409]mmm\-yy;@"/>
    <numFmt numFmtId="165" formatCode="&quot;$&quot;#,##0.0000"/>
    <numFmt numFmtId="166" formatCode="&quot;$&quot;#,##0.00"/>
    <numFmt numFmtId="167" formatCode="&quot;$&quot;#,##0"/>
    <numFmt numFmtId="168" formatCode="&quot;$&quot;#,##0.0000_);\(&quot;$&quot;#,##0.0000\)"/>
    <numFmt numFmtId="169" formatCode="0.0000"/>
  </numFmts>
  <fonts count="8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2" fillId="0" borderId="2" xfId="0" applyFont="1" applyBorder="1"/>
    <xf numFmtId="0" fontId="2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2" xfId="0" applyBorder="1"/>
    <xf numFmtId="0" fontId="2" fillId="0" borderId="0" xfId="0" applyFont="1" applyAlignment="1" applyProtection="1">
      <alignment vertical="center"/>
      <protection locked="0"/>
    </xf>
    <xf numFmtId="0" fontId="3" fillId="0" borderId="2" xfId="0" quotePrefix="1" applyFont="1" applyBorder="1"/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3" fontId="2" fillId="0" borderId="0" xfId="0" applyNumberFormat="1" applyFont="1"/>
    <xf numFmtId="167" fontId="2" fillId="0" borderId="0" xfId="0" applyNumberFormat="1" applyFont="1" applyProtection="1">
      <protection locked="0"/>
    </xf>
    <xf numFmtId="3" fontId="2" fillId="0" borderId="2" xfId="0" applyNumberFormat="1" applyFont="1" applyBorder="1" applyProtection="1">
      <protection locked="0"/>
    </xf>
    <xf numFmtId="165" fontId="2" fillId="0" borderId="0" xfId="0" applyNumberFormat="1" applyFont="1"/>
    <xf numFmtId="165" fontId="2" fillId="0" borderId="2" xfId="0" applyNumberFormat="1" applyFont="1" applyBorder="1" applyProtection="1">
      <protection locked="0"/>
    </xf>
    <xf numFmtId="3" fontId="2" fillId="0" borderId="2" xfId="0" applyNumberFormat="1" applyFont="1" applyBorder="1"/>
    <xf numFmtId="168" fontId="2" fillId="0" borderId="0" xfId="0" applyNumberFormat="1" applyFont="1"/>
    <xf numFmtId="5" fontId="2" fillId="0" borderId="0" xfId="0" applyNumberFormat="1" applyFont="1"/>
    <xf numFmtId="0" fontId="3" fillId="0" borderId="0" xfId="0" quotePrefix="1" applyFont="1" applyProtection="1">
      <protection locked="0"/>
    </xf>
    <xf numFmtId="166" fontId="2" fillId="0" borderId="0" xfId="0" applyNumberFormat="1" applyFont="1"/>
    <xf numFmtId="0" fontId="2" fillId="0" borderId="3" xfId="0" applyFont="1" applyBorder="1" applyProtection="1">
      <protection locked="0"/>
    </xf>
    <xf numFmtId="3" fontId="2" fillId="0" borderId="3" xfId="0" applyNumberFormat="1" applyFont="1" applyBorder="1"/>
    <xf numFmtId="165" fontId="2" fillId="0" borderId="0" xfId="0" applyNumberFormat="1" applyFont="1" applyProtection="1">
      <protection locked="0"/>
    </xf>
    <xf numFmtId="0" fontId="3" fillId="0" borderId="3" xfId="0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8" fontId="2" fillId="0" borderId="2" xfId="0" applyNumberFormat="1" applyFont="1" applyBorder="1"/>
    <xf numFmtId="168" fontId="3" fillId="0" borderId="2" xfId="0" applyNumberFormat="1" applyFont="1" applyBorder="1"/>
    <xf numFmtId="168" fontId="2" fillId="0" borderId="0" xfId="0" applyNumberFormat="1" applyFont="1" applyProtection="1">
      <protection locked="0"/>
    </xf>
    <xf numFmtId="0" fontId="3" fillId="0" borderId="1" xfId="0" applyFont="1" applyBorder="1" applyProtection="1">
      <protection locked="0"/>
    </xf>
    <xf numFmtId="168" fontId="2" fillId="0" borderId="1" xfId="0" applyNumberFormat="1" applyFont="1" applyBorder="1"/>
    <xf numFmtId="0" fontId="3" fillId="0" borderId="4" xfId="0" applyFont="1" applyBorder="1" applyProtection="1">
      <protection locked="0"/>
    </xf>
    <xf numFmtId="168" fontId="2" fillId="0" borderId="4" xfId="0" applyNumberFormat="1" applyFont="1" applyBorder="1"/>
    <xf numFmtId="0" fontId="2" fillId="0" borderId="1" xfId="0" applyFont="1" applyBorder="1" applyProtection="1">
      <protection locked="0"/>
    </xf>
    <xf numFmtId="0" fontId="7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169" fontId="2" fillId="0" borderId="0" xfId="0" applyNumberFormat="1" applyFont="1" applyProtection="1">
      <protection locked="0"/>
    </xf>
    <xf numFmtId="167" fontId="2" fillId="0" borderId="0" xfId="0" applyNumberFormat="1" applyFont="1"/>
    <xf numFmtId="166" fontId="2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69"/>
  <sheetViews>
    <sheetView tabSelected="1" workbookViewId="0">
      <selection activeCell="D6" sqref="D6"/>
    </sheetView>
  </sheetViews>
  <sheetFormatPr defaultColWidth="9.140625" defaultRowHeight="15" x14ac:dyDescent="0.25"/>
  <cols>
    <col min="1" max="7" width="15.7109375" style="1" customWidth="1"/>
    <col min="8" max="9" width="17.7109375" style="1" customWidth="1"/>
    <col min="10" max="30" width="15.7109375" style="1" customWidth="1"/>
    <col min="31" max="16384" width="9.140625" style="1"/>
  </cols>
  <sheetData>
    <row r="1" spans="1:22" ht="18.75" x14ac:dyDescent="0.3">
      <c r="A1" s="4"/>
      <c r="B1" s="4"/>
      <c r="C1" s="7" t="s">
        <v>107</v>
      </c>
      <c r="E1"/>
      <c r="F1"/>
      <c r="G1"/>
      <c r="H1" s="4"/>
      <c r="I1" s="4"/>
      <c r="K1"/>
      <c r="L1"/>
      <c r="M1"/>
      <c r="N1"/>
      <c r="O1"/>
      <c r="P1"/>
      <c r="Q1"/>
      <c r="R1"/>
      <c r="S1"/>
      <c r="T1"/>
      <c r="U1"/>
      <c r="V1"/>
    </row>
    <row r="2" spans="1:22" ht="18.75" x14ac:dyDescent="0.3">
      <c r="A2" s="4"/>
      <c r="B2" s="4"/>
      <c r="C2" s="6"/>
      <c r="E2"/>
      <c r="F2"/>
      <c r="G2"/>
      <c r="H2" s="4"/>
      <c r="I2" s="4"/>
      <c r="K2"/>
      <c r="L2"/>
      <c r="M2"/>
      <c r="N2"/>
      <c r="O2"/>
      <c r="P2"/>
      <c r="Q2"/>
      <c r="R2"/>
      <c r="S2"/>
      <c r="T2"/>
      <c r="U2"/>
      <c r="V2"/>
    </row>
    <row r="3" spans="1:22" ht="18.75" x14ac:dyDescent="0.3">
      <c r="A3" s="4"/>
      <c r="B3" s="4"/>
      <c r="C3" s="7" t="s">
        <v>108</v>
      </c>
      <c r="E3"/>
      <c r="F3"/>
      <c r="G3"/>
      <c r="H3" s="4"/>
      <c r="I3" s="4"/>
      <c r="K3"/>
      <c r="L3"/>
      <c r="M3"/>
      <c r="N3"/>
      <c r="O3"/>
      <c r="P3"/>
      <c r="Q3"/>
      <c r="R3"/>
      <c r="S3"/>
      <c r="T3"/>
      <c r="U3"/>
      <c r="V3"/>
    </row>
    <row r="4" spans="1:22" ht="18.75" x14ac:dyDescent="0.3">
      <c r="A4" s="4"/>
      <c r="B4" s="4"/>
      <c r="C4"/>
      <c r="D4"/>
      <c r="E4"/>
      <c r="F4"/>
      <c r="G4"/>
      <c r="H4" s="4"/>
      <c r="I4" s="4"/>
      <c r="K4"/>
      <c r="L4"/>
      <c r="M4"/>
      <c r="N4"/>
      <c r="O4"/>
      <c r="P4"/>
      <c r="Q4"/>
      <c r="R4"/>
      <c r="S4"/>
      <c r="T4"/>
      <c r="U4"/>
      <c r="V4"/>
    </row>
    <row r="5" spans="1:22" ht="18.75" x14ac:dyDescent="0.3">
      <c r="A5" s="4"/>
      <c r="B5" s="4"/>
      <c r="C5" s="4"/>
      <c r="D5" s="4"/>
      <c r="E5" s="4"/>
      <c r="F5" s="4"/>
      <c r="G5"/>
      <c r="H5" s="4"/>
      <c r="I5" s="4"/>
      <c r="K5"/>
      <c r="L5"/>
      <c r="M5"/>
      <c r="N5"/>
      <c r="O5"/>
      <c r="P5"/>
      <c r="Q5"/>
      <c r="R5"/>
      <c r="S5"/>
      <c r="T5"/>
      <c r="U5"/>
      <c r="V5"/>
    </row>
    <row r="6" spans="1:22" ht="19.5" thickBot="1" x14ac:dyDescent="0.35">
      <c r="A6" s="16" t="s">
        <v>0</v>
      </c>
      <c r="B6" s="16"/>
      <c r="C6" s="16"/>
      <c r="D6" s="16"/>
      <c r="E6" s="16"/>
      <c r="F6" s="16"/>
      <c r="G6" s="8" t="s">
        <v>70</v>
      </c>
      <c r="H6" s="8" t="s">
        <v>98</v>
      </c>
      <c r="K6"/>
      <c r="L6"/>
      <c r="M6"/>
      <c r="N6"/>
      <c r="O6"/>
      <c r="P6"/>
      <c r="Q6"/>
      <c r="R6"/>
      <c r="S6"/>
      <c r="T6"/>
      <c r="U6"/>
      <c r="V6"/>
    </row>
    <row r="7" spans="1:22" ht="18.75" x14ac:dyDescent="0.3">
      <c r="A7" s="4"/>
      <c r="B7" s="4"/>
      <c r="C7" s="4"/>
      <c r="D7" s="4"/>
      <c r="E7" s="4"/>
      <c r="F7" s="4"/>
      <c r="G7" s="4"/>
      <c r="H7" s="4"/>
      <c r="K7"/>
      <c r="L7"/>
      <c r="M7"/>
      <c r="N7"/>
      <c r="O7"/>
      <c r="P7"/>
      <c r="Q7"/>
      <c r="R7"/>
      <c r="S7"/>
      <c r="T7"/>
      <c r="U7"/>
      <c r="V7"/>
    </row>
    <row r="8" spans="1:22" ht="18.75" x14ac:dyDescent="0.3">
      <c r="A8" s="5" t="s">
        <v>1</v>
      </c>
      <c r="B8" s="5"/>
      <c r="C8" s="4"/>
      <c r="D8" s="4"/>
      <c r="E8" s="4"/>
      <c r="F8" s="4"/>
      <c r="G8" s="5" t="s">
        <v>73</v>
      </c>
      <c r="H8" s="24">
        <f>+H22</f>
        <v>3.8049733053313428</v>
      </c>
      <c r="K8"/>
      <c r="L8"/>
      <c r="M8"/>
      <c r="N8"/>
      <c r="O8"/>
      <c r="P8"/>
      <c r="Q8"/>
      <c r="R8"/>
      <c r="S8"/>
      <c r="T8"/>
      <c r="U8"/>
      <c r="V8"/>
    </row>
    <row r="9" spans="1:22" ht="18.75" x14ac:dyDescent="0.3">
      <c r="A9" s="5" t="s">
        <v>5</v>
      </c>
      <c r="B9" s="5"/>
      <c r="C9" s="4"/>
      <c r="D9" s="4"/>
      <c r="E9" s="4"/>
      <c r="F9" s="4"/>
      <c r="G9" s="5" t="s">
        <v>73</v>
      </c>
      <c r="H9" s="24">
        <f>+H30</f>
        <v>0</v>
      </c>
      <c r="K9"/>
      <c r="L9"/>
      <c r="M9"/>
      <c r="N9"/>
      <c r="O9"/>
      <c r="P9"/>
      <c r="Q9"/>
      <c r="R9"/>
      <c r="S9"/>
      <c r="T9"/>
      <c r="U9"/>
      <c r="V9"/>
    </row>
    <row r="10" spans="1:22" ht="18.75" x14ac:dyDescent="0.3">
      <c r="A10" s="5" t="s">
        <v>7</v>
      </c>
      <c r="B10" s="5"/>
      <c r="C10" s="4"/>
      <c r="D10" s="4"/>
      <c r="E10" s="4"/>
      <c r="F10" s="4"/>
      <c r="G10" s="5" t="s">
        <v>73</v>
      </c>
      <c r="H10" s="24">
        <f>+H38</f>
        <v>-2.1076498785455833</v>
      </c>
      <c r="K10"/>
      <c r="L10"/>
      <c r="M10"/>
      <c r="N10"/>
      <c r="O10"/>
      <c r="P10"/>
      <c r="Q10"/>
      <c r="R10"/>
      <c r="S10"/>
      <c r="T10"/>
      <c r="U10"/>
      <c r="V10"/>
    </row>
    <row r="11" spans="1:22" ht="19.5" thickBot="1" x14ac:dyDescent="0.35">
      <c r="A11" s="11" t="s">
        <v>8</v>
      </c>
      <c r="B11" s="11"/>
      <c r="C11" s="10"/>
      <c r="D11" s="10"/>
      <c r="E11" s="10"/>
      <c r="F11" s="10"/>
      <c r="G11" s="11" t="s">
        <v>73</v>
      </c>
      <c r="H11" s="33">
        <f>+H44</f>
        <v>0</v>
      </c>
      <c r="K11"/>
      <c r="L11"/>
      <c r="M11"/>
      <c r="N11"/>
      <c r="O11"/>
      <c r="P11"/>
      <c r="Q11"/>
      <c r="R11"/>
      <c r="S11"/>
      <c r="T11"/>
      <c r="U11"/>
      <c r="V11"/>
    </row>
    <row r="12" spans="1:22" ht="18.75" x14ac:dyDescent="0.3">
      <c r="A12" s="5"/>
      <c r="B12" s="5"/>
      <c r="C12" s="4"/>
      <c r="D12" s="4"/>
      <c r="E12" s="4"/>
      <c r="F12" s="4"/>
      <c r="G12" s="4"/>
      <c r="H12" s="24"/>
      <c r="K12"/>
      <c r="L12"/>
      <c r="M12"/>
      <c r="N12"/>
      <c r="O12"/>
      <c r="P12"/>
      <c r="Q12"/>
      <c r="R12"/>
      <c r="S12"/>
      <c r="T12"/>
      <c r="U12"/>
      <c r="V12"/>
    </row>
    <row r="13" spans="1:22" ht="19.5" thickBot="1" x14ac:dyDescent="0.35">
      <c r="A13" s="5" t="s">
        <v>9</v>
      </c>
      <c r="B13" s="5"/>
      <c r="C13" s="4"/>
      <c r="D13" s="4"/>
      <c r="E13" s="4"/>
      <c r="F13" s="4"/>
      <c r="G13" s="36" t="s">
        <v>73</v>
      </c>
      <c r="H13" s="37">
        <f>SUM(H8:H12)+0.0001</f>
        <v>1.6974234267857595</v>
      </c>
      <c r="K13"/>
      <c r="L13"/>
      <c r="M13"/>
      <c r="N13"/>
      <c r="O13"/>
      <c r="P13"/>
      <c r="Q13"/>
      <c r="R13"/>
      <c r="S13"/>
      <c r="T13"/>
      <c r="U13"/>
      <c r="V13"/>
    </row>
    <row r="14" spans="1:22" ht="19.5" thickTop="1" x14ac:dyDescent="0.3">
      <c r="A14" s="5"/>
      <c r="B14" s="5"/>
      <c r="C14" s="4"/>
      <c r="D14" s="4"/>
      <c r="E14" s="4"/>
      <c r="F14" s="4"/>
      <c r="G14" s="4"/>
      <c r="H14" s="24"/>
      <c r="K14"/>
      <c r="L14"/>
      <c r="M14"/>
      <c r="N14"/>
      <c r="O14"/>
      <c r="P14"/>
      <c r="Q14"/>
      <c r="R14"/>
      <c r="S14"/>
      <c r="T14"/>
      <c r="U14"/>
      <c r="V14"/>
    </row>
    <row r="15" spans="1:22" ht="18.75" x14ac:dyDescent="0.3">
      <c r="A15" s="5" t="s">
        <v>106</v>
      </c>
      <c r="B15" s="5"/>
      <c r="C15" s="4"/>
      <c r="D15" s="4"/>
      <c r="E15" s="5" t="s">
        <v>110</v>
      </c>
      <c r="G15" s="4"/>
      <c r="H15" s="24"/>
      <c r="K15"/>
      <c r="L15"/>
      <c r="M15"/>
      <c r="N15"/>
      <c r="O15"/>
      <c r="P15"/>
      <c r="Q15"/>
      <c r="R15"/>
      <c r="S15"/>
      <c r="T15"/>
      <c r="U15"/>
      <c r="V15"/>
    </row>
    <row r="16" spans="1:22" ht="15.75" thickBot="1" x14ac:dyDescent="0.3">
      <c r="A16" s="13"/>
      <c r="B16" s="13"/>
      <c r="C16" s="13"/>
      <c r="D16" s="13"/>
      <c r="E16" s="13"/>
      <c r="F16" s="13"/>
      <c r="G16" s="13"/>
      <c r="H16" s="13"/>
      <c r="K16"/>
      <c r="L16"/>
      <c r="M16"/>
      <c r="N16"/>
      <c r="O16"/>
      <c r="P16"/>
      <c r="Q16"/>
      <c r="R16"/>
      <c r="S16"/>
      <c r="T16"/>
      <c r="U16"/>
      <c r="V16"/>
    </row>
    <row r="17" spans="1:22" ht="18.75" x14ac:dyDescent="0.3">
      <c r="A17" s="4"/>
      <c r="B17" s="4"/>
      <c r="C17" s="4"/>
      <c r="D17" s="4"/>
      <c r="E17" s="4"/>
      <c r="F17" s="4"/>
      <c r="G17" s="4"/>
      <c r="H17" s="6"/>
      <c r="K17"/>
      <c r="L17"/>
      <c r="M17"/>
      <c r="N17"/>
      <c r="O17"/>
      <c r="P17"/>
      <c r="Q17"/>
      <c r="R17"/>
      <c r="S17"/>
      <c r="T17"/>
      <c r="U17"/>
      <c r="V17"/>
    </row>
    <row r="18" spans="1:22" ht="19.5" thickBot="1" x14ac:dyDescent="0.35">
      <c r="A18" s="5" t="s">
        <v>10</v>
      </c>
      <c r="B18" s="5"/>
      <c r="C18" s="5"/>
      <c r="D18" s="5"/>
      <c r="E18" s="4"/>
      <c r="F18" s="4"/>
      <c r="G18" s="8" t="s">
        <v>70</v>
      </c>
      <c r="H18" s="8" t="s">
        <v>98</v>
      </c>
      <c r="K18"/>
      <c r="L18"/>
      <c r="M18"/>
      <c r="N18"/>
      <c r="O18"/>
      <c r="P18"/>
      <c r="Q18"/>
      <c r="R18"/>
      <c r="S18"/>
      <c r="T18"/>
      <c r="U18"/>
      <c r="V18"/>
    </row>
    <row r="19" spans="1:22" ht="18.75" x14ac:dyDescent="0.3">
      <c r="A19" s="4"/>
      <c r="B19" s="4"/>
      <c r="C19" s="4"/>
      <c r="D19" s="4"/>
      <c r="E19" s="4"/>
      <c r="F19" s="4"/>
      <c r="G19" s="4"/>
      <c r="H19" s="6"/>
      <c r="K19"/>
      <c r="L19"/>
      <c r="M19"/>
      <c r="N19"/>
      <c r="O19"/>
      <c r="P19"/>
      <c r="Q19"/>
      <c r="R19"/>
      <c r="S19"/>
      <c r="T19"/>
      <c r="U19"/>
      <c r="V19"/>
    </row>
    <row r="20" spans="1:22" ht="18.75" x14ac:dyDescent="0.3">
      <c r="A20" s="5" t="s">
        <v>11</v>
      </c>
      <c r="B20" s="4"/>
      <c r="C20" s="4"/>
      <c r="D20" s="4"/>
      <c r="E20" s="4"/>
      <c r="F20" s="4"/>
      <c r="G20" s="5" t="s">
        <v>73</v>
      </c>
      <c r="H20" s="44">
        <f>+I81</f>
        <v>601505.4</v>
      </c>
      <c r="K20"/>
      <c r="L20"/>
      <c r="M20"/>
      <c r="N20"/>
      <c r="O20"/>
      <c r="P20"/>
      <c r="Q20"/>
      <c r="R20"/>
      <c r="S20"/>
      <c r="T20"/>
      <c r="U20"/>
      <c r="V20"/>
    </row>
    <row r="21" spans="1:22" ht="19.5" thickBot="1" x14ac:dyDescent="0.35">
      <c r="A21" s="11" t="s">
        <v>111</v>
      </c>
      <c r="B21" s="11"/>
      <c r="C21" s="11"/>
      <c r="D21" s="11"/>
      <c r="E21" s="10"/>
      <c r="F21" s="32"/>
      <c r="G21" s="11" t="s">
        <v>73</v>
      </c>
      <c r="H21" s="23">
        <f>+H131</f>
        <v>158084</v>
      </c>
      <c r="K21"/>
      <c r="L21"/>
      <c r="M21"/>
      <c r="N21"/>
      <c r="O21"/>
      <c r="P21"/>
      <c r="Q21"/>
      <c r="R21"/>
      <c r="S21"/>
      <c r="T21"/>
      <c r="U21"/>
      <c r="V21"/>
    </row>
    <row r="22" spans="1:22" ht="19.5" thickBot="1" x14ac:dyDescent="0.35">
      <c r="A22" s="5" t="s">
        <v>12</v>
      </c>
      <c r="B22" s="4"/>
      <c r="C22" s="4"/>
      <c r="D22" s="4"/>
      <c r="E22" s="4"/>
      <c r="F22" s="4"/>
      <c r="G22" s="36" t="s">
        <v>73</v>
      </c>
      <c r="H22" s="37">
        <f>+H20/H21</f>
        <v>3.8049733053313428</v>
      </c>
      <c r="K22"/>
      <c r="L22"/>
      <c r="M22"/>
      <c r="N22"/>
      <c r="O22"/>
      <c r="P22"/>
      <c r="Q22"/>
      <c r="R22"/>
      <c r="S22"/>
      <c r="T22"/>
      <c r="U22"/>
      <c r="V22"/>
    </row>
    <row r="23" spans="1:22" ht="19.5" thickTop="1" x14ac:dyDescent="0.3">
      <c r="A23" s="4"/>
      <c r="B23" s="4"/>
      <c r="C23" s="4"/>
      <c r="D23" s="4"/>
      <c r="E23" s="4"/>
      <c r="F23" s="4"/>
      <c r="G23" s="4"/>
      <c r="H23" s="24"/>
      <c r="K23"/>
      <c r="L23"/>
      <c r="M23"/>
      <c r="N23"/>
      <c r="O23"/>
      <c r="P23"/>
      <c r="Q23"/>
      <c r="R23"/>
      <c r="S23"/>
      <c r="T23"/>
      <c r="U23"/>
      <c r="V23"/>
    </row>
    <row r="24" spans="1:22" ht="19.5" thickBot="1" x14ac:dyDescent="0.35">
      <c r="A24" s="5" t="s">
        <v>13</v>
      </c>
      <c r="B24" s="5"/>
      <c r="C24" s="5"/>
      <c r="D24" s="5"/>
      <c r="E24" s="4"/>
      <c r="F24" s="4"/>
      <c r="G24" s="8" t="s">
        <v>70</v>
      </c>
      <c r="H24" s="34" t="s">
        <v>98</v>
      </c>
      <c r="K24"/>
      <c r="L24"/>
      <c r="M24"/>
      <c r="N24"/>
      <c r="O24"/>
      <c r="P24"/>
      <c r="Q24"/>
      <c r="R24"/>
      <c r="S24"/>
      <c r="T24"/>
      <c r="U24"/>
      <c r="V24"/>
    </row>
    <row r="25" spans="1:22" ht="18.75" x14ac:dyDescent="0.3">
      <c r="A25" s="5"/>
      <c r="B25" s="5"/>
      <c r="C25" s="5"/>
      <c r="D25" s="5"/>
      <c r="E25" s="4"/>
      <c r="F25" s="4"/>
      <c r="G25" s="4"/>
      <c r="H25" s="24"/>
      <c r="K25"/>
      <c r="L25"/>
      <c r="M25"/>
      <c r="N25"/>
      <c r="O25"/>
      <c r="P25"/>
      <c r="Q25"/>
      <c r="R25"/>
      <c r="S25"/>
      <c r="T25"/>
      <c r="U25"/>
      <c r="V25"/>
    </row>
    <row r="26" spans="1:22" ht="18.75" x14ac:dyDescent="0.3">
      <c r="A26" s="5" t="s">
        <v>14</v>
      </c>
      <c r="B26" s="5"/>
      <c r="C26" s="5"/>
      <c r="D26" s="5"/>
      <c r="E26" s="4"/>
      <c r="F26" s="4"/>
      <c r="G26" s="5" t="s">
        <v>73</v>
      </c>
      <c r="H26" s="24">
        <f>+H99</f>
        <v>0</v>
      </c>
      <c r="K26"/>
      <c r="L26"/>
      <c r="M26"/>
      <c r="N26"/>
      <c r="O26"/>
      <c r="P26"/>
      <c r="Q26"/>
      <c r="R26"/>
      <c r="S26"/>
      <c r="T26"/>
      <c r="U26"/>
      <c r="V26"/>
    </row>
    <row r="27" spans="1:22" ht="18.75" x14ac:dyDescent="0.3">
      <c r="A27" s="5" t="s">
        <v>15</v>
      </c>
      <c r="B27" s="5"/>
      <c r="C27" s="5"/>
      <c r="D27" s="5"/>
      <c r="E27" s="4"/>
      <c r="F27" s="4"/>
      <c r="G27" s="5" t="s">
        <v>73</v>
      </c>
      <c r="H27" s="24">
        <v>0</v>
      </c>
      <c r="K27"/>
      <c r="L27"/>
      <c r="M27"/>
      <c r="N27"/>
      <c r="O27"/>
      <c r="P27"/>
      <c r="Q27"/>
      <c r="R27"/>
      <c r="S27"/>
      <c r="T27"/>
      <c r="U27"/>
      <c r="V27"/>
    </row>
    <row r="28" spans="1:22" ht="18.75" x14ac:dyDescent="0.3">
      <c r="A28" s="5" t="s">
        <v>16</v>
      </c>
      <c r="B28" s="5"/>
      <c r="C28" s="5"/>
      <c r="D28" s="5"/>
      <c r="E28" s="4"/>
      <c r="F28" s="4"/>
      <c r="G28" s="5" t="s">
        <v>73</v>
      </c>
      <c r="H28" s="24">
        <v>0</v>
      </c>
      <c r="K28"/>
      <c r="L28"/>
      <c r="M28"/>
      <c r="N28"/>
      <c r="O28"/>
      <c r="P28"/>
      <c r="Q28"/>
      <c r="R28"/>
      <c r="S28"/>
      <c r="T28"/>
      <c r="U28"/>
      <c r="V28"/>
    </row>
    <row r="29" spans="1:22" ht="19.5" thickBot="1" x14ac:dyDescent="0.35">
      <c r="A29" s="11" t="s">
        <v>17</v>
      </c>
      <c r="B29" s="11"/>
      <c r="C29" s="11"/>
      <c r="D29" s="11"/>
      <c r="E29" s="10"/>
      <c r="F29" s="10"/>
      <c r="G29" s="11" t="s">
        <v>73</v>
      </c>
      <c r="H29" s="33">
        <v>0</v>
      </c>
      <c r="K29"/>
      <c r="L29"/>
      <c r="M29"/>
      <c r="N29"/>
      <c r="O29"/>
      <c r="P29"/>
      <c r="Q29"/>
      <c r="R29"/>
      <c r="S29"/>
      <c r="T29"/>
      <c r="U29"/>
      <c r="V29"/>
    </row>
    <row r="30" spans="1:22" ht="19.5" thickBot="1" x14ac:dyDescent="0.35">
      <c r="A30" s="5" t="s">
        <v>18</v>
      </c>
      <c r="B30" s="5"/>
      <c r="C30" s="5"/>
      <c r="D30" s="5"/>
      <c r="E30" s="4"/>
      <c r="F30" s="4"/>
      <c r="G30" s="38" t="s">
        <v>73</v>
      </c>
      <c r="H30" s="39">
        <f>SUM(H26:H29)</f>
        <v>0</v>
      </c>
      <c r="K30"/>
      <c r="L30"/>
      <c r="M30"/>
      <c r="N30"/>
      <c r="O30"/>
      <c r="P30"/>
      <c r="Q30"/>
      <c r="R30"/>
      <c r="S30"/>
      <c r="T30"/>
      <c r="U30"/>
      <c r="V30"/>
    </row>
    <row r="31" spans="1:22" ht="19.5" thickTop="1" x14ac:dyDescent="0.3">
      <c r="A31" s="5"/>
      <c r="B31" s="5"/>
      <c r="C31" s="5"/>
      <c r="D31" s="5"/>
      <c r="E31" s="4"/>
      <c r="F31" s="4"/>
      <c r="G31" s="4"/>
      <c r="H31" s="35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9.5" thickBot="1" x14ac:dyDescent="0.35">
      <c r="A32" s="5" t="s">
        <v>19</v>
      </c>
      <c r="B32" s="5"/>
      <c r="C32" s="5"/>
      <c r="D32" s="5"/>
      <c r="E32" s="4"/>
      <c r="F32" s="4"/>
      <c r="G32" s="8" t="s">
        <v>70</v>
      </c>
      <c r="H32" s="34" t="s">
        <v>98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8.75" x14ac:dyDescent="0.3">
      <c r="A33" s="5"/>
      <c r="B33" s="5"/>
      <c r="C33" s="5"/>
      <c r="D33" s="5"/>
      <c r="E33" s="4"/>
      <c r="F33" s="4"/>
      <c r="G33" s="4"/>
      <c r="H33" s="35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8.75" x14ac:dyDescent="0.3">
      <c r="A34" s="5" t="s">
        <v>20</v>
      </c>
      <c r="B34" s="5"/>
      <c r="C34" s="5"/>
      <c r="D34" s="5"/>
      <c r="E34" s="4"/>
      <c r="F34" s="4"/>
      <c r="G34" s="5" t="s">
        <v>73</v>
      </c>
      <c r="H34" s="24">
        <f>+H133</f>
        <v>-0.27544987854558334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8.75" x14ac:dyDescent="0.3">
      <c r="A35" s="5" t="s">
        <v>15</v>
      </c>
      <c r="B35" s="5"/>
      <c r="C35" s="5"/>
      <c r="D35" s="5"/>
      <c r="E35" s="4"/>
      <c r="F35" s="4"/>
      <c r="G35" s="5" t="s">
        <v>73</v>
      </c>
      <c r="H35" s="35">
        <f>-0.4253</f>
        <v>-0.42530000000000001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8.75" x14ac:dyDescent="0.3">
      <c r="A36" s="5" t="s">
        <v>16</v>
      </c>
      <c r="B36" s="5"/>
      <c r="C36" s="5"/>
      <c r="D36" s="5"/>
      <c r="E36" s="4"/>
      <c r="F36" s="4"/>
      <c r="G36" s="5" t="s">
        <v>73</v>
      </c>
      <c r="H36" s="35">
        <f>-0.8402</f>
        <v>-0.84019999999999995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19.5" thickBot="1" x14ac:dyDescent="0.35">
      <c r="A37" s="11" t="s">
        <v>17</v>
      </c>
      <c r="B37" s="11"/>
      <c r="C37" s="11"/>
      <c r="D37" s="11"/>
      <c r="E37" s="10"/>
      <c r="F37" s="10"/>
      <c r="G37" s="11" t="s">
        <v>73</v>
      </c>
      <c r="H37" s="35">
        <f>-0.5667</f>
        <v>-0.56669999999999998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19.5" thickBot="1" x14ac:dyDescent="0.35">
      <c r="A38" s="5" t="s">
        <v>21</v>
      </c>
      <c r="B38" s="5"/>
      <c r="C38" s="5"/>
      <c r="D38" s="5"/>
      <c r="E38" s="4"/>
      <c r="F38" s="4"/>
      <c r="G38" s="38" t="s">
        <v>73</v>
      </c>
      <c r="H38" s="39">
        <f>SUM(H34:H37)</f>
        <v>-2.1076498785455833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19.5" thickTop="1" x14ac:dyDescent="0.3">
      <c r="A39" s="5"/>
      <c r="B39" s="5"/>
      <c r="C39" s="5"/>
      <c r="D39" s="5"/>
      <c r="E39" s="4"/>
      <c r="F39" s="4"/>
      <c r="G39" s="4"/>
      <c r="H39" s="35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19.5" thickBot="1" x14ac:dyDescent="0.35">
      <c r="A40" s="5" t="s">
        <v>22</v>
      </c>
      <c r="B40" s="5"/>
      <c r="C40" s="5"/>
      <c r="D40" s="5"/>
      <c r="E40" s="5"/>
      <c r="F40" s="4"/>
      <c r="G40" s="8" t="s">
        <v>70</v>
      </c>
      <c r="H40" s="34" t="s">
        <v>98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18.75" x14ac:dyDescent="0.3">
      <c r="A41" s="5" t="s">
        <v>15</v>
      </c>
      <c r="B41" s="5"/>
      <c r="C41" s="5"/>
      <c r="D41" s="5"/>
      <c r="E41" s="4"/>
      <c r="F41" s="4"/>
      <c r="G41" s="5" t="s">
        <v>73</v>
      </c>
      <c r="H41" s="24">
        <v>0</v>
      </c>
      <c r="K41"/>
      <c r="L41"/>
      <c r="M41"/>
      <c r="N41"/>
      <c r="O41"/>
      <c r="P41"/>
      <c r="Q41"/>
      <c r="R41"/>
      <c r="S41"/>
      <c r="T41"/>
      <c r="U41"/>
      <c r="V41"/>
    </row>
    <row r="42" spans="1:22" ht="18.75" x14ac:dyDescent="0.3">
      <c r="A42" s="5" t="s">
        <v>16</v>
      </c>
      <c r="B42" s="5"/>
      <c r="C42" s="5"/>
      <c r="D42" s="5"/>
      <c r="E42" s="4"/>
      <c r="F42" s="4"/>
      <c r="G42" s="5" t="s">
        <v>73</v>
      </c>
      <c r="H42" s="24">
        <v>0</v>
      </c>
      <c r="K42"/>
      <c r="L42"/>
      <c r="M42"/>
      <c r="N42"/>
      <c r="O42"/>
      <c r="P42"/>
      <c r="Q42"/>
      <c r="R42"/>
      <c r="S42"/>
      <c r="T42"/>
      <c r="U42"/>
      <c r="V42"/>
    </row>
    <row r="43" spans="1:22" ht="19.5" thickBot="1" x14ac:dyDescent="0.35">
      <c r="A43" s="11" t="s">
        <v>17</v>
      </c>
      <c r="B43" s="11"/>
      <c r="C43" s="11"/>
      <c r="D43" s="11"/>
      <c r="E43" s="10"/>
      <c r="F43" s="10"/>
      <c r="G43" s="11" t="s">
        <v>73</v>
      </c>
      <c r="H43" s="33">
        <v>0</v>
      </c>
      <c r="K43"/>
      <c r="L43"/>
      <c r="M43"/>
      <c r="N43"/>
      <c r="O43"/>
      <c r="P43"/>
      <c r="Q43"/>
      <c r="R43"/>
      <c r="S43"/>
      <c r="T43"/>
      <c r="U43"/>
      <c r="V43"/>
    </row>
    <row r="44" spans="1:22" ht="19.5" thickBot="1" x14ac:dyDescent="0.35">
      <c r="A44" s="5" t="s">
        <v>23</v>
      </c>
      <c r="B44" s="5"/>
      <c r="C44" s="5"/>
      <c r="D44" s="5"/>
      <c r="E44" s="4"/>
      <c r="F44" s="4"/>
      <c r="G44" s="38" t="s">
        <v>73</v>
      </c>
      <c r="H44" s="39">
        <f>SUM(H41:H43)</f>
        <v>0</v>
      </c>
      <c r="K44"/>
      <c r="L44"/>
      <c r="M44"/>
      <c r="N44"/>
      <c r="O44"/>
      <c r="P44"/>
      <c r="Q44"/>
      <c r="R44"/>
      <c r="S44"/>
      <c r="T44"/>
      <c r="U44"/>
      <c r="V44"/>
    </row>
    <row r="45" spans="1:22" ht="19.5" thickTop="1" x14ac:dyDescent="0.3">
      <c r="A45" s="5"/>
      <c r="B45" s="5"/>
      <c r="C45" s="5"/>
      <c r="D45" s="5"/>
      <c r="E45" s="4"/>
      <c r="F45" s="4"/>
      <c r="G45"/>
      <c r="H45" s="4"/>
      <c r="I45" s="35"/>
      <c r="K45"/>
      <c r="L45"/>
      <c r="M45"/>
      <c r="N45"/>
      <c r="O45"/>
      <c r="P45"/>
      <c r="Q45"/>
      <c r="R45"/>
      <c r="S45"/>
      <c r="T45"/>
      <c r="U45"/>
      <c r="V45"/>
    </row>
    <row r="46" spans="1:22" ht="18.75" x14ac:dyDescent="0.3">
      <c r="A46" s="4"/>
      <c r="B46" s="4"/>
      <c r="C46" s="4"/>
      <c r="D46" s="4"/>
      <c r="E46" s="4"/>
      <c r="F46" s="4"/>
      <c r="G46"/>
      <c r="H46" s="4"/>
      <c r="I46" s="4"/>
      <c r="K46"/>
      <c r="L46"/>
      <c r="M46"/>
      <c r="N46"/>
      <c r="O46"/>
      <c r="P46"/>
      <c r="Q46"/>
      <c r="R46"/>
      <c r="S46"/>
      <c r="T46"/>
      <c r="U46"/>
      <c r="V46"/>
    </row>
    <row r="47" spans="1:22" ht="18.75" x14ac:dyDescent="0.3">
      <c r="A47" s="4"/>
      <c r="B47" s="4"/>
      <c r="C47" s="4"/>
      <c r="D47" s="4"/>
      <c r="E47" s="4"/>
      <c r="F47" s="4"/>
      <c r="G47" s="4"/>
      <c r="H47" s="4"/>
      <c r="I47" s="4"/>
      <c r="K47"/>
      <c r="L47"/>
      <c r="M47"/>
      <c r="N47"/>
      <c r="O47"/>
      <c r="P47"/>
      <c r="Q47"/>
      <c r="R47"/>
      <c r="S47"/>
      <c r="T47"/>
      <c r="U47"/>
      <c r="V47"/>
    </row>
    <row r="48" spans="1:22" ht="18.75" x14ac:dyDescent="0.3">
      <c r="A48" s="4"/>
      <c r="B48" s="4"/>
      <c r="C48" s="4"/>
      <c r="D48" s="4"/>
      <c r="E48" s="4"/>
      <c r="F48" s="4"/>
      <c r="G48" s="4"/>
      <c r="H48" s="4"/>
      <c r="I48" s="4"/>
      <c r="K48"/>
      <c r="L48"/>
      <c r="M48"/>
      <c r="N48"/>
      <c r="O48"/>
      <c r="P48"/>
      <c r="Q48"/>
      <c r="R48"/>
      <c r="S48"/>
      <c r="T48"/>
      <c r="U48"/>
      <c r="V48"/>
    </row>
    <row r="49" spans="1:22" x14ac:dyDescent="0.25">
      <c r="K49"/>
      <c r="L49"/>
      <c r="M49"/>
      <c r="N49"/>
      <c r="O49"/>
      <c r="P49"/>
      <c r="Q49"/>
      <c r="R49"/>
      <c r="S49"/>
      <c r="T49"/>
      <c r="U49"/>
      <c r="V49"/>
    </row>
    <row r="50" spans="1:22" ht="18.75" x14ac:dyDescent="0.3">
      <c r="A50" s="4"/>
      <c r="B50" s="4"/>
      <c r="C50" s="4"/>
      <c r="D50" s="7" t="s">
        <v>86</v>
      </c>
      <c r="E50" s="4"/>
      <c r="F50" s="4"/>
      <c r="G50" s="4"/>
      <c r="H50" s="4"/>
      <c r="I50" s="4"/>
    </row>
    <row r="51" spans="1:22" ht="18.75" x14ac:dyDescent="0.3">
      <c r="A51" s="4"/>
      <c r="B51" s="4"/>
      <c r="C51" s="4"/>
      <c r="D51" s="6"/>
      <c r="E51" s="6"/>
      <c r="F51" s="6"/>
      <c r="G51" s="4"/>
      <c r="H51" s="4"/>
      <c r="I51" s="4"/>
      <c r="J51" s="4"/>
    </row>
    <row r="52" spans="1:22" ht="18.75" x14ac:dyDescent="0.3">
      <c r="A52" s="4"/>
      <c r="B52" s="4"/>
      <c r="C52" s="4" t="s">
        <v>4</v>
      </c>
      <c r="D52" s="7" t="s">
        <v>87</v>
      </c>
      <c r="E52" s="6"/>
      <c r="F52" s="5"/>
      <c r="G52" s="4"/>
      <c r="H52" s="4"/>
      <c r="I52" s="4"/>
      <c r="J52" s="4"/>
    </row>
    <row r="53" spans="1:22" ht="18.75" x14ac:dyDescent="0.3">
      <c r="A53" s="4"/>
      <c r="B53" s="4"/>
      <c r="C53" s="4"/>
      <c r="D53" s="4"/>
      <c r="E53" s="4"/>
      <c r="F53" s="6"/>
      <c r="G53" s="4"/>
      <c r="H53" s="4"/>
      <c r="I53" s="4"/>
      <c r="J53" s="4"/>
    </row>
    <row r="54" spans="1:22" ht="18.75" x14ac:dyDescent="0.3">
      <c r="A54" s="4"/>
      <c r="B54" s="4"/>
      <c r="C54" s="4"/>
      <c r="D54" s="4"/>
      <c r="E54" s="4"/>
      <c r="F54" s="6"/>
      <c r="G54" s="4"/>
      <c r="H54" s="4"/>
      <c r="I54" s="4"/>
      <c r="J54" s="4"/>
    </row>
    <row r="55" spans="1:22" ht="19.5" thickBot="1" x14ac:dyDescent="0.35">
      <c r="A55" s="11" t="s">
        <v>112</v>
      </c>
      <c r="B55" s="10"/>
      <c r="C55" s="10"/>
      <c r="D55" s="10"/>
      <c r="E55" s="10"/>
      <c r="F55" s="9"/>
      <c r="G55" s="4"/>
      <c r="H55" s="4"/>
      <c r="I55" s="4"/>
      <c r="J55" s="4"/>
    </row>
    <row r="56" spans="1:22" ht="18.75" x14ac:dyDescent="0.3">
      <c r="A56" s="4"/>
      <c r="B56" s="4"/>
      <c r="C56" s="4"/>
      <c r="D56" s="4"/>
      <c r="E56" s="4"/>
      <c r="F56" s="6"/>
      <c r="G56" s="4"/>
      <c r="H56" s="4"/>
      <c r="I56" s="4"/>
      <c r="J56" s="4"/>
    </row>
    <row r="57" spans="1:22" ht="18.75" x14ac:dyDescent="0.3">
      <c r="A57" s="26" t="s">
        <v>93</v>
      </c>
      <c r="B57" s="5"/>
      <c r="C57" s="26" t="s">
        <v>89</v>
      </c>
      <c r="D57" s="26" t="s">
        <v>91</v>
      </c>
      <c r="E57" s="5"/>
      <c r="F57" s="26" t="s">
        <v>96</v>
      </c>
      <c r="G57" s="26" t="s">
        <v>95</v>
      </c>
      <c r="H57" s="5"/>
      <c r="I57" s="26" t="s">
        <v>104</v>
      </c>
      <c r="J57" s="4"/>
    </row>
    <row r="58" spans="1:22" ht="18.75" x14ac:dyDescent="0.3">
      <c r="A58" s="5"/>
      <c r="B58" s="5"/>
      <c r="C58" s="5"/>
      <c r="D58" s="5"/>
      <c r="E58" s="5"/>
      <c r="F58" s="5"/>
      <c r="G58" s="5"/>
      <c r="H58" s="5"/>
      <c r="I58" s="5" t="s">
        <v>103</v>
      </c>
      <c r="J58"/>
      <c r="K58"/>
      <c r="L58"/>
      <c r="M58"/>
      <c r="N58"/>
      <c r="O58"/>
      <c r="P58"/>
    </row>
    <row r="59" spans="1:22" ht="19.5" thickBot="1" x14ac:dyDescent="0.35">
      <c r="A59" s="11" t="s">
        <v>92</v>
      </c>
      <c r="B59" s="11"/>
      <c r="C59" s="11" t="s">
        <v>88</v>
      </c>
      <c r="D59" s="11" t="s">
        <v>90</v>
      </c>
      <c r="E59" s="6"/>
      <c r="F59" s="11" t="s">
        <v>24</v>
      </c>
      <c r="G59" s="11" t="s">
        <v>94</v>
      </c>
      <c r="H59" s="11"/>
      <c r="I59" s="11" t="s">
        <v>105</v>
      </c>
      <c r="J59"/>
      <c r="K59"/>
      <c r="L59"/>
      <c r="M59"/>
      <c r="N59"/>
      <c r="O59"/>
      <c r="P59"/>
    </row>
    <row r="60" spans="1:22" ht="18.75" x14ac:dyDescent="0.3">
      <c r="A60" s="4" t="s">
        <v>109</v>
      </c>
      <c r="B60" s="4"/>
      <c r="C60" s="18">
        <f>SUM(D60*F60)</f>
        <v>173691.35848800003</v>
      </c>
      <c r="D60" s="43">
        <f>1.053978</f>
        <v>1.0539780000000001</v>
      </c>
      <c r="E60" s="4"/>
      <c r="F60" s="42">
        <f>164796</f>
        <v>164796</v>
      </c>
      <c r="G60" s="45">
        <f>3.65</f>
        <v>3.65</v>
      </c>
      <c r="H60" s="4"/>
      <c r="I60" s="44">
        <f>+F60*G60</f>
        <v>601505.4</v>
      </c>
      <c r="J60"/>
      <c r="K60"/>
      <c r="L60"/>
      <c r="M60"/>
      <c r="N60"/>
      <c r="O60"/>
      <c r="P60"/>
    </row>
    <row r="61" spans="1:22" ht="18.75" x14ac:dyDescent="0.3">
      <c r="A61" s="4"/>
      <c r="B61" s="4"/>
      <c r="C61" s="18"/>
      <c r="D61" s="43"/>
      <c r="E61" s="4"/>
      <c r="F61" s="42"/>
      <c r="G61" s="45"/>
      <c r="H61" s="4"/>
      <c r="I61" s="44"/>
      <c r="J61"/>
      <c r="K61"/>
      <c r="L61"/>
      <c r="M61"/>
      <c r="N61"/>
      <c r="O61"/>
      <c r="P61"/>
    </row>
    <row r="62" spans="1:22" ht="18.75" x14ac:dyDescent="0.3">
      <c r="A62" s="4"/>
      <c r="B62" s="4"/>
      <c r="C62" s="4"/>
      <c r="D62" s="4"/>
      <c r="E62" s="4"/>
      <c r="F62" s="4"/>
      <c r="G62" s="4"/>
      <c r="H62" s="4"/>
      <c r="I62" s="4"/>
      <c r="J62"/>
      <c r="K62"/>
      <c r="L62"/>
      <c r="M62"/>
      <c r="N62"/>
      <c r="O62"/>
      <c r="P62"/>
    </row>
    <row r="63" spans="1:22" ht="18.75" x14ac:dyDescent="0.3">
      <c r="A63" s="4"/>
      <c r="B63" s="4"/>
      <c r="C63" s="4"/>
      <c r="D63" s="4"/>
      <c r="E63" s="4"/>
      <c r="F63" s="4"/>
      <c r="G63" s="4"/>
      <c r="H63" s="4"/>
      <c r="I63" s="4"/>
      <c r="J63"/>
      <c r="K63"/>
      <c r="L63"/>
      <c r="M63"/>
      <c r="N63"/>
      <c r="O63"/>
      <c r="P63"/>
    </row>
    <row r="64" spans="1:22" ht="18.75" x14ac:dyDescent="0.3">
      <c r="A64" s="4"/>
      <c r="B64" s="4"/>
      <c r="C64" s="4"/>
      <c r="D64" s="4"/>
      <c r="E64" s="4"/>
      <c r="F64" s="4"/>
      <c r="G64" s="4"/>
      <c r="H64" s="4"/>
      <c r="I64" s="4"/>
      <c r="J64"/>
      <c r="K64"/>
      <c r="L64"/>
      <c r="M64"/>
      <c r="N64"/>
      <c r="O64"/>
      <c r="P64"/>
    </row>
    <row r="65" spans="1:16" ht="18.75" x14ac:dyDescent="0.3">
      <c r="A65" s="4"/>
      <c r="B65" s="4"/>
      <c r="C65" s="4"/>
      <c r="D65" s="4"/>
      <c r="E65" s="4"/>
      <c r="F65" s="4"/>
      <c r="G65" s="4"/>
      <c r="H65" s="4"/>
      <c r="I65" s="4"/>
      <c r="J65"/>
      <c r="K65"/>
      <c r="L65"/>
      <c r="M65"/>
      <c r="N65"/>
      <c r="O65"/>
      <c r="P65"/>
    </row>
    <row r="66" spans="1:16" ht="18.75" x14ac:dyDescent="0.3">
      <c r="A66" s="4"/>
      <c r="B66" s="4"/>
      <c r="C66" s="4"/>
      <c r="D66" s="4"/>
      <c r="E66" s="4"/>
      <c r="F66" s="4"/>
      <c r="G66" s="4"/>
      <c r="H66" s="4"/>
      <c r="I66" s="4"/>
      <c r="J66"/>
      <c r="K66"/>
      <c r="L66"/>
      <c r="M66"/>
      <c r="N66"/>
      <c r="O66"/>
      <c r="P66"/>
    </row>
    <row r="67" spans="1:16" ht="19.5" thickBot="1" x14ac:dyDescent="0.35">
      <c r="A67" s="10"/>
      <c r="B67" s="10"/>
      <c r="C67" s="10"/>
      <c r="D67" s="10"/>
      <c r="E67" s="10"/>
      <c r="F67" s="10"/>
      <c r="G67" s="10"/>
      <c r="H67" s="10"/>
      <c r="I67" s="10"/>
      <c r="J67"/>
      <c r="K67"/>
      <c r="L67"/>
      <c r="M67"/>
      <c r="N67"/>
      <c r="O67"/>
      <c r="P67"/>
    </row>
    <row r="68" spans="1:16" ht="18.75" x14ac:dyDescent="0.3">
      <c r="A68" s="5" t="s">
        <v>25</v>
      </c>
      <c r="B68" s="4"/>
      <c r="C68" s="4"/>
      <c r="D68" s="4"/>
      <c r="E68" s="4"/>
      <c r="F68" s="18">
        <f>SUM(F60:F67)</f>
        <v>164796</v>
      </c>
      <c r="G68" s="4"/>
      <c r="H68" s="4"/>
      <c r="I68" s="44">
        <f>SUM(I60:I67)</f>
        <v>601505.4</v>
      </c>
      <c r="J68"/>
      <c r="K68"/>
      <c r="L68"/>
      <c r="M68"/>
      <c r="N68"/>
      <c r="O68"/>
      <c r="P68"/>
    </row>
    <row r="69" spans="1:16" ht="18.75" x14ac:dyDescent="0.3">
      <c r="A69" s="4"/>
      <c r="B69" s="4"/>
      <c r="C69" s="4"/>
      <c r="D69" s="4"/>
      <c r="E69" s="4"/>
      <c r="F69" s="4"/>
      <c r="G69" s="4"/>
      <c r="H69" s="4"/>
      <c r="I69" s="4"/>
      <c r="J69"/>
      <c r="K69"/>
      <c r="L69"/>
      <c r="M69"/>
      <c r="N69"/>
      <c r="O69"/>
      <c r="P69"/>
    </row>
    <row r="70" spans="1:16" ht="18.75" x14ac:dyDescent="0.3">
      <c r="A70" s="4"/>
      <c r="B70" s="4"/>
      <c r="C70" s="4"/>
      <c r="D70" s="4"/>
      <c r="E70" s="4"/>
      <c r="F70" s="4"/>
      <c r="G70"/>
      <c r="H70" s="4"/>
      <c r="I70" s="4"/>
      <c r="J70"/>
      <c r="K70"/>
      <c r="L70"/>
      <c r="M70"/>
      <c r="N70"/>
      <c r="O70"/>
      <c r="P70"/>
    </row>
    <row r="71" spans="1:16" ht="19.5" thickBot="1" x14ac:dyDescent="0.35">
      <c r="A71" s="7" t="s">
        <v>113</v>
      </c>
      <c r="B71" s="6"/>
      <c r="C71" s="6"/>
      <c r="D71" s="6"/>
      <c r="E71" s="6"/>
      <c r="F71" s="6"/>
      <c r="G71"/>
      <c r="H71" s="23">
        <f>+F60</f>
        <v>164796</v>
      </c>
      <c r="I71" s="4"/>
      <c r="J71"/>
      <c r="K71"/>
      <c r="L71"/>
      <c r="M71"/>
      <c r="N71"/>
      <c r="O71"/>
      <c r="P71"/>
    </row>
    <row r="72" spans="1:16" ht="19.5" thickBot="1" x14ac:dyDescent="0.35">
      <c r="A72" s="5" t="s">
        <v>97</v>
      </c>
      <c r="B72" s="4"/>
      <c r="C72" s="23">
        <f>+H131</f>
        <v>158084</v>
      </c>
      <c r="D72" s="4"/>
      <c r="E72" s="4"/>
      <c r="F72" s="4"/>
      <c r="G72"/>
      <c r="H72" s="4"/>
      <c r="I72" s="4"/>
      <c r="J72"/>
      <c r="K72"/>
      <c r="L72"/>
      <c r="M72"/>
      <c r="N72"/>
      <c r="O72"/>
      <c r="P72"/>
    </row>
    <row r="73" spans="1:16" ht="18.75" x14ac:dyDescent="0.3">
      <c r="A73" s="4"/>
      <c r="B73" s="4"/>
      <c r="C73" s="4"/>
      <c r="D73" s="4"/>
      <c r="E73" s="4"/>
      <c r="F73" s="4"/>
      <c r="G73" s="4"/>
      <c r="H73" s="4"/>
      <c r="I73" s="4"/>
      <c r="J73"/>
      <c r="K73"/>
      <c r="L73"/>
      <c r="M73"/>
      <c r="N73"/>
      <c r="O73"/>
      <c r="P73"/>
    </row>
    <row r="74" spans="1:16" ht="19.5" thickBot="1" x14ac:dyDescent="0.35">
      <c r="A74" s="5"/>
      <c r="B74" s="5"/>
      <c r="C74" s="5"/>
      <c r="D74" s="5"/>
      <c r="E74" s="5"/>
      <c r="F74" s="5"/>
      <c r="G74" s="4"/>
      <c r="H74" s="8" t="s">
        <v>70</v>
      </c>
      <c r="I74" s="8" t="s">
        <v>98</v>
      </c>
      <c r="J74" s="4"/>
    </row>
    <row r="75" spans="1:16" ht="18.75" x14ac:dyDescent="0.3">
      <c r="A75" s="5" t="s">
        <v>99</v>
      </c>
      <c r="B75" s="5"/>
      <c r="C75" s="5"/>
      <c r="D75" s="5"/>
      <c r="E75" s="5"/>
      <c r="F75" s="5"/>
      <c r="G75" s="4"/>
      <c r="H75" s="4"/>
      <c r="I75" s="44">
        <f>+I68</f>
        <v>601505.4</v>
      </c>
      <c r="J75" s="4"/>
    </row>
    <row r="76" spans="1:16" ht="18.75" x14ac:dyDescent="0.3">
      <c r="A76" s="31" t="s">
        <v>26</v>
      </c>
      <c r="B76" s="31"/>
      <c r="C76" s="31"/>
      <c r="D76" s="31"/>
      <c r="E76" s="31"/>
      <c r="F76" s="31"/>
      <c r="G76" s="28"/>
      <c r="H76" s="28"/>
      <c r="I76" s="29">
        <f>+F68</f>
        <v>164796</v>
      </c>
      <c r="J76" s="4"/>
    </row>
    <row r="77" spans="1:16" ht="18.75" x14ac:dyDescent="0.3">
      <c r="A77" s="5"/>
      <c r="B77" s="5"/>
      <c r="C77" s="5"/>
      <c r="D77" s="5"/>
      <c r="E77" s="5"/>
      <c r="F77" s="5"/>
      <c r="G77" s="4"/>
      <c r="H77" s="4"/>
      <c r="I77" s="6"/>
      <c r="J77" s="4"/>
    </row>
    <row r="78" spans="1:16" ht="18.75" x14ac:dyDescent="0.3">
      <c r="A78" s="5" t="s">
        <v>27</v>
      </c>
      <c r="B78" s="5"/>
      <c r="C78" s="5"/>
      <c r="D78" s="5"/>
      <c r="E78" s="5"/>
      <c r="F78" s="5"/>
      <c r="G78" s="4"/>
      <c r="H78" s="4"/>
      <c r="I78" s="27">
        <f>+G60</f>
        <v>3.65</v>
      </c>
      <c r="J78" s="4"/>
    </row>
    <row r="79" spans="1:16" ht="18.75" x14ac:dyDescent="0.3">
      <c r="A79" s="31" t="s">
        <v>100</v>
      </c>
      <c r="B79" s="31"/>
      <c r="C79" s="31"/>
      <c r="D79" s="31"/>
      <c r="E79" s="31"/>
      <c r="F79" s="31"/>
      <c r="G79" s="28"/>
      <c r="H79" s="28"/>
      <c r="I79" s="29">
        <f>+F68</f>
        <v>164796</v>
      </c>
      <c r="J79" s="4"/>
    </row>
    <row r="80" spans="1:16" ht="18.75" x14ac:dyDescent="0.3">
      <c r="A80" s="5"/>
      <c r="B80" s="5"/>
      <c r="C80" s="5"/>
      <c r="D80" s="5"/>
      <c r="E80" s="5"/>
      <c r="F80" s="5"/>
      <c r="G80" s="4"/>
      <c r="H80" s="4"/>
      <c r="I80" s="6"/>
      <c r="J80" s="4"/>
    </row>
    <row r="81" spans="1:14" ht="18.75" x14ac:dyDescent="0.3">
      <c r="A81" s="5" t="s">
        <v>101</v>
      </c>
      <c r="B81" s="5"/>
      <c r="C81" s="5"/>
      <c r="D81" s="5"/>
      <c r="E81" s="5"/>
      <c r="F81" s="5"/>
      <c r="G81" s="4"/>
      <c r="H81" s="4"/>
      <c r="I81" s="44">
        <f>+I78*I79</f>
        <v>601505.4</v>
      </c>
      <c r="J81" s="4"/>
    </row>
    <row r="82" spans="1:14" ht="18.75" x14ac:dyDescent="0.3">
      <c r="A82" s="5"/>
      <c r="B82" s="5"/>
      <c r="C82" s="5"/>
      <c r="D82" s="5"/>
      <c r="E82" s="5"/>
      <c r="F82" s="5"/>
      <c r="G82" s="4"/>
      <c r="H82" s="4"/>
      <c r="I82" s="4"/>
      <c r="J82" s="4"/>
    </row>
    <row r="83" spans="1:14" ht="18.75" x14ac:dyDescent="0.3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4" ht="18.75" x14ac:dyDescent="0.3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4" ht="18.75" x14ac:dyDescent="0.3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4" ht="18.75" x14ac:dyDescent="0.3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4" ht="18.75" x14ac:dyDescent="0.3">
      <c r="A87" s="4"/>
      <c r="B87" s="6"/>
      <c r="C87" s="6"/>
      <c r="D87" s="7" t="s">
        <v>82</v>
      </c>
      <c r="E87" s="6"/>
      <c r="F87" s="6"/>
      <c r="G87" s="6"/>
      <c r="H87" s="6"/>
      <c r="I87" s="6"/>
      <c r="J87"/>
    </row>
    <row r="88" spans="1:14" ht="18.75" x14ac:dyDescent="0.3">
      <c r="A88" s="4"/>
      <c r="B88" s="6"/>
      <c r="C88" s="6"/>
      <c r="D88" s="6"/>
      <c r="E88" s="6"/>
      <c r="F88" s="6"/>
      <c r="G88" s="6"/>
      <c r="H88" s="6"/>
      <c r="I88" s="6"/>
      <c r="J88"/>
    </row>
    <row r="89" spans="1:14" ht="18.75" x14ac:dyDescent="0.3">
      <c r="A89" s="4"/>
      <c r="B89" s="6"/>
      <c r="C89" s="6"/>
      <c r="D89" s="7" t="s">
        <v>83</v>
      </c>
      <c r="E89" s="6"/>
      <c r="F89" s="6"/>
      <c r="G89" s="6"/>
      <c r="H89" s="6"/>
      <c r="I89" s="6"/>
      <c r="J89"/>
    </row>
    <row r="90" spans="1:14" ht="18.75" x14ac:dyDescent="0.3">
      <c r="A90" s="4"/>
      <c r="B90" s="6"/>
      <c r="C90" s="6"/>
      <c r="D90" s="6"/>
      <c r="E90" s="6"/>
      <c r="F90" s="6"/>
      <c r="G90" s="6"/>
      <c r="H90" s="6"/>
      <c r="I90" s="6"/>
      <c r="J90"/>
    </row>
    <row r="91" spans="1:14" ht="18.75" x14ac:dyDescent="0.3">
      <c r="A91" s="4"/>
      <c r="B91" s="4"/>
      <c r="C91" s="4"/>
      <c r="D91" s="4"/>
      <c r="E91" s="4"/>
      <c r="F91" s="4"/>
      <c r="G91" s="4"/>
      <c r="H91" s="4"/>
      <c r="I91" s="4"/>
    </row>
    <row r="92" spans="1:14" ht="19.5" thickBot="1" x14ac:dyDescent="0.35">
      <c r="A92" s="4"/>
      <c r="B92" s="4"/>
      <c r="C92" s="4"/>
      <c r="D92" s="4"/>
      <c r="E92" s="4"/>
      <c r="F92" s="4"/>
      <c r="G92" s="8" t="s">
        <v>70</v>
      </c>
      <c r="H92" s="8" t="s">
        <v>69</v>
      </c>
    </row>
    <row r="93" spans="1:14" ht="18.75" x14ac:dyDescent="0.3">
      <c r="A93" s="5" t="s">
        <v>35</v>
      </c>
      <c r="B93" s="5"/>
      <c r="C93" s="5"/>
      <c r="D93" s="5"/>
      <c r="E93" s="5"/>
      <c r="F93" s="4"/>
      <c r="G93" s="4" t="s">
        <v>72</v>
      </c>
      <c r="H93" s="30">
        <v>0</v>
      </c>
    </row>
    <row r="94" spans="1:14" ht="19.5" thickBot="1" x14ac:dyDescent="0.35">
      <c r="A94" s="5" t="s">
        <v>36</v>
      </c>
      <c r="B94" s="5"/>
      <c r="C94" s="5"/>
      <c r="D94" s="5"/>
      <c r="E94" s="5"/>
      <c r="F94" s="6"/>
      <c r="G94" s="4" t="s">
        <v>72</v>
      </c>
      <c r="H94" s="22">
        <v>0</v>
      </c>
    </row>
    <row r="95" spans="1:14" ht="18.75" x14ac:dyDescent="0.3">
      <c r="A95" s="5" t="s">
        <v>37</v>
      </c>
      <c r="B95" s="5"/>
      <c r="C95" s="5"/>
      <c r="D95" s="5"/>
      <c r="E95" s="5"/>
      <c r="F95" s="6"/>
      <c r="G95" s="4" t="s">
        <v>72</v>
      </c>
      <c r="H95" s="30">
        <f>+H93+H94</f>
        <v>0</v>
      </c>
      <c r="I95"/>
      <c r="J95"/>
      <c r="K95"/>
      <c r="L95"/>
      <c r="M95"/>
      <c r="N95"/>
    </row>
    <row r="96" spans="1:14" ht="18.75" x14ac:dyDescent="0.3">
      <c r="A96" s="5"/>
      <c r="B96" s="5"/>
      <c r="C96" s="5"/>
      <c r="D96" s="5"/>
      <c r="E96" s="6"/>
      <c r="F96" s="6"/>
      <c r="G96" s="4"/>
      <c r="H96" s="4"/>
      <c r="I96"/>
      <c r="J96"/>
      <c r="K96"/>
      <c r="L96"/>
      <c r="M96"/>
      <c r="N96"/>
    </row>
    <row r="97" spans="1:27" ht="19.5" thickBot="1" x14ac:dyDescent="0.35">
      <c r="A97" s="11" t="s">
        <v>111</v>
      </c>
      <c r="B97" s="11"/>
      <c r="C97" s="11"/>
      <c r="D97" s="11"/>
      <c r="E97" s="6"/>
      <c r="F97" s="6"/>
      <c r="G97" s="11" t="s">
        <v>71</v>
      </c>
      <c r="H97" s="23">
        <f>+H131</f>
        <v>158084</v>
      </c>
      <c r="I97"/>
      <c r="J97"/>
      <c r="K97"/>
      <c r="L97"/>
      <c r="M97"/>
      <c r="N97"/>
    </row>
    <row r="98" spans="1:27" ht="18.75" x14ac:dyDescent="0.3">
      <c r="A98" s="4"/>
      <c r="B98" s="4"/>
      <c r="C98" s="4"/>
      <c r="D98" s="4"/>
      <c r="E98" s="6"/>
      <c r="F98" s="6"/>
      <c r="G98" s="4"/>
      <c r="H98" s="4"/>
      <c r="I98"/>
      <c r="J98"/>
      <c r="K98"/>
      <c r="L98"/>
      <c r="M98"/>
      <c r="N98"/>
    </row>
    <row r="99" spans="1:27" ht="18.75" x14ac:dyDescent="0.3">
      <c r="A99" s="5" t="s">
        <v>84</v>
      </c>
      <c r="B99" s="5"/>
      <c r="C99" s="5"/>
      <c r="D99" s="5"/>
      <c r="E99" s="6"/>
      <c r="F99" s="6"/>
      <c r="G99" s="5" t="s">
        <v>73</v>
      </c>
      <c r="H99" s="30">
        <f>+H95/H97</f>
        <v>0</v>
      </c>
      <c r="I99"/>
      <c r="J99"/>
      <c r="K99"/>
      <c r="L99"/>
      <c r="M99"/>
      <c r="N99"/>
    </row>
    <row r="100" spans="1:27" ht="18.75" x14ac:dyDescent="0.3">
      <c r="A100" s="5" t="s">
        <v>102</v>
      </c>
      <c r="B100" s="5"/>
      <c r="C100" s="5"/>
      <c r="D100" s="5"/>
      <c r="E100" s="5"/>
      <c r="F100" s="5"/>
      <c r="G100" s="4"/>
      <c r="H100" s="4"/>
      <c r="I100"/>
      <c r="J100"/>
      <c r="K100"/>
      <c r="L100"/>
      <c r="M100"/>
      <c r="N100"/>
    </row>
    <row r="101" spans="1:27" ht="18.75" x14ac:dyDescent="0.3">
      <c r="A101" s="4"/>
      <c r="B101" s="4"/>
      <c r="C101" s="4"/>
      <c r="D101" s="4"/>
      <c r="E101" s="4"/>
      <c r="F101" s="4"/>
      <c r="G101" s="4"/>
      <c r="H101" s="4"/>
      <c r="I101"/>
      <c r="J101"/>
      <c r="K101"/>
      <c r="L101"/>
      <c r="M101"/>
      <c r="N101"/>
    </row>
    <row r="102" spans="1:27" ht="18.75" x14ac:dyDescent="0.3">
      <c r="A102" s="4"/>
      <c r="B102" s="4"/>
      <c r="C102" s="4"/>
      <c r="D102" s="4"/>
      <c r="E102" s="4"/>
      <c r="F102" s="4"/>
      <c r="G102" s="4"/>
      <c r="H102" s="4"/>
    </row>
    <row r="106" spans="1:27" ht="18.75" x14ac:dyDescent="0.3">
      <c r="A106" s="14"/>
      <c r="B106" s="14"/>
      <c r="C106" s="6"/>
      <c r="D106" s="7" t="s">
        <v>80</v>
      </c>
      <c r="E106" s="6"/>
      <c r="F106" s="6"/>
      <c r="G106" s="14"/>
      <c r="H106" s="14"/>
      <c r="I106" s="14"/>
      <c r="J106" s="4"/>
      <c r="K106" s="4"/>
      <c r="L106" s="4"/>
      <c r="M106" s="4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ht="18.75" x14ac:dyDescent="0.3">
      <c r="A107" s="14"/>
      <c r="B107" s="14"/>
      <c r="C107" s="6"/>
      <c r="D107" s="6"/>
      <c r="E107" s="6"/>
      <c r="F107" s="6"/>
      <c r="G107" s="14"/>
      <c r="H107" s="14"/>
      <c r="I107" s="14"/>
      <c r="J107" s="4"/>
      <c r="K107" s="4"/>
      <c r="L107" s="4"/>
      <c r="M107" s="4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ht="18.75" x14ac:dyDescent="0.3">
      <c r="A108" s="14"/>
      <c r="B108" s="14"/>
      <c r="C108" s="6"/>
      <c r="D108" s="7" t="s">
        <v>81</v>
      </c>
      <c r="E108" s="6"/>
      <c r="F108" s="6"/>
      <c r="G108" s="14"/>
      <c r="H108" s="14"/>
      <c r="I108" s="14"/>
      <c r="J108" s="4"/>
      <c r="K108" s="4"/>
      <c r="L108" s="4"/>
      <c r="M108" s="4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ht="18.75" x14ac:dyDescent="0.3">
      <c r="A109" s="4"/>
      <c r="B109" s="4"/>
      <c r="C109" s="6"/>
      <c r="D109" s="6"/>
      <c r="E109" s="6"/>
      <c r="F109" s="6"/>
      <c r="G109" s="4"/>
      <c r="H109" s="4"/>
      <c r="I109" s="4"/>
      <c r="J109" s="4"/>
      <c r="K109" s="4"/>
      <c r="L109" s="4"/>
      <c r="M109" s="4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ht="18.75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ht="19.5" thickBot="1" x14ac:dyDescent="0.35">
      <c r="A111" s="11" t="s">
        <v>114</v>
      </c>
      <c r="B111" s="10"/>
      <c r="C111" s="9"/>
      <c r="D111" s="9"/>
      <c r="E111" s="4"/>
      <c r="F111" s="4"/>
      <c r="G111" s="4"/>
      <c r="H111" s="4"/>
      <c r="I111" s="4"/>
      <c r="J111" s="4"/>
      <c r="K111" s="4"/>
      <c r="L111" s="4"/>
      <c r="M111" s="4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ht="18.75" x14ac:dyDescent="0.3">
      <c r="A112" s="4"/>
      <c r="B112" s="4"/>
      <c r="C112" s="4"/>
      <c r="D112" s="4"/>
      <c r="E112" s="6"/>
      <c r="F112" s="4"/>
      <c r="G112" s="4"/>
      <c r="H112" s="4"/>
      <c r="I112" s="4"/>
      <c r="J112" s="4"/>
      <c r="K112" s="4"/>
      <c r="L112" s="4"/>
      <c r="M112" s="4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ht="19.5" thickBot="1" x14ac:dyDescent="0.35">
      <c r="A113" s="16" t="s">
        <v>28</v>
      </c>
      <c r="B113" s="4"/>
      <c r="C113" s="4"/>
      <c r="D113" s="8" t="s">
        <v>70</v>
      </c>
      <c r="E113" s="6"/>
      <c r="F113" s="15" t="s">
        <v>115</v>
      </c>
      <c r="G113" s="15" t="s">
        <v>116</v>
      </c>
      <c r="H113" s="15" t="s">
        <v>117</v>
      </c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ht="18.75" x14ac:dyDescent="0.3">
      <c r="A114" s="4"/>
      <c r="B114" s="4"/>
      <c r="C114" s="4"/>
      <c r="D114" s="4"/>
      <c r="E114" s="6"/>
      <c r="F114" s="4"/>
      <c r="G114" s="4"/>
      <c r="H114" s="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ht="18.75" x14ac:dyDescent="0.3">
      <c r="A115" s="5" t="s">
        <v>29</v>
      </c>
      <c r="B115" s="5"/>
      <c r="C115" s="5"/>
      <c r="D115" s="5" t="s">
        <v>71</v>
      </c>
      <c r="E115" s="7"/>
      <c r="F115" s="18">
        <f>5685</f>
        <v>5685</v>
      </c>
      <c r="G115" s="18">
        <f>5897</f>
        <v>5897</v>
      </c>
      <c r="H115" s="18">
        <f>8378</f>
        <v>8378</v>
      </c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ht="18.75" x14ac:dyDescent="0.3">
      <c r="A116" s="5" t="s">
        <v>77</v>
      </c>
      <c r="B116" s="5"/>
      <c r="C116" s="5"/>
      <c r="D116" s="5" t="s">
        <v>72</v>
      </c>
      <c r="E116" s="7"/>
      <c r="F116" s="19">
        <f>10250.06</f>
        <v>10250.06</v>
      </c>
      <c r="G116" s="19">
        <f>8584.67</f>
        <v>8584.67</v>
      </c>
      <c r="H116" s="19">
        <f>12659.58</f>
        <v>12659.58</v>
      </c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ht="19.5" thickBot="1" x14ac:dyDescent="0.35">
      <c r="A117" s="11" t="s">
        <v>30</v>
      </c>
      <c r="B117" s="11"/>
      <c r="C117" s="11"/>
      <c r="D117" s="11" t="s">
        <v>71</v>
      </c>
      <c r="E117" s="7"/>
      <c r="F117" s="20">
        <f>5490</f>
        <v>5490</v>
      </c>
      <c r="G117" s="20">
        <f>5656</f>
        <v>5656</v>
      </c>
      <c r="H117" s="20">
        <f>8036</f>
        <v>8036</v>
      </c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ht="18.75" x14ac:dyDescent="0.3">
      <c r="A118" s="5"/>
      <c r="B118" s="5"/>
      <c r="C118" s="5"/>
      <c r="D118" s="5"/>
      <c r="E118" s="7"/>
      <c r="F118" s="4"/>
      <c r="G118" s="4"/>
      <c r="H118" s="4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ht="18.75" x14ac:dyDescent="0.3">
      <c r="A119" s="5" t="s">
        <v>76</v>
      </c>
      <c r="B119" s="5"/>
      <c r="C119" s="5"/>
      <c r="D119" s="5" t="s">
        <v>73</v>
      </c>
      <c r="E119" s="7"/>
      <c r="F119" s="21">
        <f>+F116/F117</f>
        <v>1.8670418943533698</v>
      </c>
      <c r="G119" s="21">
        <f>+G116/G117</f>
        <v>1.5177987977369165</v>
      </c>
      <c r="H119" s="21">
        <f>+H116/H117</f>
        <v>1.575358387257342</v>
      </c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ht="19.5" thickBot="1" x14ac:dyDescent="0.35">
      <c r="A120" s="11" t="s">
        <v>75</v>
      </c>
      <c r="B120" s="11"/>
      <c r="C120" s="11"/>
      <c r="D120" s="11" t="s">
        <v>73</v>
      </c>
      <c r="E120" s="7"/>
      <c r="F120" s="22">
        <f>3.9111</f>
        <v>3.9110999999999998</v>
      </c>
      <c r="G120" s="22">
        <f t="shared" ref="G120:H120" si="0">3.9111</f>
        <v>3.9110999999999998</v>
      </c>
      <c r="H120" s="22">
        <f t="shared" si="0"/>
        <v>3.9110999999999998</v>
      </c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ht="18.75" x14ac:dyDescent="0.3">
      <c r="A121" s="5"/>
      <c r="B121" s="5"/>
      <c r="C121" s="5"/>
      <c r="D121" s="5"/>
      <c r="E121" s="7"/>
      <c r="F121" s="4"/>
      <c r="G121" s="4"/>
      <c r="H121" s="4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ht="18.75" x14ac:dyDescent="0.3">
      <c r="A122" s="5" t="s">
        <v>31</v>
      </c>
      <c r="B122" s="5"/>
      <c r="C122" s="5"/>
      <c r="D122" s="5" t="s">
        <v>73</v>
      </c>
      <c r="E122" s="7"/>
      <c r="F122" s="24">
        <f>+F119-F120</f>
        <v>-2.0440581056466298</v>
      </c>
      <c r="G122" s="24">
        <f>+G119-G120</f>
        <v>-2.3933012022630833</v>
      </c>
      <c r="H122" s="24">
        <f>+H119-H120</f>
        <v>-2.335741612742658</v>
      </c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ht="19.5" thickBot="1" x14ac:dyDescent="0.35">
      <c r="A123" s="11" t="s">
        <v>74</v>
      </c>
      <c r="B123" s="11"/>
      <c r="C123" s="11"/>
      <c r="D123" s="11" t="s">
        <v>73</v>
      </c>
      <c r="E123" s="7"/>
      <c r="F123" s="23">
        <f>+F117</f>
        <v>5490</v>
      </c>
      <c r="G123" s="23">
        <f>+G117</f>
        <v>5656</v>
      </c>
      <c r="H123" s="23">
        <f>+H117</f>
        <v>8036</v>
      </c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ht="18.75" x14ac:dyDescent="0.3">
      <c r="A124" s="5"/>
      <c r="B124" s="5"/>
      <c r="C124" s="5"/>
      <c r="D124" s="5"/>
      <c r="E124" s="7"/>
      <c r="F124" s="6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ht="18.75" x14ac:dyDescent="0.3">
      <c r="A125" s="5" t="s">
        <v>32</v>
      </c>
      <c r="B125" s="5"/>
      <c r="C125" s="5"/>
      <c r="D125" s="5" t="s">
        <v>72</v>
      </c>
      <c r="E125" s="7"/>
      <c r="F125" s="25">
        <f>+F122*F123</f>
        <v>-11221.878999999997</v>
      </c>
      <c r="G125" s="25">
        <f>+G122*G123</f>
        <v>-13536.5116</v>
      </c>
      <c r="H125" s="25">
        <f>+H122*H123</f>
        <v>-18770.0196</v>
      </c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ht="18.75" x14ac:dyDescent="0.3">
      <c r="A126" s="5"/>
      <c r="B126" s="5"/>
      <c r="C126" s="5"/>
      <c r="D126" s="5"/>
      <c r="E126" s="7"/>
      <c r="F126" s="4"/>
      <c r="G126" s="4"/>
      <c r="H126" s="4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ht="18.75" x14ac:dyDescent="0.3">
      <c r="A127" s="5"/>
      <c r="B127" s="5"/>
      <c r="C127" s="5"/>
      <c r="D127" s="5"/>
      <c r="E127" s="7"/>
      <c r="F127" s="4"/>
      <c r="G127" s="4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ht="19.5" thickBot="1" x14ac:dyDescent="0.35">
      <c r="A128" s="5"/>
      <c r="B128" s="5"/>
      <c r="C128" s="5"/>
      <c r="D128" s="5"/>
      <c r="E128" s="7"/>
      <c r="F128" s="4"/>
      <c r="G128" s="8" t="s">
        <v>70</v>
      </c>
      <c r="H128" s="8" t="s">
        <v>79</v>
      </c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1:27" ht="18.75" x14ac:dyDescent="0.3">
      <c r="A129" s="5"/>
      <c r="B129" s="5"/>
      <c r="C129" s="5"/>
      <c r="D129" s="5"/>
      <c r="E129" s="7"/>
      <c r="F129" s="4"/>
      <c r="G129" s="4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1:27" ht="18.75" x14ac:dyDescent="0.3">
      <c r="A130" s="5" t="s">
        <v>33</v>
      </c>
      <c r="B130" s="5"/>
      <c r="C130" s="5"/>
      <c r="D130" s="5"/>
      <c r="E130" s="7"/>
      <c r="F130" s="4"/>
      <c r="G130" s="4" t="s">
        <v>72</v>
      </c>
      <c r="H130" s="25">
        <f>+F125+G125+H125</f>
        <v>-43528.410199999998</v>
      </c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ht="19.5" thickBot="1" x14ac:dyDescent="0.35">
      <c r="A131" s="11" t="s">
        <v>111</v>
      </c>
      <c r="B131" s="11"/>
      <c r="C131" s="11"/>
      <c r="D131" s="11"/>
      <c r="E131" s="7"/>
      <c r="F131" s="10"/>
      <c r="G131" s="10" t="s">
        <v>71</v>
      </c>
      <c r="H131" s="20">
        <f>45531+110287+2266</f>
        <v>158084</v>
      </c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:27" ht="18.75" x14ac:dyDescent="0.3">
      <c r="A132" s="5"/>
      <c r="B132" s="5"/>
      <c r="C132" s="5"/>
      <c r="D132" s="5"/>
      <c r="E132" s="7"/>
      <c r="F132" s="4"/>
      <c r="G132" s="4"/>
      <c r="H132" s="4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:27" ht="19.5" thickBot="1" x14ac:dyDescent="0.35">
      <c r="A133" s="5" t="s">
        <v>85</v>
      </c>
      <c r="B133" s="5"/>
      <c r="C133" s="5"/>
      <c r="D133" s="5"/>
      <c r="E133" s="5"/>
      <c r="F133" s="4"/>
      <c r="G133" s="40" t="s">
        <v>72</v>
      </c>
      <c r="H133" s="37">
        <f>(+H130/H131)-0.0001</f>
        <v>-0.27544987854558334</v>
      </c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ht="19.5" thickTop="1" x14ac:dyDescent="0.3">
      <c r="A134" s="5"/>
      <c r="B134" s="5"/>
      <c r="C134" s="5"/>
      <c r="D134" s="5"/>
      <c r="E134" s="5"/>
      <c r="F134" s="6"/>
      <c r="G134" s="4"/>
      <c r="H134" s="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27" ht="15.75" x14ac:dyDescent="0.25">
      <c r="A135" s="17"/>
      <c r="B135" s="17"/>
      <c r="C135" s="17"/>
      <c r="D135" s="17"/>
      <c r="E135" s="17"/>
      <c r="F135" s="12"/>
      <c r="G135" s="12"/>
      <c r="H135" s="12"/>
      <c r="I135" s="12"/>
      <c r="J135" s="12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27" ht="15.75" x14ac:dyDescent="0.25">
      <c r="A136" s="17"/>
      <c r="B136" s="17"/>
      <c r="C136" s="17"/>
      <c r="D136" s="17"/>
      <c r="E136" s="17"/>
      <c r="F136" s="12"/>
      <c r="G136" s="12"/>
      <c r="H136" s="12"/>
      <c r="I136" s="12"/>
      <c r="J136" s="12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ht="15.75" x14ac:dyDescent="0.25">
      <c r="A137" s="17" t="s">
        <v>78</v>
      </c>
      <c r="B137" s="17"/>
      <c r="C137" s="17"/>
      <c r="D137" s="17"/>
      <c r="E137" s="17"/>
      <c r="F137" s="12"/>
      <c r="G137" s="12"/>
      <c r="H137" s="12"/>
      <c r="I137" s="12"/>
      <c r="J137" s="12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27" ht="15.75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27" x14ac:dyDescent="0.25"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x14ac:dyDescent="0.25"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27" x14ac:dyDescent="0.25"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3" spans="1:27" x14ac:dyDescent="0.25">
      <c r="A143" s="2"/>
      <c r="B143" s="2"/>
      <c r="C143" s="2"/>
      <c r="D143" s="2" t="s">
        <v>38</v>
      </c>
      <c r="E143" s="2"/>
      <c r="F143" s="2"/>
      <c r="G143" s="2"/>
      <c r="H143" s="2"/>
      <c r="I143" s="2"/>
    </row>
    <row r="144" spans="1:27" x14ac:dyDescent="0.25">
      <c r="A144" s="2"/>
      <c r="B144" s="2"/>
      <c r="C144" s="2"/>
      <c r="D144" s="2" t="s">
        <v>39</v>
      </c>
      <c r="E144" s="2"/>
      <c r="F144" s="2"/>
      <c r="G144" s="2"/>
      <c r="H144" s="2"/>
      <c r="I144" s="2"/>
    </row>
    <row r="146" spans="1:9" x14ac:dyDescent="0.25">
      <c r="A146" s="1" t="s">
        <v>40</v>
      </c>
    </row>
    <row r="148" spans="1:9" x14ac:dyDescent="0.25">
      <c r="C148" s="3" t="s">
        <v>28</v>
      </c>
      <c r="G148" s="1" t="s">
        <v>4</v>
      </c>
      <c r="H148" s="3" t="s">
        <v>2</v>
      </c>
      <c r="I148" s="3" t="s">
        <v>3</v>
      </c>
    </row>
    <row r="149" spans="1:9" x14ac:dyDescent="0.25">
      <c r="A149" s="1" t="s">
        <v>41</v>
      </c>
      <c r="H149" s="1" t="s">
        <v>68</v>
      </c>
      <c r="I149"/>
    </row>
    <row r="150" spans="1:9" x14ac:dyDescent="0.25">
      <c r="A150" s="1" t="s">
        <v>42</v>
      </c>
      <c r="I150"/>
    </row>
    <row r="151" spans="1:9" x14ac:dyDescent="0.25">
      <c r="A151" s="1" t="s">
        <v>43</v>
      </c>
      <c r="I151"/>
    </row>
    <row r="152" spans="1:9" x14ac:dyDescent="0.25">
      <c r="A152" s="1" t="s">
        <v>44</v>
      </c>
      <c r="H152" s="1" t="s">
        <v>68</v>
      </c>
      <c r="I152"/>
    </row>
    <row r="153" spans="1:9" x14ac:dyDescent="0.25">
      <c r="A153" s="1" t="s">
        <v>45</v>
      </c>
      <c r="I153"/>
    </row>
    <row r="154" spans="1:9" x14ac:dyDescent="0.25">
      <c r="A154" s="1" t="s">
        <v>46</v>
      </c>
      <c r="I154"/>
    </row>
    <row r="155" spans="1:9" x14ac:dyDescent="0.25">
      <c r="A155" s="1" t="s">
        <v>47</v>
      </c>
      <c r="I155"/>
    </row>
    <row r="156" spans="1:9" x14ac:dyDescent="0.25">
      <c r="A156" s="1" t="s">
        <v>48</v>
      </c>
      <c r="H156" s="1" t="s">
        <v>68</v>
      </c>
      <c r="I156"/>
    </row>
    <row r="157" spans="1:9" x14ac:dyDescent="0.25">
      <c r="I157"/>
    </row>
    <row r="158" spans="1:9" x14ac:dyDescent="0.25">
      <c r="A158" s="1" t="s">
        <v>49</v>
      </c>
      <c r="I158"/>
    </row>
    <row r="159" spans="1:9" x14ac:dyDescent="0.25">
      <c r="A159" s="1" t="s">
        <v>50</v>
      </c>
      <c r="I159"/>
    </row>
    <row r="160" spans="1:9" x14ac:dyDescent="0.25">
      <c r="A160" s="1" t="s">
        <v>51</v>
      </c>
      <c r="I160"/>
    </row>
    <row r="161" spans="1:9" x14ac:dyDescent="0.25">
      <c r="A161" s="1" t="s">
        <v>52</v>
      </c>
      <c r="H161" s="1" t="s">
        <v>68</v>
      </c>
      <c r="I161"/>
    </row>
    <row r="162" spans="1:9" x14ac:dyDescent="0.25">
      <c r="A162" s="1" t="s">
        <v>53</v>
      </c>
      <c r="I162"/>
    </row>
    <row r="163" spans="1:9" x14ac:dyDescent="0.25">
      <c r="A163" s="1" t="s">
        <v>54</v>
      </c>
      <c r="I163"/>
    </row>
    <row r="164" spans="1:9" x14ac:dyDescent="0.25">
      <c r="A164" s="1" t="s">
        <v>55</v>
      </c>
      <c r="I164"/>
    </row>
    <row r="165" spans="1:9" x14ac:dyDescent="0.25">
      <c r="A165" s="1" t="s">
        <v>56</v>
      </c>
      <c r="H165" s="1" t="s">
        <v>68</v>
      </c>
      <c r="I165"/>
    </row>
    <row r="166" spans="1:9" x14ac:dyDescent="0.25">
      <c r="I166"/>
    </row>
    <row r="167" spans="1:9" x14ac:dyDescent="0.25">
      <c r="A167" s="1" t="s">
        <v>57</v>
      </c>
      <c r="H167" s="1" t="s">
        <v>68</v>
      </c>
      <c r="I167"/>
    </row>
    <row r="168" spans="1:9" x14ac:dyDescent="0.25">
      <c r="A168" s="1" t="s">
        <v>58</v>
      </c>
      <c r="I168"/>
    </row>
    <row r="169" spans="1:9" x14ac:dyDescent="0.25">
      <c r="A169" s="1" t="s">
        <v>43</v>
      </c>
      <c r="I169"/>
    </row>
    <row r="170" spans="1:9" x14ac:dyDescent="0.25">
      <c r="A170" s="1" t="s">
        <v>59</v>
      </c>
      <c r="H170" s="1" t="s">
        <v>68</v>
      </c>
      <c r="I170"/>
    </row>
    <row r="171" spans="1:9" x14ac:dyDescent="0.25">
      <c r="A171" s="1" t="s">
        <v>60</v>
      </c>
      <c r="I171"/>
    </row>
    <row r="172" spans="1:9" x14ac:dyDescent="0.25">
      <c r="A172" s="1" t="s">
        <v>61</v>
      </c>
      <c r="I172"/>
    </row>
    <row r="173" spans="1:9" x14ac:dyDescent="0.25">
      <c r="A173" s="1" t="s">
        <v>62</v>
      </c>
      <c r="I173"/>
    </row>
    <row r="174" spans="1:9" x14ac:dyDescent="0.25">
      <c r="A174" s="1" t="s">
        <v>63</v>
      </c>
      <c r="H174" s="1" t="s">
        <v>68</v>
      </c>
      <c r="I174"/>
    </row>
    <row r="175" spans="1:9" x14ac:dyDescent="0.25">
      <c r="I175"/>
    </row>
    <row r="176" spans="1:9" x14ac:dyDescent="0.25">
      <c r="A176" s="1" t="s">
        <v>64</v>
      </c>
      <c r="H176" s="1" t="s">
        <v>68</v>
      </c>
      <c r="I176"/>
    </row>
    <row r="177" spans="1:12" x14ac:dyDescent="0.25">
      <c r="A177" s="1" t="s">
        <v>65</v>
      </c>
      <c r="H177" s="1" t="s">
        <v>34</v>
      </c>
      <c r="I177"/>
    </row>
    <row r="178" spans="1:12" x14ac:dyDescent="0.25">
      <c r="A178" s="1" t="s">
        <v>66</v>
      </c>
      <c r="I178"/>
    </row>
    <row r="179" spans="1:12" x14ac:dyDescent="0.25">
      <c r="A179" s="1" t="s">
        <v>67</v>
      </c>
      <c r="H179" s="1" t="s">
        <v>6</v>
      </c>
      <c r="I179"/>
    </row>
    <row r="180" spans="1:12" ht="21" x14ac:dyDescent="0.35">
      <c r="A180" s="41"/>
      <c r="B180" s="41"/>
      <c r="C180" s="41"/>
      <c r="D180" s="41"/>
      <c r="E180" s="41"/>
      <c r="F180" s="41"/>
      <c r="G180" s="41"/>
      <c r="H180" s="41"/>
      <c r="I180" s="41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ht="18.75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 spans="1:12" ht="18.75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spans="1:10" ht="21" x14ac:dyDescent="0.35">
      <c r="A241" s="41"/>
      <c r="B241" s="41"/>
      <c r="C241" s="41"/>
      <c r="D241" s="41"/>
      <c r="E241" s="41"/>
      <c r="F241" s="41"/>
      <c r="G241" s="41"/>
      <c r="H241" s="41"/>
      <c r="I241" s="41"/>
      <c r="J241" s="4"/>
    </row>
    <row r="242" spans="1:10" ht="21" x14ac:dyDescent="0.35">
      <c r="A242" s="41"/>
      <c r="B242" s="41"/>
      <c r="C242" s="41"/>
      <c r="D242" s="41"/>
      <c r="E242" s="41"/>
      <c r="F242" s="41"/>
      <c r="G242" s="41"/>
      <c r="H242" s="41"/>
      <c r="I242" s="41"/>
      <c r="J242" s="4"/>
    </row>
    <row r="243" spans="1:10" ht="21" x14ac:dyDescent="0.35">
      <c r="A243" s="41"/>
      <c r="B243" s="41"/>
      <c r="C243" s="41"/>
      <c r="D243" s="41"/>
      <c r="E243" s="41"/>
      <c r="F243" s="41"/>
      <c r="G243" s="41"/>
      <c r="H243" s="41"/>
      <c r="I243" s="41"/>
      <c r="J243" s="4"/>
    </row>
    <row r="244" spans="1:10" ht="21" x14ac:dyDescent="0.35">
      <c r="A244" s="41"/>
      <c r="B244" s="41"/>
      <c r="C244" s="41"/>
      <c r="D244" s="41"/>
      <c r="E244" s="41"/>
      <c r="F244" s="41"/>
      <c r="G244" s="41"/>
      <c r="H244" s="41"/>
      <c r="I244" s="41"/>
      <c r="J244" s="4"/>
    </row>
    <row r="245" spans="1:10" ht="21" x14ac:dyDescent="0.35">
      <c r="A245" s="41"/>
      <c r="B245" s="41"/>
      <c r="C245" s="41"/>
      <c r="D245" s="41"/>
      <c r="E245" s="41"/>
      <c r="F245" s="41"/>
      <c r="G245" s="41"/>
      <c r="H245" s="41"/>
      <c r="I245" s="41"/>
      <c r="J245" s="4"/>
    </row>
    <row r="246" spans="1:10" ht="21" x14ac:dyDescent="0.35">
      <c r="A246" s="41"/>
      <c r="B246" s="41"/>
      <c r="C246" s="41"/>
      <c r="D246" s="41"/>
      <c r="E246" s="41"/>
      <c r="F246" s="41"/>
      <c r="G246" s="41"/>
      <c r="H246" s="41"/>
      <c r="I246" s="41"/>
      <c r="J246" s="4"/>
    </row>
    <row r="247" spans="1:10" ht="21" x14ac:dyDescent="0.35">
      <c r="A247" s="41"/>
      <c r="B247" s="41"/>
      <c r="C247" s="41"/>
      <c r="D247" s="41"/>
      <c r="E247" s="41"/>
      <c r="F247" s="41"/>
      <c r="G247" s="41"/>
      <c r="H247" s="41"/>
      <c r="I247" s="41"/>
      <c r="J247" s="4"/>
    </row>
    <row r="248" spans="1:10" ht="21" x14ac:dyDescent="0.35">
      <c r="A248" s="41"/>
      <c r="B248" s="41"/>
      <c r="C248" s="41"/>
      <c r="D248" s="41"/>
      <c r="E248" s="41"/>
      <c r="F248" s="41"/>
      <c r="G248" s="41"/>
      <c r="H248" s="41"/>
      <c r="I248" s="41"/>
      <c r="J248" s="4"/>
    </row>
    <row r="249" spans="1:10" ht="21" x14ac:dyDescent="0.35">
      <c r="A249" s="41"/>
      <c r="B249" s="41"/>
      <c r="C249" s="41"/>
      <c r="D249" s="41"/>
      <c r="E249" s="41"/>
      <c r="F249" s="41"/>
      <c r="G249" s="41"/>
      <c r="H249" s="41"/>
      <c r="I249" s="41"/>
      <c r="J249" s="4"/>
    </row>
    <row r="250" spans="1:10" ht="21" x14ac:dyDescent="0.35">
      <c r="A250" s="41"/>
      <c r="B250" s="41"/>
      <c r="C250" s="41"/>
      <c r="D250" s="41"/>
      <c r="E250" s="41"/>
      <c r="F250" s="41"/>
      <c r="G250" s="41"/>
      <c r="H250" s="41"/>
      <c r="I250" s="41"/>
      <c r="J250" s="4"/>
    </row>
    <row r="251" spans="1:10" ht="21" x14ac:dyDescent="0.35">
      <c r="A251" s="41"/>
      <c r="B251" s="41"/>
      <c r="C251" s="41"/>
      <c r="D251" s="41"/>
      <c r="E251" s="41"/>
      <c r="F251" s="41"/>
      <c r="G251" s="41"/>
      <c r="H251" s="41"/>
      <c r="I251" s="41"/>
      <c r="J251" s="4"/>
    </row>
    <row r="252" spans="1:10" ht="21" x14ac:dyDescent="0.35">
      <c r="A252" s="41"/>
      <c r="B252" s="41"/>
      <c r="C252" s="41"/>
      <c r="D252" s="41"/>
      <c r="E252" s="41"/>
      <c r="F252" s="41"/>
      <c r="G252" s="41"/>
      <c r="H252" s="41"/>
      <c r="I252" s="41"/>
      <c r="J252" s="4"/>
    </row>
    <row r="253" spans="1:10" ht="21" x14ac:dyDescent="0.35">
      <c r="A253" s="41"/>
      <c r="B253" s="41"/>
      <c r="C253" s="41"/>
      <c r="D253" s="41"/>
      <c r="E253" s="41"/>
      <c r="F253" s="41"/>
      <c r="G253" s="41"/>
      <c r="H253" s="41"/>
      <c r="I253" s="41"/>
      <c r="J253" s="4"/>
    </row>
    <row r="254" spans="1:10" ht="21" x14ac:dyDescent="0.35">
      <c r="A254" s="41"/>
      <c r="B254" s="41"/>
      <c r="C254" s="41"/>
      <c r="D254" s="41"/>
      <c r="E254" s="41"/>
      <c r="F254" s="41"/>
      <c r="G254" s="41"/>
      <c r="H254" s="41"/>
      <c r="I254" s="41"/>
      <c r="J254" s="4"/>
    </row>
    <row r="255" spans="1:10" ht="21" x14ac:dyDescent="0.35">
      <c r="A255" s="41"/>
      <c r="B255" s="41"/>
      <c r="C255" s="41"/>
      <c r="D255" s="41"/>
      <c r="E255" s="41"/>
      <c r="F255" s="41"/>
      <c r="G255" s="41"/>
      <c r="H255" s="41"/>
      <c r="I255" s="41"/>
      <c r="J255" s="4"/>
    </row>
    <row r="256" spans="1:10" ht="21" x14ac:dyDescent="0.35">
      <c r="A256" s="41"/>
      <c r="B256" s="41"/>
      <c r="C256" s="41"/>
      <c r="D256" s="41"/>
      <c r="E256" s="41"/>
      <c r="F256" s="41"/>
      <c r="G256" s="41"/>
      <c r="H256" s="41"/>
      <c r="I256" s="41"/>
      <c r="J256" s="4"/>
    </row>
    <row r="257" spans="1:10" ht="21" x14ac:dyDescent="0.35">
      <c r="A257" s="41"/>
      <c r="B257" s="41"/>
      <c r="C257" s="41"/>
      <c r="D257" s="41"/>
      <c r="E257" s="41"/>
      <c r="F257" s="41"/>
      <c r="G257" s="41"/>
      <c r="H257" s="41"/>
      <c r="I257" s="41"/>
      <c r="J257" s="4"/>
    </row>
    <row r="258" spans="1:10" ht="21" x14ac:dyDescent="0.35">
      <c r="A258" s="41"/>
      <c r="B258" s="41"/>
      <c r="C258" s="41"/>
      <c r="D258" s="41"/>
      <c r="E258" s="41"/>
      <c r="F258" s="41"/>
      <c r="G258" s="41"/>
      <c r="H258" s="41"/>
      <c r="I258" s="41"/>
      <c r="J258" s="4"/>
    </row>
    <row r="259" spans="1:10" ht="21" x14ac:dyDescent="0.35">
      <c r="A259" s="41"/>
      <c r="B259" s="41"/>
      <c r="C259" s="41"/>
      <c r="D259" s="41"/>
      <c r="E259" s="41"/>
      <c r="F259" s="41"/>
      <c r="G259" s="41"/>
      <c r="H259" s="41"/>
      <c r="I259" s="41"/>
    </row>
    <row r="260" spans="1:10" ht="21" x14ac:dyDescent="0.35">
      <c r="A260" s="41"/>
      <c r="B260" s="41"/>
      <c r="C260" s="41"/>
      <c r="D260" s="41"/>
      <c r="E260" s="41"/>
      <c r="F260" s="41"/>
      <c r="G260" s="41"/>
      <c r="H260" s="41"/>
      <c r="I260" s="41"/>
    </row>
    <row r="261" spans="1:10" ht="21" x14ac:dyDescent="0.35">
      <c r="A261" s="41"/>
      <c r="B261" s="41"/>
      <c r="C261" s="41"/>
      <c r="D261" s="41"/>
      <c r="E261" s="41"/>
      <c r="F261" s="41"/>
      <c r="G261" s="41"/>
      <c r="H261" s="41"/>
      <c r="I261" s="41"/>
    </row>
    <row r="262" spans="1:10" ht="21" x14ac:dyDescent="0.35">
      <c r="A262" s="41"/>
      <c r="B262" s="41"/>
      <c r="C262" s="41"/>
      <c r="D262" s="41"/>
      <c r="E262" s="41"/>
      <c r="F262" s="41"/>
      <c r="G262" s="41"/>
      <c r="H262" s="41"/>
      <c r="I262" s="41"/>
    </row>
    <row r="263" spans="1:10" ht="21" x14ac:dyDescent="0.35">
      <c r="A263" s="41"/>
      <c r="B263" s="41"/>
      <c r="C263" s="41"/>
      <c r="D263" s="41"/>
      <c r="E263" s="41"/>
      <c r="F263" s="41"/>
      <c r="G263" s="41"/>
      <c r="H263" s="41"/>
      <c r="I263" s="41"/>
    </row>
    <row r="264" spans="1:10" ht="21" x14ac:dyDescent="0.35">
      <c r="A264" s="41"/>
      <c r="B264" s="41"/>
      <c r="C264" s="41"/>
      <c r="D264" s="41"/>
      <c r="E264" s="41"/>
      <c r="F264" s="41"/>
      <c r="G264" s="41"/>
      <c r="H264" s="41"/>
      <c r="I264" s="41"/>
    </row>
    <row r="265" spans="1:10" ht="21" x14ac:dyDescent="0.35">
      <c r="A265" s="41"/>
      <c r="B265" s="41"/>
      <c r="C265" s="41"/>
      <c r="D265" s="41"/>
      <c r="E265" s="41"/>
      <c r="F265" s="41"/>
      <c r="G265" s="41"/>
      <c r="H265" s="41"/>
      <c r="I265" s="41"/>
    </row>
    <row r="266" spans="1:10" ht="21" x14ac:dyDescent="0.35">
      <c r="A266" s="41"/>
      <c r="B266" s="41"/>
      <c r="C266" s="41"/>
      <c r="D266" s="41"/>
      <c r="E266" s="41"/>
      <c r="F266" s="41"/>
      <c r="G266" s="41"/>
      <c r="H266" s="41"/>
      <c r="I266" s="41"/>
    </row>
    <row r="267" spans="1:10" ht="21" x14ac:dyDescent="0.35">
      <c r="A267" s="41"/>
      <c r="B267" s="41"/>
      <c r="C267" s="41"/>
      <c r="D267" s="41"/>
      <c r="E267" s="41"/>
      <c r="F267" s="41"/>
      <c r="G267" s="41"/>
      <c r="H267" s="41"/>
      <c r="I267" s="41"/>
    </row>
    <row r="268" spans="1:10" ht="21" x14ac:dyDescent="0.35">
      <c r="A268" s="41"/>
      <c r="B268" s="41"/>
      <c r="C268" s="41"/>
      <c r="D268" s="41"/>
      <c r="E268" s="41"/>
      <c r="F268" s="41"/>
      <c r="G268" s="41"/>
      <c r="H268" s="41"/>
      <c r="I268" s="41"/>
    </row>
    <row r="269" spans="1:10" ht="21" x14ac:dyDescent="0.35">
      <c r="A269" s="41"/>
      <c r="B269" s="41"/>
      <c r="C269" s="41"/>
      <c r="D269" s="41"/>
      <c r="E269" s="41"/>
      <c r="F269" s="41"/>
      <c r="G269" s="41"/>
      <c r="H269" s="41"/>
      <c r="I269" s="41"/>
    </row>
  </sheetData>
  <customSheetViews>
    <customSheetView guid="{D17D7CE2-4900-47A6-881D-6AA34DA9EAD3}">
      <selection activeCell="I169" sqref="I169"/>
      <pageMargins left="0.7" right="0.7" top="0.75" bottom="0.75" header="0.3" footer="0.3"/>
      <pageSetup orientation="portrait" horizontalDpi="300" verticalDpi="300" r:id="rId1"/>
    </customSheetView>
  </customSheetViews>
  <pageMargins left="0.7" right="0.7" top="0.75" bottom="0.75" header="0.3" footer="0.3"/>
  <pageSetup scale="70" orientation="portrait" r:id="rId2"/>
  <ignoredErrors>
    <ignoredError sqref="H95 H99 H38 H35:H37 D60:G61 F116:H117 F120:H120 H131" unlockedFormula="1"/>
    <ignoredError sqref="E57 A57:B57 C57:D57 H57 F57:G5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97" workbookViewId="0">
      <selection activeCell="A297" sqref="A297"/>
    </sheetView>
  </sheetViews>
  <sheetFormatPr defaultRowHeight="15" x14ac:dyDescent="0.25"/>
  <sheetData/>
  <customSheetViews>
    <customSheetView guid="{D17D7CE2-4900-47A6-881D-6AA34DA9EAD3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D17D7CE2-4900-47A6-881D-6AA34DA9EAD3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</dc:creator>
  <cp:lastModifiedBy>Mark Baldock</cp:lastModifiedBy>
  <cp:lastPrinted>2025-02-17T19:48:13Z</cp:lastPrinted>
  <dcterms:created xsi:type="dcterms:W3CDTF">2011-11-27T16:09:28Z</dcterms:created>
  <dcterms:modified xsi:type="dcterms:W3CDTF">2025-02-18T13:17:56Z</dcterms:modified>
</cp:coreProperties>
</file>