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49060688-1C1A-4952-B49F-5A9E7C3021B2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Jan_21" sheetId="1" r:id="rId1"/>
    <sheet name="Feb_21" sheetId="2" r:id="rId2"/>
    <sheet name="Mar_21" sheetId="3" r:id="rId3"/>
    <sheet name="Apr_21" sheetId="4" r:id="rId4"/>
    <sheet name="May_21" sheetId="5" r:id="rId5"/>
    <sheet name="Jun_21" sheetId="6" r:id="rId6"/>
    <sheet name="Jul_21" sheetId="7" r:id="rId7"/>
    <sheet name="Aug_21" sheetId="8" r:id="rId8"/>
    <sheet name="Sept_21" sheetId="9" r:id="rId9"/>
    <sheet name="Oct_21" sheetId="10" r:id="rId10"/>
    <sheet name="Nov_21" sheetId="11" r:id="rId11"/>
    <sheet name="Dec_21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3" l="1"/>
  <c r="D21" i="12" l="1"/>
  <c r="H18" i="12" l="1"/>
  <c r="D24" i="12"/>
  <c r="H24" i="12" l="1"/>
  <c r="J24" i="12" s="1"/>
  <c r="H27" i="12"/>
  <c r="H21" i="12"/>
  <c r="J21" i="12" s="1"/>
  <c r="D27" i="12"/>
  <c r="J18" i="12"/>
  <c r="J27" i="12" l="1"/>
  <c r="J32" i="12" s="1"/>
  <c r="L32" i="12" s="1"/>
  <c r="L21" i="12" l="1"/>
  <c r="N21" i="12" s="1"/>
  <c r="N27" i="12" s="1"/>
  <c r="L27" i="12" l="1"/>
  <c r="D24" i="11" l="1"/>
  <c r="D21" i="11" l="1"/>
  <c r="D27" i="11" s="1"/>
  <c r="H18" i="11"/>
  <c r="H24" i="11" l="1"/>
  <c r="J24" i="11" s="1"/>
  <c r="H21" i="11"/>
  <c r="J21" i="11" s="1"/>
  <c r="H27" i="11"/>
  <c r="J27" i="11" s="1"/>
  <c r="J18" i="11"/>
  <c r="J32" i="11" l="1"/>
  <c r="L32" i="11" s="1"/>
  <c r="L21" i="11" s="1"/>
  <c r="N21" i="11" s="1"/>
  <c r="N27" i="11" s="1"/>
  <c r="L27" i="11" l="1"/>
  <c r="D21" i="10" l="1"/>
  <c r="H18" i="10" l="1"/>
  <c r="J18" i="10" s="1"/>
  <c r="D24" i="10"/>
  <c r="D27" i="10" s="1"/>
  <c r="H27" i="10" l="1"/>
  <c r="J27" i="10" s="1"/>
  <c r="H24" i="10"/>
  <c r="J24" i="10" s="1"/>
  <c r="H21" i="10"/>
  <c r="J21" i="10" s="1"/>
  <c r="J32" i="10" l="1"/>
  <c r="L32" i="10" s="1"/>
  <c r="L21" i="10" s="1"/>
  <c r="N21" i="10" s="1"/>
  <c r="N27" i="10" s="1"/>
  <c r="L27" i="10" l="1"/>
  <c r="D21" i="9" l="1"/>
  <c r="H18" i="9" l="1"/>
  <c r="J18" i="9" s="1"/>
  <c r="D24" i="9"/>
  <c r="D27" i="9" s="1"/>
  <c r="H24" i="9" l="1"/>
  <c r="J24" i="9" s="1"/>
  <c r="H21" i="9"/>
  <c r="J21" i="9" s="1"/>
  <c r="H27" i="9"/>
  <c r="J27" i="9" s="1"/>
  <c r="J32" i="9" l="1"/>
  <c r="L32" i="9" s="1"/>
  <c r="L21" i="9" s="1"/>
  <c r="N21" i="9" s="1"/>
  <c r="N27" i="9" s="1"/>
  <c r="L27" i="9" l="1"/>
  <c r="D21" i="8" l="1"/>
  <c r="H18" i="8" l="1"/>
  <c r="J18" i="8" s="1"/>
  <c r="D24" i="8"/>
  <c r="D27" i="8" s="1"/>
  <c r="H27" i="8" l="1"/>
  <c r="J27" i="8" s="1"/>
  <c r="H24" i="8"/>
  <c r="J24" i="8" s="1"/>
  <c r="H21" i="8"/>
  <c r="J21" i="8" s="1"/>
  <c r="J32" i="8" l="1"/>
  <c r="L32" i="8" s="1"/>
  <c r="L21" i="8" s="1"/>
  <c r="N21" i="8" s="1"/>
  <c r="N27" i="8" s="1"/>
  <c r="L27" i="8" l="1"/>
  <c r="D21" i="7" l="1"/>
  <c r="H18" i="7" l="1"/>
  <c r="J18" i="7" s="1"/>
  <c r="D24" i="7"/>
  <c r="D27" i="7" s="1"/>
  <c r="H24" i="7" l="1"/>
  <c r="J24" i="7" s="1"/>
  <c r="H27" i="7"/>
  <c r="J27" i="7" s="1"/>
  <c r="H21" i="7"/>
  <c r="J21" i="7" s="1"/>
  <c r="J32" i="7" l="1"/>
  <c r="L32" i="7" s="1"/>
  <c r="L21" i="7" s="1"/>
  <c r="N21" i="7" s="1"/>
  <c r="N27" i="7" s="1"/>
  <c r="L27" i="7" l="1"/>
  <c r="D21" i="6" l="1"/>
  <c r="H18" i="6"/>
  <c r="H24" i="6" l="1"/>
  <c r="H27" i="6"/>
  <c r="H21" i="6"/>
  <c r="J21" i="6" s="1"/>
  <c r="D24" i="6"/>
  <c r="J24" i="6" s="1"/>
  <c r="J18" i="6"/>
  <c r="D27" i="6" l="1"/>
  <c r="J27" i="6" s="1"/>
  <c r="J32" i="6" s="1"/>
  <c r="L32" i="6" s="1"/>
  <c r="L21" i="6" l="1"/>
  <c r="N21" i="6" s="1"/>
  <c r="N27" i="6" s="1"/>
  <c r="L27" i="6" l="1"/>
  <c r="D24" i="5" l="1"/>
  <c r="D21" i="5" l="1"/>
  <c r="D27" i="5" s="1"/>
  <c r="H18" i="5"/>
  <c r="J18" i="5" s="1"/>
  <c r="H24" i="5" l="1"/>
  <c r="J24" i="5" s="1"/>
  <c r="H27" i="5"/>
  <c r="J27" i="5" s="1"/>
  <c r="H21" i="5"/>
  <c r="J21" i="5" s="1"/>
  <c r="J32" i="5" l="1"/>
  <c r="L32" i="5" s="1"/>
  <c r="L21" i="5" s="1"/>
  <c r="N21" i="5" s="1"/>
  <c r="N27" i="5" s="1"/>
  <c r="L27" i="5" l="1"/>
  <c r="D21" i="4" l="1"/>
  <c r="H18" i="4" l="1"/>
  <c r="J18" i="4" s="1"/>
  <c r="D24" i="4"/>
  <c r="D27" i="4" s="1"/>
  <c r="H24" i="4" l="1"/>
  <c r="J24" i="4" s="1"/>
  <c r="H21" i="4"/>
  <c r="J21" i="4" s="1"/>
  <c r="H27" i="4"/>
  <c r="J27" i="4" s="1"/>
  <c r="J32" i="4" l="1"/>
  <c r="L32" i="4" s="1"/>
  <c r="L21" i="4" s="1"/>
  <c r="N21" i="4" s="1"/>
  <c r="N27" i="4" s="1"/>
  <c r="L27" i="4" l="1"/>
  <c r="H18" i="3" l="1"/>
  <c r="J18" i="3" s="1"/>
  <c r="D24" i="3"/>
  <c r="D27" i="3" s="1"/>
  <c r="H24" i="3" l="1"/>
  <c r="J24" i="3" s="1"/>
  <c r="H27" i="3"/>
  <c r="J27" i="3" s="1"/>
  <c r="H21" i="3"/>
  <c r="J21" i="3" s="1"/>
  <c r="J32" i="3" l="1"/>
  <c r="L32" i="3" s="1"/>
  <c r="L21" i="3" s="1"/>
  <c r="N21" i="3" s="1"/>
  <c r="N27" i="3" s="1"/>
  <c r="L27" i="3" l="1"/>
  <c r="D21" i="2" l="1"/>
  <c r="H18" i="2" l="1"/>
  <c r="J18" i="2" s="1"/>
  <c r="D24" i="2"/>
  <c r="D27" i="2" s="1"/>
  <c r="H24" i="2" l="1"/>
  <c r="J24" i="2" s="1"/>
  <c r="H21" i="2"/>
  <c r="J21" i="2" s="1"/>
  <c r="H27" i="2"/>
  <c r="J27" i="2" s="1"/>
  <c r="J32" i="2" l="1"/>
  <c r="L32" i="2" s="1"/>
  <c r="L21" i="2" s="1"/>
  <c r="N21" i="2" s="1"/>
  <c r="N27" i="2" s="1"/>
  <c r="L27" i="2" l="1"/>
  <c r="D21" i="1" l="1"/>
  <c r="H18" i="1" l="1"/>
  <c r="J18" i="1" s="1"/>
  <c r="D24" i="1"/>
  <c r="D27" i="1" s="1"/>
  <c r="H24" i="1" l="1"/>
  <c r="J24" i="1" s="1"/>
  <c r="H27" i="1"/>
  <c r="J27" i="1" s="1"/>
  <c r="H21" i="1"/>
  <c r="J21" i="1" s="1"/>
  <c r="J32" i="1" l="1"/>
  <c r="L32" i="1" s="1"/>
  <c r="L21" i="1" s="1"/>
  <c r="N21" i="1" s="1"/>
  <c r="N27" i="1" s="1"/>
  <c r="L27" i="1" l="1"/>
</calcChain>
</file>

<file path=xl/sharedStrings.xml><?xml version="1.0" encoding="utf-8"?>
<sst xmlns="http://schemas.openxmlformats.org/spreadsheetml/2006/main" count="612" uniqueCount="45">
  <si>
    <t>DEK-Electric</t>
  </si>
  <si>
    <t>Computation of AFUDC Rate</t>
  </si>
  <si>
    <t>By Order No. 561 Method</t>
  </si>
  <si>
    <t>WEIGHTED</t>
  </si>
  <si>
    <t xml:space="preserve"> RATE TO BE USED</t>
  </si>
  <si>
    <t>COST RATES</t>
  </si>
  <si>
    <t>GROSS</t>
  </si>
  <si>
    <t>CAPITALIZATION</t>
  </si>
  <si>
    <t>COST</t>
  </si>
  <si>
    <t>FOR GROSS</t>
  </si>
  <si>
    <t>AMOUNT</t>
  </si>
  <si>
    <t>RATIO</t>
  </si>
  <si>
    <t>RATES</t>
  </si>
  <si>
    <t>S/W</t>
  </si>
  <si>
    <t>AFUDC RATE</t>
  </si>
  <si>
    <t>%</t>
  </si>
  <si>
    <t>(1)</t>
  </si>
  <si>
    <t>(2)</t>
  </si>
  <si>
    <t>(3)</t>
  </si>
  <si>
    <t xml:space="preserve">            </t>
  </si>
  <si>
    <t>(4)</t>
  </si>
  <si>
    <t>(5)</t>
  </si>
  <si>
    <t>Short-Term Debt(S)</t>
  </si>
  <si>
    <t>x</t>
  </si>
  <si>
    <t>=</t>
  </si>
  <si>
    <t xml:space="preserve"> </t>
  </si>
  <si>
    <t>Long-Term Debt</t>
  </si>
  <si>
    <t>Preferred Stock</t>
  </si>
  <si>
    <t xml:space="preserve">Common Equity </t>
  </si>
  <si>
    <t xml:space="preserve">Total </t>
  </si>
  <si>
    <t xml:space="preserve">   Capitalization</t>
  </si>
  <si>
    <t xml:space="preserve">AFUDC Rates </t>
  </si>
  <si>
    <t>CWIP (W)</t>
  </si>
  <si>
    <t>For the Month January 2021</t>
  </si>
  <si>
    <t>For the Month February 2021</t>
  </si>
  <si>
    <t>For the Month of March 2021</t>
  </si>
  <si>
    <t>For the Month April 2021</t>
  </si>
  <si>
    <t>For the Month May 2021</t>
  </si>
  <si>
    <t>For the Month June 2021</t>
  </si>
  <si>
    <t>For the Month July 2021</t>
  </si>
  <si>
    <t>For the Month August 2021</t>
  </si>
  <si>
    <t>For the Month September 2021</t>
  </si>
  <si>
    <t>For the Month October 2021</t>
  </si>
  <si>
    <t>For the Month of November 2021</t>
  </si>
  <si>
    <t>For the Month 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</si>
</sst>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\ ;\(&quot;$&quot;#,##0\)"/>
    <numFmt numFmtId="165" formatCode="0.0000%"/>
    <numFmt numFmtId="166" formatCode="0.000"/>
    <numFmt numFmtId="167" formatCode="0.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24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2" fontId="3" fillId="0" borderId="0" xfId="2" applyNumberFormat="1" applyFont="1"/>
    <xf numFmtId="2" fontId="4" fillId="0" borderId="0" xfId="2" applyNumberFormat="1" applyFont="1"/>
    <xf numFmtId="10" fontId="4" fillId="0" borderId="0" xfId="2" applyNumberFormat="1" applyFont="1"/>
    <xf numFmtId="164" fontId="4" fillId="0" borderId="0" xfId="2" applyNumberFormat="1" applyFont="1"/>
    <xf numFmtId="2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2" fontId="4" fillId="0" borderId="2" xfId="2" applyNumberFormat="1" applyFont="1" applyBorder="1" applyAlignment="1">
      <alignment horizontal="center"/>
    </xf>
    <xf numFmtId="2" fontId="4" fillId="0" borderId="2" xfId="2" applyNumberFormat="1" applyFont="1" applyBorder="1"/>
    <xf numFmtId="165" fontId="4" fillId="0" borderId="0" xfId="2" applyNumberFormat="1" applyFont="1"/>
    <xf numFmtId="2" fontId="5" fillId="0" borderId="0" xfId="2" applyNumberFormat="1" applyFont="1"/>
    <xf numFmtId="3" fontId="4" fillId="0" borderId="0" xfId="1" applyNumberFormat="1" applyFont="1" applyProtection="1">
      <protection locked="0"/>
    </xf>
    <xf numFmtId="166" fontId="4" fillId="0" borderId="0" xfId="2" applyNumberFormat="1" applyFont="1" applyProtection="1">
      <protection locked="0"/>
    </xf>
    <xf numFmtId="167" fontId="4" fillId="0" borderId="0" xfId="2" applyNumberFormat="1" applyFont="1"/>
    <xf numFmtId="3" fontId="4" fillId="0" borderId="0" xfId="1" applyNumberFormat="1" applyFont="1"/>
    <xf numFmtId="166" fontId="4" fillId="0" borderId="0" xfId="2" applyNumberFormat="1" applyFont="1"/>
    <xf numFmtId="3" fontId="4" fillId="0" borderId="2" xfId="1" applyNumberFormat="1" applyFont="1" applyBorder="1"/>
    <xf numFmtId="10" fontId="4" fillId="0" borderId="2" xfId="2" applyNumberFormat="1" applyFont="1" applyBorder="1"/>
    <xf numFmtId="167" fontId="4" fillId="0" borderId="2" xfId="2" applyNumberFormat="1" applyFont="1" applyBorder="1"/>
    <xf numFmtId="3" fontId="4" fillId="0" borderId="3" xfId="1" applyNumberFormat="1" applyFont="1" applyBorder="1"/>
    <xf numFmtId="2" fontId="4" fillId="0" borderId="3" xfId="2" applyNumberFormat="1" applyFont="1" applyBorder="1"/>
    <xf numFmtId="0" fontId="4" fillId="0" borderId="0" xfId="2" applyFont="1"/>
    <xf numFmtId="3" fontId="4" fillId="0" borderId="4" xfId="1" applyNumberFormat="1" applyFont="1" applyBorder="1"/>
    <xf numFmtId="164" fontId="4" fillId="0" borderId="3" xfId="2" applyNumberFormat="1" applyFont="1" applyBorder="1"/>
    <xf numFmtId="0" fontId="6" fillId="0" borderId="0" xfId="0" applyFont="1" applyAlignment="1">
      <alignment horizontal="right" vertical="center"/>
    </xf>
    <xf numFmtId="2" fontId="4" fillId="0" borderId="1" xfId="2" applyNumberFormat="1" applyFont="1" applyBorder="1" applyAlignment="1">
      <alignment horizontal="center"/>
    </xf>
    <xf numFmtId="2" fontId="3" fillId="0" borderId="0" xfId="2" applyNumberFormat="1" applyFont="1" applyAlignment="1">
      <alignment horizontal="center"/>
    </xf>
    <xf numFmtId="2" fontId="4" fillId="0" borderId="0" xfId="2" applyNumberFormat="1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view="pageLayout" zoomScaleNormal="100" workbookViewId="0">
      <selection activeCell="N3" sqref="N3"/>
    </sheetView>
  </sheetViews>
  <sheetFormatPr defaultRowHeight="12.75" x14ac:dyDescent="0.2"/>
  <cols>
    <col min="1" max="1" width="18.85546875" style="2" customWidth="1"/>
    <col min="2" max="2" width="13.140625" style="2" bestFit="1" customWidth="1"/>
    <col min="3" max="3" width="3" style="2" customWidth="1"/>
    <col min="4" max="4" width="15.7109375" style="2" bestFit="1" customWidth="1"/>
    <col min="5" max="5" width="3" style="2" customWidth="1"/>
    <col min="6" max="6" width="8.140625" style="2" bestFit="1" customWidth="1"/>
    <col min="7" max="7" width="3" style="2" customWidth="1"/>
    <col min="8" max="8" width="8.5703125" style="2" bestFit="1" customWidth="1"/>
    <col min="9" max="9" width="3" style="2" customWidth="1"/>
    <col min="10" max="10" width="12.85546875" style="2" bestFit="1" customWidth="1"/>
    <col min="11" max="11" width="3" style="2" customWidth="1"/>
    <col min="12" max="12" width="8.140625" style="2" bestFit="1" customWidth="1"/>
    <col min="13" max="13" width="3" style="2" customWidth="1"/>
    <col min="14" max="14" width="8.140625" style="2" bestFit="1" customWidth="1"/>
    <col min="15" max="16384" width="9.140625" style="2"/>
  </cols>
  <sheetData>
    <row r="1" spans="1:14" x14ac:dyDescent="0.2">
      <c r="N1" s="24"/>
    </row>
    <row r="2" spans="1:14" x14ac:dyDescent="0.2">
      <c r="N2" s="24"/>
    </row>
    <row r="3" spans="1:14" x14ac:dyDescent="0.2">
      <c r="N3" s="24"/>
    </row>
    <row r="5" spans="1:14" s="1" customFormat="1" x14ac:dyDescent="0.2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" customFormat="1" x14ac:dyDescent="0.2">
      <c r="A6" s="26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s="1" customFormat="1" x14ac:dyDescent="0.2">
      <c r="A7" s="26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s="1" customFormat="1" x14ac:dyDescent="0.2">
      <c r="A8" s="26" t="s">
        <v>33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10" spans="1:14" x14ac:dyDescent="0.2">
      <c r="D10" s="3"/>
      <c r="E10" s="4"/>
      <c r="F10" s="4"/>
      <c r="G10" s="4"/>
      <c r="H10" s="4"/>
      <c r="I10" s="4"/>
      <c r="J10" s="4"/>
      <c r="K10" s="4"/>
    </row>
    <row r="11" spans="1:14" x14ac:dyDescent="0.2">
      <c r="B11" s="5"/>
      <c r="C11" s="5"/>
      <c r="D11" s="5"/>
      <c r="E11" s="5"/>
      <c r="F11" s="5"/>
      <c r="G11" s="5"/>
      <c r="H11" s="5"/>
      <c r="I11" s="5"/>
      <c r="J11" s="5" t="s">
        <v>3</v>
      </c>
      <c r="K11" s="5"/>
      <c r="L11" s="27" t="s">
        <v>4</v>
      </c>
      <c r="M11" s="27"/>
      <c r="N11" s="27"/>
    </row>
    <row r="12" spans="1:14" x14ac:dyDescent="0.2">
      <c r="B12" s="5"/>
      <c r="C12" s="5"/>
      <c r="D12" s="5"/>
      <c r="E12" s="5"/>
      <c r="F12" s="5"/>
      <c r="G12" s="5"/>
      <c r="H12" s="5"/>
      <c r="I12" s="5"/>
      <c r="J12" s="5" t="s">
        <v>5</v>
      </c>
      <c r="K12" s="5"/>
      <c r="L12" s="25" t="s">
        <v>6</v>
      </c>
      <c r="M12" s="25"/>
      <c r="N12" s="25"/>
    </row>
    <row r="13" spans="1:14" x14ac:dyDescent="0.2">
      <c r="B13" s="6"/>
      <c r="C13" s="5"/>
      <c r="D13" s="5" t="s">
        <v>7</v>
      </c>
      <c r="E13" s="5"/>
      <c r="F13" s="5" t="s">
        <v>8</v>
      </c>
      <c r="G13" s="5"/>
      <c r="H13" s="5"/>
      <c r="I13" s="5"/>
      <c r="J13" s="5" t="s">
        <v>9</v>
      </c>
      <c r="K13" s="5"/>
      <c r="L13" s="7"/>
      <c r="M13" s="7"/>
      <c r="N13" s="7"/>
    </row>
    <row r="14" spans="1:14" x14ac:dyDescent="0.2">
      <c r="B14" s="6" t="s">
        <v>10</v>
      </c>
      <c r="C14" s="5"/>
      <c r="D14" s="5" t="s">
        <v>11</v>
      </c>
      <c r="E14" s="5"/>
      <c r="F14" s="5" t="s">
        <v>12</v>
      </c>
      <c r="G14" s="5"/>
      <c r="H14" s="5" t="s">
        <v>13</v>
      </c>
      <c r="I14" s="5"/>
      <c r="J14" s="5" t="s">
        <v>14</v>
      </c>
      <c r="K14" s="5"/>
      <c r="L14" s="5" t="s">
        <v>15</v>
      </c>
      <c r="M14" s="5"/>
      <c r="N14" s="5" t="s">
        <v>11</v>
      </c>
    </row>
    <row r="15" spans="1:14" x14ac:dyDescent="0.2">
      <c r="B15" s="7" t="s">
        <v>16</v>
      </c>
      <c r="C15" s="5"/>
      <c r="D15" s="7" t="s">
        <v>17</v>
      </c>
      <c r="E15" s="5"/>
      <c r="F15" s="7" t="s">
        <v>18</v>
      </c>
      <c r="G15" s="5" t="s">
        <v>19</v>
      </c>
      <c r="H15" s="7" t="s">
        <v>20</v>
      </c>
      <c r="I15" s="5"/>
      <c r="J15" s="7" t="s">
        <v>21</v>
      </c>
      <c r="L15" s="8"/>
      <c r="N15" s="8"/>
    </row>
    <row r="17" spans="1:14" x14ac:dyDescent="0.2">
      <c r="B17" s="4"/>
    </row>
    <row r="18" spans="1:14" x14ac:dyDescent="0.2">
      <c r="A18" s="2" t="s">
        <v>22</v>
      </c>
      <c r="B18" s="11">
        <v>67359000</v>
      </c>
      <c r="F18" s="12">
        <v>0.249</v>
      </c>
      <c r="G18" s="2" t="s">
        <v>23</v>
      </c>
      <c r="H18" s="3">
        <f>+MIN(1,ROUND(B18/B$35,4))</f>
        <v>0.91090000000000004</v>
      </c>
      <c r="I18" s="2" t="s">
        <v>24</v>
      </c>
      <c r="J18" s="13">
        <f>ROUND((F18*H18/100),5)</f>
        <v>2.2699999999999999E-3</v>
      </c>
      <c r="M18" s="2" t="s">
        <v>25</v>
      </c>
    </row>
    <row r="19" spans="1:14" x14ac:dyDescent="0.2">
      <c r="A19" s="10"/>
      <c r="B19" s="14"/>
      <c r="H19" s="9" t="s">
        <v>25</v>
      </c>
      <c r="J19" s="13"/>
    </row>
    <row r="20" spans="1:14" x14ac:dyDescent="0.2">
      <c r="B20" s="14"/>
      <c r="H20" s="9"/>
      <c r="J20" s="13"/>
    </row>
    <row r="21" spans="1:14" x14ac:dyDescent="0.2">
      <c r="A21" s="2" t="s">
        <v>26</v>
      </c>
      <c r="B21" s="14">
        <v>728796136.83999991</v>
      </c>
      <c r="D21" s="3">
        <f>ROUND((B21/B30),4)</f>
        <v>0.50360000000000005</v>
      </c>
      <c r="E21" s="2" t="s">
        <v>23</v>
      </c>
      <c r="F21" s="15">
        <v>3.3580613865647999</v>
      </c>
      <c r="G21" s="2" t="s">
        <v>23</v>
      </c>
      <c r="H21" s="3">
        <f>SUM(1-$H$18)</f>
        <v>8.9099999999999957E-2</v>
      </c>
      <c r="I21" s="2" t="s">
        <v>24</v>
      </c>
      <c r="J21" s="13">
        <f>ROUND((D21*F21*H21/100),5)</f>
        <v>1.5100000000000001E-3</v>
      </c>
      <c r="L21" s="2">
        <f>ROUND(MIN(L32,(J18+J21)*100),2)</f>
        <v>0.38</v>
      </c>
      <c r="N21" s="2">
        <f>ROUND((L21/L32*100),2)</f>
        <v>48.72</v>
      </c>
    </row>
    <row r="22" spans="1:14" x14ac:dyDescent="0.2">
      <c r="A22" s="10"/>
      <c r="B22" s="14"/>
      <c r="D22" s="3"/>
      <c r="H22" s="3" t="s">
        <v>25</v>
      </c>
      <c r="J22" s="13"/>
    </row>
    <row r="23" spans="1:14" x14ac:dyDescent="0.2">
      <c r="B23" s="14"/>
      <c r="D23" s="3"/>
      <c r="H23" s="3" t="s">
        <v>25</v>
      </c>
      <c r="J23" s="13"/>
    </row>
    <row r="24" spans="1:14" x14ac:dyDescent="0.2">
      <c r="A24" s="2" t="s">
        <v>27</v>
      </c>
      <c r="B24" s="14">
        <v>0</v>
      </c>
      <c r="D24" s="3">
        <f>ROUND((B24/B30),4)</f>
        <v>0</v>
      </c>
      <c r="E24" s="2" t="s">
        <v>23</v>
      </c>
      <c r="F24" s="2">
        <v>0</v>
      </c>
      <c r="G24" s="2" t="s">
        <v>23</v>
      </c>
      <c r="H24" s="3">
        <f>SUM(1-$H$18)</f>
        <v>8.9099999999999957E-2</v>
      </c>
      <c r="I24" s="2" t="s">
        <v>24</v>
      </c>
      <c r="J24" s="13">
        <f>ROUND((D24*F24*H24/100),5)</f>
        <v>0</v>
      </c>
    </row>
    <row r="25" spans="1:14" x14ac:dyDescent="0.2">
      <c r="B25" s="14"/>
      <c r="D25" s="3"/>
      <c r="H25" s="3" t="s">
        <v>25</v>
      </c>
      <c r="J25" s="13"/>
    </row>
    <row r="26" spans="1:14" x14ac:dyDescent="0.2">
      <c r="B26" s="14"/>
      <c r="D26" s="3"/>
      <c r="H26" s="3" t="s">
        <v>25</v>
      </c>
      <c r="J26" s="13"/>
    </row>
    <row r="27" spans="1:14" x14ac:dyDescent="0.2">
      <c r="A27" s="2" t="s">
        <v>28</v>
      </c>
      <c r="B27" s="14">
        <v>718236889.90799999</v>
      </c>
      <c r="D27" s="3">
        <f>D30-D21-D24</f>
        <v>0.49639999999999995</v>
      </c>
      <c r="E27" s="2" t="s">
        <v>23</v>
      </c>
      <c r="F27" s="2">
        <v>9.25</v>
      </c>
      <c r="G27" s="2" t="s">
        <v>23</v>
      </c>
      <c r="H27" s="3">
        <f>SUM(1-$H$18)</f>
        <v>8.9099999999999957E-2</v>
      </c>
      <c r="I27" s="2" t="s">
        <v>24</v>
      </c>
      <c r="J27" s="13">
        <f>ROUND((D27*F27*H27/100),5)</f>
        <v>4.0899999999999999E-3</v>
      </c>
      <c r="L27" s="2">
        <f>SUM(L32-L21)</f>
        <v>0.39999999999999991</v>
      </c>
      <c r="N27" s="2">
        <f>SUM(N32-N21)</f>
        <v>51.28</v>
      </c>
    </row>
    <row r="28" spans="1:14" x14ac:dyDescent="0.2">
      <c r="A28" s="10"/>
      <c r="B28" s="16"/>
      <c r="D28" s="17"/>
      <c r="J28" s="18"/>
      <c r="L28" s="8"/>
      <c r="N28" s="8"/>
    </row>
    <row r="29" spans="1:14" x14ac:dyDescent="0.2">
      <c r="B29" s="14"/>
      <c r="D29" s="3"/>
      <c r="J29" s="13"/>
    </row>
    <row r="30" spans="1:14" ht="13.5" thickBot="1" x14ac:dyDescent="0.25">
      <c r="A30" s="2" t="s">
        <v>29</v>
      </c>
      <c r="B30" s="14">
        <v>1447033026.7479999</v>
      </c>
      <c r="D30" s="3">
        <v>1</v>
      </c>
      <c r="J30" s="13" t="s">
        <v>25</v>
      </c>
    </row>
    <row r="31" spans="1:14" ht="13.5" thickTop="1" x14ac:dyDescent="0.2">
      <c r="A31" s="2" t="s">
        <v>30</v>
      </c>
      <c r="B31" s="19"/>
      <c r="D31" s="20"/>
      <c r="J31" s="13" t="s">
        <v>25</v>
      </c>
    </row>
    <row r="32" spans="1:14" ht="22.5" customHeight="1" thickBot="1" x14ac:dyDescent="0.25">
      <c r="A32" s="2" t="s">
        <v>31</v>
      </c>
      <c r="B32" s="14"/>
      <c r="J32" s="13">
        <f>ROUND((J18+J21+J24+J27),6)</f>
        <v>7.8700000000000003E-3</v>
      </c>
      <c r="L32" s="2">
        <f>TRUNC(J32,4)*100</f>
        <v>0.77999999999999992</v>
      </c>
      <c r="N32" s="2">
        <v>100</v>
      </c>
    </row>
    <row r="33" spans="1:14" ht="13.5" thickTop="1" x14ac:dyDescent="0.2">
      <c r="B33" s="14"/>
      <c r="J33" s="20"/>
      <c r="L33" s="20"/>
      <c r="N33" s="20"/>
    </row>
    <row r="34" spans="1:14" x14ac:dyDescent="0.2">
      <c r="B34" s="4"/>
      <c r="J34" s="21"/>
      <c r="N34" s="21"/>
    </row>
    <row r="35" spans="1:14" ht="13.5" thickBot="1" x14ac:dyDescent="0.25">
      <c r="A35" s="2" t="s">
        <v>32</v>
      </c>
      <c r="B35" s="22">
        <v>73947008.138999999</v>
      </c>
      <c r="J35" s="21"/>
      <c r="N35" s="21"/>
    </row>
    <row r="36" spans="1:14" ht="13.5" thickTop="1" x14ac:dyDescent="0.2">
      <c r="A36" s="10"/>
      <c r="B36" s="23"/>
      <c r="N36" s="13"/>
    </row>
    <row r="37" spans="1:14" x14ac:dyDescent="0.2">
      <c r="N37" s="13"/>
    </row>
  </sheetData>
  <mergeCells count="6">
    <mergeCell ref="L12:N12"/>
    <mergeCell ref="A5:N5"/>
    <mergeCell ref="A6:N6"/>
    <mergeCell ref="A7:N7"/>
    <mergeCell ref="A8:N8"/>
    <mergeCell ref="L11:N11"/>
  </mergeCells>
  <pageMargins left="0.7" right="0.7" top="0.75" bottom="0.75" header="0.3" footer="0.3"/>
  <pageSetup fitToHeight="0" orientation="landscape" horizontalDpi="1200" verticalDpi="1200" r:id="rId1"/>
  <headerFooter>
    <oddHeader>&amp;R&amp;"Times New Roman,Bold"&amp;10KyPSC Case No. 2024-00354
STAFF-DR-01-029 Attachment 1
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37"/>
  <sheetViews>
    <sheetView tabSelected="1" view="pageLayout" zoomScaleNormal="100" workbookViewId="0">
      <selection activeCell="N3" sqref="N3"/>
    </sheetView>
  </sheetViews>
  <sheetFormatPr defaultColWidth="8" defaultRowHeight="12.75" x14ac:dyDescent="0.2"/>
  <cols>
    <col min="1" max="1" width="18.85546875" style="2" customWidth="1"/>
    <col min="2" max="2" width="14.140625" style="2" bestFit="1" customWidth="1"/>
    <col min="3" max="3" width="3" style="2" customWidth="1"/>
    <col min="4" max="4" width="15.7109375" style="2" bestFit="1" customWidth="1"/>
    <col min="5" max="5" width="3" style="2" customWidth="1"/>
    <col min="6" max="6" width="8.140625" style="2" bestFit="1" customWidth="1"/>
    <col min="7" max="7" width="3" style="2" customWidth="1"/>
    <col min="8" max="8" width="8.5703125" style="2" bestFit="1" customWidth="1"/>
    <col min="9" max="9" width="3" style="2" customWidth="1"/>
    <col min="10" max="10" width="12.85546875" style="2" bestFit="1" customWidth="1"/>
    <col min="11" max="11" width="3" style="2" customWidth="1"/>
    <col min="12" max="12" width="8.140625" style="2" bestFit="1" customWidth="1"/>
    <col min="13" max="13" width="3" style="2" customWidth="1"/>
    <col min="14" max="14" width="8.140625" style="2" bestFit="1" customWidth="1"/>
    <col min="15" max="16384" width="8" style="2"/>
  </cols>
  <sheetData>
    <row r="1" spans="1:14" x14ac:dyDescent="0.2">
      <c r="N1" s="24"/>
    </row>
    <row r="2" spans="1:14" x14ac:dyDescent="0.2">
      <c r="N2" s="24"/>
    </row>
    <row r="3" spans="1:14" x14ac:dyDescent="0.2">
      <c r="N3" s="24"/>
    </row>
    <row r="5" spans="1:14" s="1" customFormat="1" x14ac:dyDescent="0.2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" customFormat="1" x14ac:dyDescent="0.2">
      <c r="A6" s="26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s="1" customFormat="1" x14ac:dyDescent="0.2">
      <c r="A7" s="26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s="1" customFormat="1" x14ac:dyDescent="0.2">
      <c r="A8" s="26" t="s">
        <v>42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10" spans="1:14" x14ac:dyDescent="0.2">
      <c r="D10" s="3"/>
      <c r="E10" s="4"/>
      <c r="F10" s="4"/>
      <c r="G10" s="4"/>
      <c r="H10" s="4"/>
      <c r="I10" s="4"/>
      <c r="J10" s="4"/>
      <c r="K10" s="4"/>
    </row>
    <row r="11" spans="1:14" x14ac:dyDescent="0.2">
      <c r="B11" s="5"/>
      <c r="C11" s="5"/>
      <c r="D11" s="5"/>
      <c r="E11" s="5"/>
      <c r="F11" s="5"/>
      <c r="G11" s="5"/>
      <c r="H11" s="5"/>
      <c r="I11" s="5"/>
      <c r="J11" s="5" t="s">
        <v>3</v>
      </c>
      <c r="K11" s="5"/>
      <c r="L11" s="27" t="s">
        <v>4</v>
      </c>
      <c r="M11" s="27"/>
      <c r="N11" s="27"/>
    </row>
    <row r="12" spans="1:14" x14ac:dyDescent="0.2">
      <c r="B12" s="5"/>
      <c r="C12" s="5"/>
      <c r="D12" s="5"/>
      <c r="E12" s="5"/>
      <c r="F12" s="5"/>
      <c r="G12" s="5"/>
      <c r="H12" s="5"/>
      <c r="I12" s="5"/>
      <c r="J12" s="5" t="s">
        <v>5</v>
      </c>
      <c r="K12" s="5"/>
      <c r="L12" s="25" t="s">
        <v>6</v>
      </c>
      <c r="M12" s="25"/>
      <c r="N12" s="25"/>
    </row>
    <row r="13" spans="1:14" x14ac:dyDescent="0.2">
      <c r="B13" s="6"/>
      <c r="C13" s="5"/>
      <c r="D13" s="5" t="s">
        <v>7</v>
      </c>
      <c r="E13" s="5"/>
      <c r="F13" s="5" t="s">
        <v>8</v>
      </c>
      <c r="G13" s="5"/>
      <c r="H13" s="5"/>
      <c r="I13" s="5"/>
      <c r="J13" s="5" t="s">
        <v>9</v>
      </c>
      <c r="K13" s="5"/>
      <c r="L13" s="7"/>
      <c r="M13" s="7"/>
      <c r="N13" s="7"/>
    </row>
    <row r="14" spans="1:14" x14ac:dyDescent="0.2">
      <c r="B14" s="6" t="s">
        <v>10</v>
      </c>
      <c r="C14" s="5"/>
      <c r="D14" s="5" t="s">
        <v>11</v>
      </c>
      <c r="E14" s="5"/>
      <c r="F14" s="5" t="s">
        <v>12</v>
      </c>
      <c r="G14" s="5"/>
      <c r="H14" s="5" t="s">
        <v>13</v>
      </c>
      <c r="I14" s="5"/>
      <c r="J14" s="5" t="s">
        <v>14</v>
      </c>
      <c r="K14" s="5"/>
      <c r="L14" s="5" t="s">
        <v>15</v>
      </c>
      <c r="M14" s="5"/>
      <c r="N14" s="5" t="s">
        <v>11</v>
      </c>
    </row>
    <row r="15" spans="1:14" x14ac:dyDescent="0.2">
      <c r="B15" s="7" t="s">
        <v>16</v>
      </c>
      <c r="C15" s="5"/>
      <c r="D15" s="7" t="s">
        <v>17</v>
      </c>
      <c r="E15" s="5"/>
      <c r="F15" s="7" t="s">
        <v>18</v>
      </c>
      <c r="G15" s="5" t="s">
        <v>19</v>
      </c>
      <c r="H15" s="7" t="s">
        <v>20</v>
      </c>
      <c r="I15" s="5"/>
      <c r="J15" s="7" t="s">
        <v>21</v>
      </c>
      <c r="L15" s="8"/>
      <c r="N15" s="8"/>
    </row>
    <row r="17" spans="1:14" x14ac:dyDescent="0.2">
      <c r="B17" s="4"/>
    </row>
    <row r="18" spans="1:14" x14ac:dyDescent="0.2">
      <c r="A18" s="2" t="s">
        <v>22</v>
      </c>
      <c r="B18" s="11">
        <v>30059000</v>
      </c>
      <c r="F18" s="12">
        <v>0.13900000000000001</v>
      </c>
      <c r="G18" s="2" t="s">
        <v>23</v>
      </c>
      <c r="H18" s="3">
        <f>+MIN(1,ROUND(B18/B$35,4))</f>
        <v>0.3322</v>
      </c>
      <c r="I18" s="2" t="s">
        <v>24</v>
      </c>
      <c r="J18" s="13">
        <f>ROUND((F18*H18/100),5)</f>
        <v>4.6000000000000001E-4</v>
      </c>
      <c r="M18" s="2" t="s">
        <v>25</v>
      </c>
    </row>
    <row r="19" spans="1:14" x14ac:dyDescent="0.2">
      <c r="A19" s="10"/>
      <c r="B19" s="14"/>
      <c r="H19" s="9" t="s">
        <v>25</v>
      </c>
      <c r="J19" s="13"/>
    </row>
    <row r="20" spans="1:14" x14ac:dyDescent="0.2">
      <c r="B20" s="14"/>
      <c r="H20" s="9"/>
      <c r="J20" s="13"/>
    </row>
    <row r="21" spans="1:14" x14ac:dyDescent="0.2">
      <c r="A21" s="2" t="s">
        <v>26</v>
      </c>
      <c r="B21" s="14">
        <v>729164469.2299999</v>
      </c>
      <c r="D21" s="3">
        <f>ROUND((B21/B30),4)</f>
        <v>0.47289999999999999</v>
      </c>
      <c r="E21" s="2" t="s">
        <v>23</v>
      </c>
      <c r="F21" s="15">
        <v>3.3655878821420124</v>
      </c>
      <c r="G21" s="2" t="s">
        <v>23</v>
      </c>
      <c r="H21" s="3">
        <f>SUM(1-$H$18)</f>
        <v>0.66779999999999995</v>
      </c>
      <c r="I21" s="2" t="s">
        <v>24</v>
      </c>
      <c r="J21" s="13">
        <f>ROUND((D21*F21*H21/100),5)</f>
        <v>1.0630000000000001E-2</v>
      </c>
      <c r="L21" s="2">
        <f>ROUND(MIN(L32,(J18+J21)*100),2)</f>
        <v>1.1100000000000001</v>
      </c>
      <c r="N21" s="2">
        <f>ROUND((L21/L32*100),2)</f>
        <v>25.46</v>
      </c>
    </row>
    <row r="22" spans="1:14" x14ac:dyDescent="0.2">
      <c r="A22" s="10"/>
      <c r="B22" s="14"/>
      <c r="D22" s="3"/>
      <c r="H22" s="3" t="s">
        <v>25</v>
      </c>
      <c r="J22" s="13"/>
    </row>
    <row r="23" spans="1:14" x14ac:dyDescent="0.2">
      <c r="B23" s="14"/>
      <c r="D23" s="3"/>
      <c r="H23" s="3" t="s">
        <v>25</v>
      </c>
      <c r="J23" s="13"/>
    </row>
    <row r="24" spans="1:14" x14ac:dyDescent="0.2">
      <c r="A24" s="2" t="s">
        <v>27</v>
      </c>
      <c r="B24" s="14">
        <v>0</v>
      </c>
      <c r="D24" s="3">
        <f>ROUND((B24/B30),4)</f>
        <v>0</v>
      </c>
      <c r="E24" s="2" t="s">
        <v>23</v>
      </c>
      <c r="F24" s="2">
        <v>0</v>
      </c>
      <c r="G24" s="2" t="s">
        <v>23</v>
      </c>
      <c r="H24" s="3">
        <f>SUM(1-$H$18)</f>
        <v>0.66779999999999995</v>
      </c>
      <c r="I24" s="2" t="s">
        <v>24</v>
      </c>
      <c r="J24" s="13">
        <f>ROUND((D24*F24*H24/100),5)</f>
        <v>0</v>
      </c>
    </row>
    <row r="25" spans="1:14" x14ac:dyDescent="0.2">
      <c r="B25" s="14"/>
      <c r="D25" s="3"/>
      <c r="H25" s="3" t="s">
        <v>25</v>
      </c>
      <c r="J25" s="13"/>
    </row>
    <row r="26" spans="1:14" x14ac:dyDescent="0.2">
      <c r="B26" s="14"/>
      <c r="D26" s="3"/>
      <c r="H26" s="3" t="s">
        <v>25</v>
      </c>
      <c r="J26" s="13"/>
    </row>
    <row r="27" spans="1:14" x14ac:dyDescent="0.2">
      <c r="A27" s="2" t="s">
        <v>28</v>
      </c>
      <c r="B27" s="14">
        <v>812600482.01800001</v>
      </c>
      <c r="D27" s="3">
        <f>D30-D21-D24</f>
        <v>0.52710000000000001</v>
      </c>
      <c r="E27" s="2" t="s">
        <v>23</v>
      </c>
      <c r="F27" s="2">
        <v>9.25</v>
      </c>
      <c r="G27" s="2" t="s">
        <v>23</v>
      </c>
      <c r="H27" s="3">
        <f>SUM(1-$H$18)</f>
        <v>0.66779999999999995</v>
      </c>
      <c r="I27" s="2" t="s">
        <v>24</v>
      </c>
      <c r="J27" s="13">
        <f>ROUND((D27*F27*H27/100),5)</f>
        <v>3.2559999999999999E-2</v>
      </c>
      <c r="L27" s="2">
        <f>SUM(L32-L21)</f>
        <v>3.25</v>
      </c>
      <c r="N27" s="2">
        <f>SUM(N32-N21)</f>
        <v>74.539999999999992</v>
      </c>
    </row>
    <row r="28" spans="1:14" x14ac:dyDescent="0.2">
      <c r="A28" s="10"/>
      <c r="B28" s="16"/>
      <c r="D28" s="17"/>
      <c r="J28" s="18"/>
      <c r="L28" s="8"/>
      <c r="N28" s="8"/>
    </row>
    <row r="29" spans="1:14" x14ac:dyDescent="0.2">
      <c r="B29" s="14"/>
      <c r="D29" s="3"/>
      <c r="J29" s="13"/>
    </row>
    <row r="30" spans="1:14" ht="13.5" thickBot="1" x14ac:dyDescent="0.25">
      <c r="A30" s="2" t="s">
        <v>29</v>
      </c>
      <c r="B30" s="14">
        <v>1541764951.2479999</v>
      </c>
      <c r="D30" s="3">
        <v>1</v>
      </c>
      <c r="J30" s="13" t="s">
        <v>25</v>
      </c>
    </row>
    <row r="31" spans="1:14" ht="13.5" thickTop="1" x14ac:dyDescent="0.2">
      <c r="A31" s="2" t="s">
        <v>30</v>
      </c>
      <c r="B31" s="19"/>
      <c r="D31" s="20"/>
      <c r="J31" s="13" t="s">
        <v>25</v>
      </c>
    </row>
    <row r="32" spans="1:14" ht="22.5" customHeight="1" thickBot="1" x14ac:dyDescent="0.25">
      <c r="A32" s="2" t="s">
        <v>31</v>
      </c>
      <c r="B32" s="14"/>
      <c r="J32" s="13">
        <f>ROUND((J18+J21+J24+J27),6)</f>
        <v>4.3650000000000001E-2</v>
      </c>
      <c r="L32" s="2">
        <f>TRUNC(J32,4)*100</f>
        <v>4.3600000000000003</v>
      </c>
      <c r="N32" s="2">
        <v>100</v>
      </c>
    </row>
    <row r="33" spans="1:14" ht="13.5" thickTop="1" x14ac:dyDescent="0.2">
      <c r="B33" s="14"/>
      <c r="J33" s="20"/>
      <c r="L33" s="20"/>
      <c r="N33" s="20"/>
    </row>
    <row r="34" spans="1:14" x14ac:dyDescent="0.2">
      <c r="B34" s="4"/>
      <c r="J34" s="21"/>
      <c r="N34" s="21"/>
    </row>
    <row r="35" spans="1:14" ht="13.5" thickBot="1" x14ac:dyDescent="0.25">
      <c r="A35" s="2" t="s">
        <v>32</v>
      </c>
      <c r="B35" s="22">
        <v>90490851.684500009</v>
      </c>
      <c r="J35" s="21"/>
      <c r="N35" s="21"/>
    </row>
    <row r="36" spans="1:14" ht="13.5" thickTop="1" x14ac:dyDescent="0.2">
      <c r="A36" s="10"/>
      <c r="B36" s="23"/>
      <c r="N36" s="13"/>
    </row>
    <row r="37" spans="1:14" x14ac:dyDescent="0.2">
      <c r="N37" s="13"/>
    </row>
  </sheetData>
  <mergeCells count="6">
    <mergeCell ref="L12:N12"/>
    <mergeCell ref="A5:N5"/>
    <mergeCell ref="A6:N6"/>
    <mergeCell ref="A7:N7"/>
    <mergeCell ref="A8:N8"/>
    <mergeCell ref="L11:N11"/>
  </mergeCells>
  <pageMargins left="0.7" right="0.7" top="0.75" bottom="0.75" header="0.3" footer="0.3"/>
  <pageSetup fitToHeight="0" orientation="landscape" horizontalDpi="1200" verticalDpi="1200" r:id="rId1"/>
  <headerFooter>
    <oddHeader>&amp;R&amp;"Times New Roman,Bold"&amp;10KyPSC Case No. 2024-00354
STAFF-DR-01-029 Attachment 1
Page &amp;P of 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38"/>
  <sheetViews>
    <sheetView tabSelected="1" view="pageLayout" zoomScaleNormal="100" workbookViewId="0">
      <selection activeCell="N3" sqref="N3"/>
    </sheetView>
  </sheetViews>
  <sheetFormatPr defaultColWidth="8" defaultRowHeight="12.75" x14ac:dyDescent="0.2"/>
  <cols>
    <col min="1" max="1" width="18.85546875" style="2" customWidth="1"/>
    <col min="2" max="2" width="15" style="2" bestFit="1" customWidth="1"/>
    <col min="3" max="3" width="3" style="2" customWidth="1"/>
    <col min="4" max="4" width="15.7109375" style="2" bestFit="1" customWidth="1"/>
    <col min="5" max="5" width="3" style="2" customWidth="1"/>
    <col min="6" max="6" width="8.140625" style="2" bestFit="1" customWidth="1"/>
    <col min="7" max="7" width="3" style="2" customWidth="1"/>
    <col min="8" max="8" width="8.5703125" style="2" bestFit="1" customWidth="1"/>
    <col min="9" max="9" width="3" style="2" customWidth="1"/>
    <col min="10" max="10" width="12.85546875" style="2" bestFit="1" customWidth="1"/>
    <col min="11" max="11" width="3" style="2" customWidth="1"/>
    <col min="12" max="12" width="8.140625" style="2" bestFit="1" customWidth="1"/>
    <col min="13" max="13" width="3" style="2" customWidth="1"/>
    <col min="14" max="14" width="8.140625" style="2" bestFit="1" customWidth="1"/>
    <col min="15" max="16384" width="8" style="2"/>
  </cols>
  <sheetData>
    <row r="1" spans="1:14" x14ac:dyDescent="0.2">
      <c r="N1" s="24"/>
    </row>
    <row r="2" spans="1:14" x14ac:dyDescent="0.2">
      <c r="N2" s="24"/>
    </row>
    <row r="3" spans="1:14" x14ac:dyDescent="0.2">
      <c r="N3" s="24"/>
    </row>
    <row r="5" spans="1:14" s="1" customFormat="1" x14ac:dyDescent="0.2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" customFormat="1" x14ac:dyDescent="0.2">
      <c r="A6" s="26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s="1" customFormat="1" x14ac:dyDescent="0.2">
      <c r="A7" s="26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s="1" customFormat="1" x14ac:dyDescent="0.2">
      <c r="A8" s="26" t="s">
        <v>43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10" spans="1:14" x14ac:dyDescent="0.2">
      <c r="D10" s="3"/>
      <c r="E10" s="4"/>
      <c r="F10" s="4"/>
      <c r="G10" s="4"/>
      <c r="H10" s="4"/>
      <c r="I10" s="4"/>
      <c r="J10" s="4"/>
      <c r="K10" s="4"/>
    </row>
    <row r="11" spans="1:14" x14ac:dyDescent="0.2">
      <c r="B11" s="5"/>
      <c r="C11" s="5"/>
      <c r="D11" s="5"/>
      <c r="E11" s="5"/>
      <c r="F11" s="5"/>
      <c r="G11" s="5"/>
      <c r="H11" s="5"/>
      <c r="I11" s="5"/>
      <c r="J11" s="5" t="s">
        <v>3</v>
      </c>
      <c r="K11" s="5"/>
      <c r="L11" s="27" t="s">
        <v>4</v>
      </c>
      <c r="M11" s="27"/>
      <c r="N11" s="27"/>
    </row>
    <row r="12" spans="1:14" x14ac:dyDescent="0.2">
      <c r="B12" s="5"/>
      <c r="C12" s="5"/>
      <c r="D12" s="5"/>
      <c r="E12" s="5"/>
      <c r="F12" s="5"/>
      <c r="G12" s="5"/>
      <c r="H12" s="5"/>
      <c r="I12" s="5"/>
      <c r="J12" s="5" t="s">
        <v>5</v>
      </c>
      <c r="K12" s="5"/>
      <c r="L12" s="25" t="s">
        <v>6</v>
      </c>
      <c r="M12" s="25"/>
      <c r="N12" s="25"/>
    </row>
    <row r="13" spans="1:14" x14ac:dyDescent="0.2">
      <c r="B13" s="6"/>
      <c r="C13" s="5"/>
      <c r="D13" s="5" t="s">
        <v>7</v>
      </c>
      <c r="E13" s="5"/>
      <c r="F13" s="5" t="s">
        <v>8</v>
      </c>
      <c r="G13" s="5"/>
      <c r="H13" s="5"/>
      <c r="I13" s="5"/>
      <c r="J13" s="5" t="s">
        <v>9</v>
      </c>
      <c r="K13" s="5"/>
      <c r="L13" s="7"/>
      <c r="M13" s="7"/>
      <c r="N13" s="7"/>
    </row>
    <row r="14" spans="1:14" x14ac:dyDescent="0.2">
      <c r="B14" s="6" t="s">
        <v>10</v>
      </c>
      <c r="C14" s="5"/>
      <c r="D14" s="5" t="s">
        <v>11</v>
      </c>
      <c r="E14" s="5"/>
      <c r="F14" s="5" t="s">
        <v>12</v>
      </c>
      <c r="G14" s="5"/>
      <c r="H14" s="5" t="s">
        <v>13</v>
      </c>
      <c r="I14" s="5"/>
      <c r="J14" s="5" t="s">
        <v>14</v>
      </c>
      <c r="K14" s="5"/>
      <c r="L14" s="5" t="s">
        <v>15</v>
      </c>
      <c r="M14" s="5"/>
      <c r="N14" s="5" t="s">
        <v>11</v>
      </c>
    </row>
    <row r="15" spans="1:14" x14ac:dyDescent="0.2">
      <c r="B15" s="7" t="s">
        <v>16</v>
      </c>
      <c r="C15" s="5"/>
      <c r="D15" s="7" t="s">
        <v>17</v>
      </c>
      <c r="E15" s="5"/>
      <c r="F15" s="7" t="s">
        <v>18</v>
      </c>
      <c r="G15" s="5" t="s">
        <v>19</v>
      </c>
      <c r="H15" s="7" t="s">
        <v>20</v>
      </c>
      <c r="I15" s="5"/>
      <c r="J15" s="7" t="s">
        <v>21</v>
      </c>
      <c r="L15" s="8"/>
      <c r="N15" s="8"/>
    </row>
    <row r="17" spans="1:14" x14ac:dyDescent="0.2">
      <c r="B17" s="4"/>
    </row>
    <row r="18" spans="1:14" x14ac:dyDescent="0.2">
      <c r="A18" s="2" t="s">
        <v>22</v>
      </c>
      <c r="B18" s="11">
        <v>19901000</v>
      </c>
      <c r="F18" s="12">
        <v>0.14499999999999999</v>
      </c>
      <c r="G18" s="2" t="s">
        <v>23</v>
      </c>
      <c r="H18" s="3">
        <f>+MIN(1,ROUND(B18/B$35,4))</f>
        <v>0.216</v>
      </c>
      <c r="I18" s="2" t="s">
        <v>24</v>
      </c>
      <c r="J18" s="13">
        <f>ROUND((F18*H18/100),5)</f>
        <v>3.1E-4</v>
      </c>
      <c r="M18" s="2" t="s">
        <v>25</v>
      </c>
    </row>
    <row r="19" spans="1:14" x14ac:dyDescent="0.2">
      <c r="A19" s="10"/>
      <c r="B19" s="14"/>
      <c r="H19" s="9" t="s">
        <v>25</v>
      </c>
      <c r="J19" s="13"/>
    </row>
    <row r="20" spans="1:14" x14ac:dyDescent="0.2">
      <c r="B20" s="14"/>
      <c r="H20" s="9"/>
      <c r="J20" s="13"/>
    </row>
    <row r="21" spans="1:14" x14ac:dyDescent="0.2">
      <c r="A21" s="2" t="s">
        <v>26</v>
      </c>
      <c r="B21" s="14">
        <v>729179759.60000002</v>
      </c>
      <c r="D21" s="3">
        <f>ROUND((B21/B30),4)</f>
        <v>0.47239999999999999</v>
      </c>
      <c r="E21" s="2" t="s">
        <v>23</v>
      </c>
      <c r="F21" s="15">
        <v>3.3658151996708274</v>
      </c>
      <c r="G21" s="2" t="s">
        <v>23</v>
      </c>
      <c r="H21" s="3">
        <f>SUM(1-$H$18)</f>
        <v>0.78400000000000003</v>
      </c>
      <c r="I21" s="2" t="s">
        <v>24</v>
      </c>
      <c r="J21" s="13">
        <f>ROUND((D21*F21*H21/100),5)</f>
        <v>1.247E-2</v>
      </c>
      <c r="L21" s="2">
        <f>ROUND(MIN(L32,(J18+J21)*100),2)</f>
        <v>1.28</v>
      </c>
      <c r="N21" s="2">
        <f>ROUND((L21/L32*100),2)</f>
        <v>25.1</v>
      </c>
    </row>
    <row r="22" spans="1:14" x14ac:dyDescent="0.2">
      <c r="A22" s="10"/>
      <c r="B22" s="14"/>
      <c r="D22" s="3"/>
      <c r="H22" s="3" t="s">
        <v>25</v>
      </c>
      <c r="J22" s="13"/>
    </row>
    <row r="23" spans="1:14" x14ac:dyDescent="0.2">
      <c r="B23" s="14"/>
      <c r="D23" s="3"/>
      <c r="H23" s="3" t="s">
        <v>25</v>
      </c>
      <c r="J23" s="13"/>
    </row>
    <row r="24" spans="1:14" x14ac:dyDescent="0.2">
      <c r="A24" s="2" t="s">
        <v>27</v>
      </c>
      <c r="B24" s="14">
        <v>0</v>
      </c>
      <c r="D24" s="3">
        <f>ROUND((B24/B30),4)</f>
        <v>0</v>
      </c>
      <c r="E24" s="2" t="s">
        <v>23</v>
      </c>
      <c r="F24" s="2">
        <v>0</v>
      </c>
      <c r="G24" s="2" t="s">
        <v>23</v>
      </c>
      <c r="H24" s="3">
        <f>SUM(1-$H$18)</f>
        <v>0.78400000000000003</v>
      </c>
      <c r="I24" s="2" t="s">
        <v>24</v>
      </c>
      <c r="J24" s="13">
        <f>ROUND((D24*F24*H24/100),5)</f>
        <v>0</v>
      </c>
    </row>
    <row r="25" spans="1:14" x14ac:dyDescent="0.2">
      <c r="B25" s="14"/>
      <c r="D25" s="3"/>
      <c r="H25" s="3" t="s">
        <v>25</v>
      </c>
      <c r="J25" s="13"/>
    </row>
    <row r="26" spans="1:14" x14ac:dyDescent="0.2">
      <c r="B26" s="14"/>
      <c r="D26" s="3"/>
      <c r="H26" s="3" t="s">
        <v>25</v>
      </c>
      <c r="J26" s="13"/>
    </row>
    <row r="27" spans="1:14" x14ac:dyDescent="0.2">
      <c r="A27" s="2" t="s">
        <v>28</v>
      </c>
      <c r="B27" s="14">
        <v>814253887.19799995</v>
      </c>
      <c r="D27" s="3">
        <f>D30-D21-D24</f>
        <v>0.52760000000000007</v>
      </c>
      <c r="E27" s="2" t="s">
        <v>23</v>
      </c>
      <c r="F27" s="2">
        <v>9.25</v>
      </c>
      <c r="G27" s="2" t="s">
        <v>23</v>
      </c>
      <c r="H27" s="3">
        <f>SUM(1-$H$18)</f>
        <v>0.78400000000000003</v>
      </c>
      <c r="I27" s="2" t="s">
        <v>24</v>
      </c>
      <c r="J27" s="13">
        <f>ROUND((D27*F27*H27/100),5)</f>
        <v>3.8260000000000002E-2</v>
      </c>
      <c r="L27" s="2">
        <f>SUM(L32-L21)</f>
        <v>3.8199999999999994</v>
      </c>
      <c r="N27" s="2">
        <f>SUM(N32-N21)</f>
        <v>74.900000000000006</v>
      </c>
    </row>
    <row r="28" spans="1:14" x14ac:dyDescent="0.2">
      <c r="A28" s="10"/>
      <c r="B28" s="16"/>
      <c r="D28" s="17"/>
      <c r="J28" s="18"/>
      <c r="L28" s="8"/>
      <c r="N28" s="8"/>
    </row>
    <row r="29" spans="1:14" x14ac:dyDescent="0.2">
      <c r="B29" s="14"/>
      <c r="D29" s="3"/>
      <c r="J29" s="13"/>
    </row>
    <row r="30" spans="1:14" ht="13.5" thickBot="1" x14ac:dyDescent="0.25">
      <c r="A30" s="2" t="s">
        <v>29</v>
      </c>
      <c r="B30" s="14">
        <v>1543433646.7979999</v>
      </c>
      <c r="D30" s="3">
        <v>1</v>
      </c>
      <c r="J30" s="13" t="s">
        <v>25</v>
      </c>
    </row>
    <row r="31" spans="1:14" ht="13.5" thickTop="1" x14ac:dyDescent="0.2">
      <c r="A31" s="2" t="s">
        <v>30</v>
      </c>
      <c r="B31" s="19"/>
      <c r="D31" s="20"/>
      <c r="J31" s="13" t="s">
        <v>25</v>
      </c>
    </row>
    <row r="32" spans="1:14" ht="22.5" customHeight="1" thickBot="1" x14ac:dyDescent="0.25">
      <c r="A32" s="2" t="s">
        <v>31</v>
      </c>
      <c r="B32" s="14"/>
      <c r="J32" s="13">
        <f>ROUND((J18+J21+J24+J27),6)</f>
        <v>5.1040000000000002E-2</v>
      </c>
      <c r="L32" s="2">
        <f>TRUNC(J32,4)*100</f>
        <v>5.0999999999999996</v>
      </c>
      <c r="N32" s="2">
        <v>100</v>
      </c>
    </row>
    <row r="33" spans="1:14" ht="13.5" thickTop="1" x14ac:dyDescent="0.2">
      <c r="B33" s="14"/>
      <c r="J33" s="20"/>
      <c r="L33" s="20"/>
      <c r="N33" s="20"/>
    </row>
    <row r="34" spans="1:14" x14ac:dyDescent="0.2">
      <c r="B34" s="14"/>
      <c r="J34" s="21"/>
      <c r="N34" s="21"/>
    </row>
    <row r="35" spans="1:14" ht="13.5" thickBot="1" x14ac:dyDescent="0.25">
      <c r="A35" s="2" t="s">
        <v>32</v>
      </c>
      <c r="B35" s="22">
        <v>92121400.36500001</v>
      </c>
      <c r="J35" s="21"/>
      <c r="N35" s="21"/>
    </row>
    <row r="36" spans="1:14" ht="13.5" thickTop="1" x14ac:dyDescent="0.2">
      <c r="A36" s="10"/>
      <c r="B36" s="23"/>
      <c r="N36" s="13"/>
    </row>
    <row r="37" spans="1:14" x14ac:dyDescent="0.2">
      <c r="N37" s="13"/>
    </row>
    <row r="38" spans="1:14" x14ac:dyDescent="0.2">
      <c r="N38" s="13"/>
    </row>
  </sheetData>
  <mergeCells count="6">
    <mergeCell ref="L12:N12"/>
    <mergeCell ref="A5:N5"/>
    <mergeCell ref="A6:N6"/>
    <mergeCell ref="A7:N7"/>
    <mergeCell ref="A8:N8"/>
    <mergeCell ref="L11:N11"/>
  </mergeCells>
  <pageMargins left="0.7" right="0.7" top="0.75" bottom="0.75" header="0.3" footer="0.3"/>
  <pageSetup fitToHeight="0" orientation="landscape" horizontalDpi="1200" verticalDpi="1200" r:id="rId1"/>
  <headerFooter>
    <oddHeader>&amp;R&amp;"Times New Roman,Bold"&amp;10KyPSC Case No. 2024-00354
STAFF-DR-01-029 Attachment 1
Page &amp;P of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38"/>
  <sheetViews>
    <sheetView tabSelected="1" view="pageLayout" zoomScaleNormal="100" workbookViewId="0">
      <selection activeCell="N3" sqref="N3"/>
    </sheetView>
  </sheetViews>
  <sheetFormatPr defaultColWidth="8" defaultRowHeight="12.75" x14ac:dyDescent="0.2"/>
  <cols>
    <col min="1" max="1" width="18.85546875" style="2" customWidth="1"/>
    <col min="2" max="2" width="15" style="2" bestFit="1" customWidth="1"/>
    <col min="3" max="3" width="3" style="2" customWidth="1"/>
    <col min="4" max="4" width="15.7109375" style="2" bestFit="1" customWidth="1"/>
    <col min="5" max="5" width="3" style="2" customWidth="1"/>
    <col min="6" max="6" width="8.140625" style="2" bestFit="1" customWidth="1"/>
    <col min="7" max="7" width="3" style="2" customWidth="1"/>
    <col min="8" max="8" width="8.5703125" style="2" bestFit="1" customWidth="1"/>
    <col min="9" max="9" width="3" style="2" customWidth="1"/>
    <col min="10" max="10" width="12.85546875" style="2" bestFit="1" customWidth="1"/>
    <col min="11" max="11" width="3" style="2" customWidth="1"/>
    <col min="12" max="12" width="8.140625" style="2" bestFit="1" customWidth="1"/>
    <col min="13" max="13" width="3" style="2" customWidth="1"/>
    <col min="14" max="14" width="8.140625" style="2" bestFit="1" customWidth="1"/>
    <col min="15" max="16384" width="8" style="2"/>
  </cols>
  <sheetData>
    <row r="1" spans="1:14" x14ac:dyDescent="0.2">
      <c r="N1" s="24"/>
    </row>
    <row r="2" spans="1:14" x14ac:dyDescent="0.2">
      <c r="N2" s="24"/>
    </row>
    <row r="3" spans="1:14" x14ac:dyDescent="0.2">
      <c r="N3" s="24"/>
    </row>
    <row r="5" spans="1:14" s="1" customFormat="1" x14ac:dyDescent="0.2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" customFormat="1" x14ac:dyDescent="0.2">
      <c r="A6" s="26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s="1" customFormat="1" x14ac:dyDescent="0.2">
      <c r="A7" s="26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s="1" customFormat="1" x14ac:dyDescent="0.2">
      <c r="A8" s="26" t="s">
        <v>44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10" spans="1:14" x14ac:dyDescent="0.2">
      <c r="D10" s="3"/>
      <c r="E10" s="4"/>
      <c r="F10" s="4"/>
      <c r="G10" s="4"/>
      <c r="H10" s="4"/>
      <c r="I10" s="4"/>
      <c r="J10" s="4"/>
      <c r="K10" s="4"/>
    </row>
    <row r="11" spans="1:14" x14ac:dyDescent="0.2">
      <c r="B11" s="5"/>
      <c r="C11" s="5"/>
      <c r="D11" s="5"/>
      <c r="E11" s="5"/>
      <c r="F11" s="5"/>
      <c r="G11" s="5"/>
      <c r="H11" s="5"/>
      <c r="I11" s="5"/>
      <c r="J11" s="5" t="s">
        <v>3</v>
      </c>
      <c r="K11" s="5"/>
      <c r="L11" s="27" t="s">
        <v>4</v>
      </c>
      <c r="M11" s="27"/>
      <c r="N11" s="27"/>
    </row>
    <row r="12" spans="1:14" x14ac:dyDescent="0.2">
      <c r="B12" s="5"/>
      <c r="C12" s="5"/>
      <c r="D12" s="5"/>
      <c r="E12" s="5"/>
      <c r="F12" s="5"/>
      <c r="G12" s="5"/>
      <c r="H12" s="5"/>
      <c r="I12" s="5"/>
      <c r="J12" s="5" t="s">
        <v>5</v>
      </c>
      <c r="K12" s="5"/>
      <c r="L12" s="25" t="s">
        <v>6</v>
      </c>
      <c r="M12" s="25"/>
      <c r="N12" s="25"/>
    </row>
    <row r="13" spans="1:14" x14ac:dyDescent="0.2">
      <c r="B13" s="6"/>
      <c r="C13" s="5"/>
      <c r="D13" s="5" t="s">
        <v>7</v>
      </c>
      <c r="E13" s="5"/>
      <c r="F13" s="5" t="s">
        <v>8</v>
      </c>
      <c r="G13" s="5"/>
      <c r="H13" s="5"/>
      <c r="I13" s="5"/>
      <c r="J13" s="5" t="s">
        <v>9</v>
      </c>
      <c r="K13" s="5"/>
      <c r="L13" s="7"/>
      <c r="M13" s="7"/>
      <c r="N13" s="7"/>
    </row>
    <row r="14" spans="1:14" x14ac:dyDescent="0.2">
      <c r="B14" s="6" t="s">
        <v>10</v>
      </c>
      <c r="C14" s="5"/>
      <c r="D14" s="5" t="s">
        <v>11</v>
      </c>
      <c r="E14" s="5"/>
      <c r="F14" s="5" t="s">
        <v>12</v>
      </c>
      <c r="G14" s="5"/>
      <c r="H14" s="5" t="s">
        <v>13</v>
      </c>
      <c r="I14" s="5"/>
      <c r="J14" s="5" t="s">
        <v>14</v>
      </c>
      <c r="K14" s="5"/>
      <c r="L14" s="5" t="s">
        <v>15</v>
      </c>
      <c r="M14" s="5"/>
      <c r="N14" s="5" t="s">
        <v>11</v>
      </c>
    </row>
    <row r="15" spans="1:14" x14ac:dyDescent="0.2">
      <c r="B15" s="7" t="s">
        <v>16</v>
      </c>
      <c r="C15" s="5"/>
      <c r="D15" s="7" t="s">
        <v>17</v>
      </c>
      <c r="E15" s="5"/>
      <c r="F15" s="7" t="s">
        <v>18</v>
      </c>
      <c r="G15" s="5" t="s">
        <v>19</v>
      </c>
      <c r="H15" s="7" t="s">
        <v>20</v>
      </c>
      <c r="I15" s="5"/>
      <c r="J15" s="7" t="s">
        <v>21</v>
      </c>
      <c r="L15" s="8"/>
      <c r="N15" s="8"/>
    </row>
    <row r="17" spans="1:14" x14ac:dyDescent="0.2">
      <c r="B17" s="4"/>
    </row>
    <row r="18" spans="1:14" x14ac:dyDescent="0.2">
      <c r="A18" s="2" t="s">
        <v>22</v>
      </c>
      <c r="B18" s="11">
        <v>69006000</v>
      </c>
      <c r="F18" s="12">
        <v>0.14199999999999999</v>
      </c>
      <c r="G18" s="2" t="s">
        <v>23</v>
      </c>
      <c r="H18" s="3">
        <f>+MIN(1,ROUND(B18/B$35,4))</f>
        <v>0.70540000000000003</v>
      </c>
      <c r="I18" s="2" t="s">
        <v>24</v>
      </c>
      <c r="J18" s="13">
        <f>ROUND((F18*H18/100),5)</f>
        <v>1E-3</v>
      </c>
      <c r="M18" s="2" t="s">
        <v>25</v>
      </c>
    </row>
    <row r="19" spans="1:14" x14ac:dyDescent="0.2">
      <c r="A19" s="10"/>
      <c r="B19" s="14"/>
      <c r="H19" s="9" t="s">
        <v>25</v>
      </c>
      <c r="J19" s="13"/>
    </row>
    <row r="20" spans="1:14" x14ac:dyDescent="0.2">
      <c r="B20" s="14"/>
      <c r="H20" s="9"/>
      <c r="J20" s="13"/>
    </row>
    <row r="21" spans="1:14" x14ac:dyDescent="0.2">
      <c r="A21" s="2" t="s">
        <v>26</v>
      </c>
      <c r="B21" s="14">
        <v>729200533.82000005</v>
      </c>
      <c r="D21" s="3">
        <f>ROUND((B21/B30),4)</f>
        <v>0.47099999999999997</v>
      </c>
      <c r="E21" s="2" t="s">
        <v>23</v>
      </c>
      <c r="F21" s="15">
        <v>3.3407104565865939</v>
      </c>
      <c r="G21" s="2" t="s">
        <v>23</v>
      </c>
      <c r="H21" s="3">
        <f>SUM(1-$H$18)</f>
        <v>0.29459999999999997</v>
      </c>
      <c r="I21" s="2" t="s">
        <v>24</v>
      </c>
      <c r="J21" s="13">
        <f>ROUND((D21*F21*H21/100),5)</f>
        <v>4.64E-3</v>
      </c>
      <c r="L21" s="2">
        <f>ROUND(MIN(L32,(J18+J21)*100),2)</f>
        <v>0.56000000000000005</v>
      </c>
      <c r="N21" s="2">
        <f>ROUND((L21/L32*100),2)</f>
        <v>28</v>
      </c>
    </row>
    <row r="22" spans="1:14" x14ac:dyDescent="0.2">
      <c r="A22" s="10"/>
      <c r="B22" s="14"/>
      <c r="D22" s="3"/>
      <c r="H22" s="3" t="s">
        <v>25</v>
      </c>
      <c r="J22" s="13"/>
    </row>
    <row r="23" spans="1:14" x14ac:dyDescent="0.2">
      <c r="B23" s="14"/>
      <c r="D23" s="3"/>
      <c r="H23" s="3" t="s">
        <v>25</v>
      </c>
      <c r="J23" s="13"/>
    </row>
    <row r="24" spans="1:14" x14ac:dyDescent="0.2">
      <c r="A24" s="2" t="s">
        <v>27</v>
      </c>
      <c r="B24" s="14">
        <v>0</v>
      </c>
      <c r="D24" s="3">
        <f>ROUND((B24/B30),4)</f>
        <v>0</v>
      </c>
      <c r="E24" s="2" t="s">
        <v>23</v>
      </c>
      <c r="F24" s="2">
        <v>0</v>
      </c>
      <c r="G24" s="2" t="s">
        <v>23</v>
      </c>
      <c r="H24" s="3">
        <f>SUM(1-$H$18)</f>
        <v>0.29459999999999997</v>
      </c>
      <c r="I24" s="2" t="s">
        <v>24</v>
      </c>
      <c r="J24" s="13">
        <f>ROUND((D24*F24*H24/100),5)</f>
        <v>0</v>
      </c>
    </row>
    <row r="25" spans="1:14" x14ac:dyDescent="0.2">
      <c r="B25" s="14"/>
      <c r="D25" s="3"/>
      <c r="H25" s="3" t="s">
        <v>25</v>
      </c>
      <c r="J25" s="13"/>
    </row>
    <row r="26" spans="1:14" x14ac:dyDescent="0.2">
      <c r="B26" s="14"/>
      <c r="D26" s="3"/>
      <c r="H26" s="3" t="s">
        <v>25</v>
      </c>
      <c r="J26" s="13"/>
    </row>
    <row r="27" spans="1:14" x14ac:dyDescent="0.2">
      <c r="A27" s="2" t="s">
        <v>28</v>
      </c>
      <c r="B27" s="14">
        <v>818949974.94799995</v>
      </c>
      <c r="D27" s="3">
        <f>D30-D21-D24</f>
        <v>0.52900000000000003</v>
      </c>
      <c r="E27" s="2" t="s">
        <v>23</v>
      </c>
      <c r="F27" s="2">
        <v>9.25</v>
      </c>
      <c r="G27" s="2" t="s">
        <v>23</v>
      </c>
      <c r="H27" s="3">
        <f>SUM(1-$H$18)</f>
        <v>0.29459999999999997</v>
      </c>
      <c r="I27" s="2" t="s">
        <v>24</v>
      </c>
      <c r="J27" s="13">
        <f>ROUND((D27*F27*H27/100),5)</f>
        <v>1.4420000000000001E-2</v>
      </c>
      <c r="L27" s="2">
        <f>SUM(L32-L21)</f>
        <v>1.44</v>
      </c>
      <c r="N27" s="2">
        <f>SUM(N32-N21)</f>
        <v>72</v>
      </c>
    </row>
    <row r="28" spans="1:14" x14ac:dyDescent="0.2">
      <c r="A28" s="10"/>
      <c r="B28" s="16"/>
      <c r="D28" s="17"/>
      <c r="J28" s="18"/>
      <c r="L28" s="8"/>
      <c r="N28" s="8"/>
    </row>
    <row r="29" spans="1:14" x14ac:dyDescent="0.2">
      <c r="B29" s="14"/>
      <c r="D29" s="3"/>
      <c r="J29" s="13"/>
    </row>
    <row r="30" spans="1:14" ht="13.5" thickBot="1" x14ac:dyDescent="0.25">
      <c r="A30" s="2" t="s">
        <v>29</v>
      </c>
      <c r="B30" s="14">
        <v>1548150508.7680001</v>
      </c>
      <c r="D30" s="3">
        <v>1</v>
      </c>
      <c r="J30" s="13" t="s">
        <v>25</v>
      </c>
    </row>
    <row r="31" spans="1:14" ht="13.5" thickTop="1" x14ac:dyDescent="0.2">
      <c r="A31" s="2" t="s">
        <v>30</v>
      </c>
      <c r="B31" s="19"/>
      <c r="D31" s="20"/>
      <c r="J31" s="13" t="s">
        <v>25</v>
      </c>
    </row>
    <row r="32" spans="1:14" ht="22.5" customHeight="1" thickBot="1" x14ac:dyDescent="0.25">
      <c r="A32" s="2" t="s">
        <v>31</v>
      </c>
      <c r="B32" s="14"/>
      <c r="J32" s="13">
        <f>ROUND((J18+J21+J24+J27),6)</f>
        <v>2.0060000000000001E-2</v>
      </c>
      <c r="L32" s="2">
        <f>TRUNC(J32,4)*100</f>
        <v>2</v>
      </c>
      <c r="N32" s="2">
        <v>100</v>
      </c>
    </row>
    <row r="33" spans="1:14" ht="13.5" thickTop="1" x14ac:dyDescent="0.2">
      <c r="B33" s="14"/>
      <c r="J33" s="20"/>
      <c r="L33" s="20"/>
      <c r="N33" s="20"/>
    </row>
    <row r="34" spans="1:14" x14ac:dyDescent="0.2">
      <c r="B34" s="14"/>
      <c r="J34" s="21"/>
      <c r="N34" s="21"/>
    </row>
    <row r="35" spans="1:14" ht="13.5" thickBot="1" x14ac:dyDescent="0.25">
      <c r="A35" s="2" t="s">
        <v>32</v>
      </c>
      <c r="B35" s="22">
        <v>97820498.967999995</v>
      </c>
      <c r="J35" s="21"/>
      <c r="N35" s="21"/>
    </row>
    <row r="36" spans="1:14" ht="13.5" thickTop="1" x14ac:dyDescent="0.2">
      <c r="A36" s="10"/>
      <c r="B36" s="23"/>
      <c r="N36" s="13"/>
    </row>
    <row r="37" spans="1:14" x14ac:dyDescent="0.2">
      <c r="B37" s="4"/>
      <c r="N37" s="13"/>
    </row>
    <row r="38" spans="1:14" x14ac:dyDescent="0.2">
      <c r="N38" s="13"/>
    </row>
  </sheetData>
  <mergeCells count="6">
    <mergeCell ref="L12:N12"/>
    <mergeCell ref="A5:N5"/>
    <mergeCell ref="A6:N6"/>
    <mergeCell ref="A7:N7"/>
    <mergeCell ref="A8:N8"/>
    <mergeCell ref="L11:N11"/>
  </mergeCells>
  <pageMargins left="0.7" right="0.7" top="0.75" bottom="0.75" header="0.3" footer="0.3"/>
  <pageSetup fitToHeight="0" orientation="landscape" horizontalDpi="1200" verticalDpi="1200" r:id="rId1"/>
  <headerFooter>
    <oddHeader>&amp;R&amp;"Times New Roman,Bold"&amp;10KyPSC Case No. 2024-00354
STAFF-DR-01-029 Attachment 1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7"/>
  <sheetViews>
    <sheetView tabSelected="1" view="pageLayout" zoomScaleNormal="100" zoomScaleSheetLayoutView="130" workbookViewId="0">
      <selection activeCell="N3" sqref="N3"/>
    </sheetView>
  </sheetViews>
  <sheetFormatPr defaultRowHeight="12.75" x14ac:dyDescent="0.2"/>
  <cols>
    <col min="1" max="1" width="18.85546875" style="2" customWidth="1"/>
    <col min="2" max="2" width="13.140625" style="2" bestFit="1" customWidth="1"/>
    <col min="3" max="3" width="3" style="2" customWidth="1"/>
    <col min="4" max="4" width="15.7109375" style="2" bestFit="1" customWidth="1"/>
    <col min="5" max="5" width="3" style="2" customWidth="1"/>
    <col min="6" max="6" width="8.140625" style="2" bestFit="1" customWidth="1"/>
    <col min="7" max="7" width="3" style="2" customWidth="1"/>
    <col min="8" max="8" width="8.5703125" style="2" bestFit="1" customWidth="1"/>
    <col min="9" max="9" width="3" style="2" customWidth="1"/>
    <col min="10" max="10" width="12.85546875" style="2" bestFit="1" customWidth="1"/>
    <col min="11" max="11" width="3" style="2" customWidth="1"/>
    <col min="12" max="12" width="8.140625" style="2" bestFit="1" customWidth="1"/>
    <col min="13" max="13" width="3" style="2" customWidth="1"/>
    <col min="14" max="14" width="8.140625" style="2" bestFit="1" customWidth="1"/>
    <col min="15" max="16384" width="9.140625" style="2"/>
  </cols>
  <sheetData>
    <row r="1" spans="1:14" x14ac:dyDescent="0.2">
      <c r="N1" s="24"/>
    </row>
    <row r="2" spans="1:14" x14ac:dyDescent="0.2">
      <c r="N2" s="24"/>
    </row>
    <row r="3" spans="1:14" x14ac:dyDescent="0.2">
      <c r="N3" s="24"/>
    </row>
    <row r="5" spans="1:14" s="1" customFormat="1" x14ac:dyDescent="0.2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" customFormat="1" x14ac:dyDescent="0.2">
      <c r="A6" s="26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s="1" customFormat="1" x14ac:dyDescent="0.2">
      <c r="A7" s="26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s="1" customFormat="1" x14ac:dyDescent="0.2">
      <c r="A8" s="26" t="s">
        <v>34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10" spans="1:14" x14ac:dyDescent="0.2">
      <c r="D10" s="3"/>
      <c r="E10" s="4"/>
      <c r="F10" s="4"/>
      <c r="G10" s="4"/>
      <c r="H10" s="4"/>
      <c r="I10" s="4"/>
      <c r="J10" s="4"/>
      <c r="K10" s="4"/>
    </row>
    <row r="11" spans="1:14" x14ac:dyDescent="0.2">
      <c r="B11" s="5"/>
      <c r="C11" s="5"/>
      <c r="D11" s="5"/>
      <c r="E11" s="5"/>
      <c r="F11" s="5"/>
      <c r="G11" s="5"/>
      <c r="H11" s="5"/>
      <c r="I11" s="5"/>
      <c r="J11" s="5" t="s">
        <v>3</v>
      </c>
      <c r="K11" s="5"/>
      <c r="L11" s="27" t="s">
        <v>4</v>
      </c>
      <c r="M11" s="27"/>
      <c r="N11" s="27"/>
    </row>
    <row r="12" spans="1:14" x14ac:dyDescent="0.2">
      <c r="B12" s="5"/>
      <c r="C12" s="5"/>
      <c r="D12" s="5"/>
      <c r="E12" s="5"/>
      <c r="F12" s="5"/>
      <c r="G12" s="5"/>
      <c r="H12" s="5"/>
      <c r="I12" s="5"/>
      <c r="J12" s="5" t="s">
        <v>5</v>
      </c>
      <c r="K12" s="5"/>
      <c r="L12" s="25" t="s">
        <v>6</v>
      </c>
      <c r="M12" s="25"/>
      <c r="N12" s="25"/>
    </row>
    <row r="13" spans="1:14" x14ac:dyDescent="0.2">
      <c r="B13" s="6"/>
      <c r="C13" s="5"/>
      <c r="D13" s="5" t="s">
        <v>7</v>
      </c>
      <c r="E13" s="5"/>
      <c r="F13" s="5" t="s">
        <v>8</v>
      </c>
      <c r="G13" s="5"/>
      <c r="H13" s="5"/>
      <c r="I13" s="5"/>
      <c r="J13" s="5" t="s">
        <v>9</v>
      </c>
      <c r="K13" s="5"/>
      <c r="L13" s="7"/>
      <c r="M13" s="7"/>
      <c r="N13" s="7"/>
    </row>
    <row r="14" spans="1:14" x14ac:dyDescent="0.2">
      <c r="B14" s="6" t="s">
        <v>10</v>
      </c>
      <c r="C14" s="5"/>
      <c r="D14" s="5" t="s">
        <v>11</v>
      </c>
      <c r="E14" s="5"/>
      <c r="F14" s="5" t="s">
        <v>12</v>
      </c>
      <c r="G14" s="5"/>
      <c r="H14" s="5" t="s">
        <v>13</v>
      </c>
      <c r="I14" s="5"/>
      <c r="J14" s="5" t="s">
        <v>14</v>
      </c>
      <c r="K14" s="5"/>
      <c r="L14" s="5" t="s">
        <v>15</v>
      </c>
      <c r="M14" s="5"/>
      <c r="N14" s="5" t="s">
        <v>11</v>
      </c>
    </row>
    <row r="15" spans="1:14" x14ac:dyDescent="0.2">
      <c r="B15" s="7" t="s">
        <v>16</v>
      </c>
      <c r="C15" s="5"/>
      <c r="D15" s="7" t="s">
        <v>17</v>
      </c>
      <c r="E15" s="5"/>
      <c r="F15" s="7" t="s">
        <v>18</v>
      </c>
      <c r="G15" s="5" t="s">
        <v>19</v>
      </c>
      <c r="H15" s="7" t="s">
        <v>20</v>
      </c>
      <c r="I15" s="5"/>
      <c r="J15" s="7" t="s">
        <v>21</v>
      </c>
      <c r="L15" s="8"/>
      <c r="N15" s="8"/>
    </row>
    <row r="17" spans="1:14" x14ac:dyDescent="0.2">
      <c r="B17" s="4"/>
    </row>
    <row r="18" spans="1:14" x14ac:dyDescent="0.2">
      <c r="A18" s="2" t="s">
        <v>22</v>
      </c>
      <c r="B18" s="11">
        <v>70667000</v>
      </c>
      <c r="F18" s="12">
        <v>0.23899999999999999</v>
      </c>
      <c r="G18" s="2" t="s">
        <v>23</v>
      </c>
      <c r="H18" s="3">
        <f>+MIN(1,ROUND(B18/B$35,4))</f>
        <v>0.96050000000000002</v>
      </c>
      <c r="I18" s="2" t="s">
        <v>24</v>
      </c>
      <c r="J18" s="13">
        <f>ROUND((F18*H18/100),5)</f>
        <v>2.3E-3</v>
      </c>
      <c r="M18" s="2" t="s">
        <v>25</v>
      </c>
    </row>
    <row r="19" spans="1:14" x14ac:dyDescent="0.2">
      <c r="A19" s="10"/>
      <c r="B19" s="14"/>
      <c r="H19" s="9" t="s">
        <v>25</v>
      </c>
      <c r="J19" s="13"/>
    </row>
    <row r="20" spans="1:14" x14ac:dyDescent="0.2">
      <c r="B20" s="14"/>
      <c r="H20" s="9"/>
      <c r="J20" s="13"/>
    </row>
    <row r="21" spans="1:14" x14ac:dyDescent="0.2">
      <c r="A21" s="2" t="s">
        <v>26</v>
      </c>
      <c r="B21" s="14">
        <v>728975045.21000004</v>
      </c>
      <c r="D21" s="3">
        <f>ROUND((B21/B30),4)</f>
        <v>0.50019999999999998</v>
      </c>
      <c r="E21" s="2" t="s">
        <v>23</v>
      </c>
      <c r="F21" s="15">
        <v>3.3051913361724332</v>
      </c>
      <c r="G21" s="2" t="s">
        <v>23</v>
      </c>
      <c r="H21" s="3">
        <f>SUM(1-$H$18)</f>
        <v>3.949999999999998E-2</v>
      </c>
      <c r="I21" s="2" t="s">
        <v>24</v>
      </c>
      <c r="J21" s="13">
        <f>ROUND((D21*F21*H21/100),5)</f>
        <v>6.4999999999999997E-4</v>
      </c>
      <c r="L21" s="2">
        <f>ROUND(MIN(L32,(J18+J21)*100),2)</f>
        <v>0.3</v>
      </c>
      <c r="N21" s="2">
        <f>ROUND((L21/L32*100),2)</f>
        <v>63.83</v>
      </c>
    </row>
    <row r="22" spans="1:14" x14ac:dyDescent="0.2">
      <c r="A22" s="10"/>
      <c r="B22" s="14"/>
      <c r="D22" s="3"/>
      <c r="H22" s="3" t="s">
        <v>25</v>
      </c>
      <c r="J22" s="13"/>
    </row>
    <row r="23" spans="1:14" x14ac:dyDescent="0.2">
      <c r="B23" s="14"/>
      <c r="D23" s="3"/>
      <c r="H23" s="3" t="s">
        <v>25</v>
      </c>
      <c r="J23" s="13"/>
    </row>
    <row r="24" spans="1:14" x14ac:dyDescent="0.2">
      <c r="A24" s="2" t="s">
        <v>27</v>
      </c>
      <c r="B24" s="14">
        <v>0</v>
      </c>
      <c r="D24" s="3">
        <f>ROUND((B24/B30),4)</f>
        <v>0</v>
      </c>
      <c r="E24" s="2" t="s">
        <v>23</v>
      </c>
      <c r="F24" s="2">
        <v>0</v>
      </c>
      <c r="G24" s="2" t="s">
        <v>23</v>
      </c>
      <c r="H24" s="3">
        <f>SUM(1-$H$18)</f>
        <v>3.949999999999998E-2</v>
      </c>
      <c r="I24" s="2" t="s">
        <v>24</v>
      </c>
      <c r="J24" s="13">
        <f>ROUND((D24*F24*H24/100),5)</f>
        <v>0</v>
      </c>
    </row>
    <row r="25" spans="1:14" x14ac:dyDescent="0.2">
      <c r="B25" s="14"/>
      <c r="D25" s="3"/>
      <c r="H25" s="3" t="s">
        <v>25</v>
      </c>
      <c r="J25" s="13"/>
    </row>
    <row r="26" spans="1:14" x14ac:dyDescent="0.2">
      <c r="B26" s="14"/>
      <c r="D26" s="3"/>
      <c r="H26" s="3" t="s">
        <v>25</v>
      </c>
      <c r="J26" s="13"/>
    </row>
    <row r="27" spans="1:14" x14ac:dyDescent="0.2">
      <c r="A27" s="2" t="s">
        <v>28</v>
      </c>
      <c r="B27" s="14">
        <v>728524519.53799999</v>
      </c>
      <c r="D27" s="3">
        <f>D30-D21-D24</f>
        <v>0.49980000000000002</v>
      </c>
      <c r="E27" s="2" t="s">
        <v>23</v>
      </c>
      <c r="F27" s="2">
        <v>9.25</v>
      </c>
      <c r="G27" s="2" t="s">
        <v>23</v>
      </c>
      <c r="H27" s="3">
        <f>SUM(1-$H$18)</f>
        <v>3.949999999999998E-2</v>
      </c>
      <c r="I27" s="2" t="s">
        <v>24</v>
      </c>
      <c r="J27" s="13">
        <f>ROUND((D27*F27*H27/100),5)</f>
        <v>1.83E-3</v>
      </c>
      <c r="L27" s="2">
        <f>SUM(L32-L21)</f>
        <v>0.17000000000000004</v>
      </c>
      <c r="N27" s="2">
        <f>SUM(N32-N21)</f>
        <v>36.17</v>
      </c>
    </row>
    <row r="28" spans="1:14" x14ac:dyDescent="0.2">
      <c r="A28" s="10"/>
      <c r="B28" s="16"/>
      <c r="D28" s="17"/>
      <c r="J28" s="18"/>
      <c r="L28" s="8"/>
      <c r="N28" s="8"/>
    </row>
    <row r="29" spans="1:14" x14ac:dyDescent="0.2">
      <c r="B29" s="14"/>
      <c r="D29" s="3"/>
      <c r="J29" s="13"/>
    </row>
    <row r="30" spans="1:14" ht="13.5" thickBot="1" x14ac:dyDescent="0.25">
      <c r="A30" s="2" t="s">
        <v>29</v>
      </c>
      <c r="B30" s="14">
        <v>1457499564.7480001</v>
      </c>
      <c r="D30" s="3">
        <v>1</v>
      </c>
      <c r="J30" s="13" t="s">
        <v>25</v>
      </c>
    </row>
    <row r="31" spans="1:14" ht="13.5" thickTop="1" x14ac:dyDescent="0.2">
      <c r="A31" s="2" t="s">
        <v>30</v>
      </c>
      <c r="B31" s="19"/>
      <c r="D31" s="20"/>
      <c r="J31" s="13" t="s">
        <v>25</v>
      </c>
    </row>
    <row r="32" spans="1:14" ht="22.5" customHeight="1" thickBot="1" x14ac:dyDescent="0.25">
      <c r="A32" s="2" t="s">
        <v>31</v>
      </c>
      <c r="B32" s="14"/>
      <c r="J32" s="13">
        <f>ROUND((J18+J21+J24+J27),6)</f>
        <v>4.7800000000000004E-3</v>
      </c>
      <c r="L32" s="2">
        <f>TRUNC(J32,4)*100</f>
        <v>0.47000000000000003</v>
      </c>
      <c r="N32" s="2">
        <v>100</v>
      </c>
    </row>
    <row r="33" spans="1:14" ht="13.5" thickTop="1" x14ac:dyDescent="0.2">
      <c r="B33" s="14"/>
      <c r="J33" s="20"/>
      <c r="L33" s="20"/>
      <c r="N33" s="20"/>
    </row>
    <row r="34" spans="1:14" x14ac:dyDescent="0.2">
      <c r="B34" s="4"/>
      <c r="J34" s="21"/>
      <c r="N34" s="21"/>
    </row>
    <row r="35" spans="1:14" ht="13.5" thickBot="1" x14ac:dyDescent="0.25">
      <c r="A35" s="2" t="s">
        <v>32</v>
      </c>
      <c r="B35" s="22">
        <v>73576207.083999991</v>
      </c>
      <c r="J35" s="21"/>
      <c r="N35" s="21"/>
    </row>
    <row r="36" spans="1:14" ht="13.5" thickTop="1" x14ac:dyDescent="0.2">
      <c r="A36" s="10"/>
      <c r="B36" s="23"/>
      <c r="N36" s="13"/>
    </row>
    <row r="37" spans="1:14" x14ac:dyDescent="0.2">
      <c r="N37" s="13"/>
    </row>
  </sheetData>
  <mergeCells count="6">
    <mergeCell ref="L12:N12"/>
    <mergeCell ref="A5:N5"/>
    <mergeCell ref="A6:N6"/>
    <mergeCell ref="A7:N7"/>
    <mergeCell ref="A8:N8"/>
    <mergeCell ref="L11:N11"/>
  </mergeCells>
  <pageMargins left="0.7" right="0.7" top="0.75" bottom="0.75" header="0.3" footer="0.3"/>
  <pageSetup fitToHeight="0" orientation="landscape" horizontalDpi="1200" verticalDpi="1200" r:id="rId1"/>
  <headerFooter>
    <oddHeader>&amp;R&amp;"Times New Roman,Bold"&amp;10KyPSC Case No. 2024-00354
STAFF-DR-01-029 Attachment 1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tabSelected="1" view="pageLayout" zoomScaleNormal="100" workbookViewId="0">
      <selection activeCell="N3" sqref="N3"/>
    </sheetView>
  </sheetViews>
  <sheetFormatPr defaultRowHeight="12.75" x14ac:dyDescent="0.2"/>
  <cols>
    <col min="1" max="1" width="18.85546875" style="2" customWidth="1"/>
    <col min="2" max="2" width="13" style="2" bestFit="1" customWidth="1"/>
    <col min="3" max="3" width="3" style="2" customWidth="1"/>
    <col min="4" max="4" width="15.7109375" style="2" bestFit="1" customWidth="1"/>
    <col min="5" max="5" width="3" style="2" customWidth="1"/>
    <col min="6" max="6" width="8.140625" style="2" bestFit="1" customWidth="1"/>
    <col min="7" max="7" width="3" style="2" customWidth="1"/>
    <col min="8" max="8" width="8.5703125" style="2" bestFit="1" customWidth="1"/>
    <col min="9" max="9" width="3" style="2" customWidth="1"/>
    <col min="10" max="10" width="12.85546875" style="2" bestFit="1" customWidth="1"/>
    <col min="11" max="11" width="3" style="2" customWidth="1"/>
    <col min="12" max="12" width="8.140625" style="2" bestFit="1" customWidth="1"/>
    <col min="13" max="13" width="3" style="2" customWidth="1"/>
    <col min="14" max="14" width="8.140625" style="2" bestFit="1" customWidth="1"/>
    <col min="15" max="16384" width="9.140625" style="2"/>
  </cols>
  <sheetData>
    <row r="1" spans="1:14" x14ac:dyDescent="0.2">
      <c r="N1" s="24"/>
    </row>
    <row r="2" spans="1:14" x14ac:dyDescent="0.2">
      <c r="N2" s="24"/>
    </row>
    <row r="3" spans="1:14" x14ac:dyDescent="0.2">
      <c r="N3" s="24"/>
    </row>
    <row r="5" spans="1:14" s="1" customFormat="1" x14ac:dyDescent="0.2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" customFormat="1" x14ac:dyDescent="0.2">
      <c r="A6" s="26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s="1" customFormat="1" x14ac:dyDescent="0.2">
      <c r="A7" s="26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s="1" customFormat="1" x14ac:dyDescent="0.2">
      <c r="A8" s="26" t="s">
        <v>35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10" spans="1:14" x14ac:dyDescent="0.2">
      <c r="D10" s="3"/>
      <c r="E10" s="4"/>
      <c r="F10" s="4"/>
      <c r="G10" s="4"/>
      <c r="H10" s="4"/>
      <c r="I10" s="4"/>
      <c r="J10" s="4"/>
      <c r="K10" s="4"/>
    </row>
    <row r="11" spans="1:14" x14ac:dyDescent="0.2">
      <c r="B11" s="5"/>
      <c r="C11" s="5"/>
      <c r="D11" s="5"/>
      <c r="E11" s="5"/>
      <c r="F11" s="5"/>
      <c r="G11" s="5"/>
      <c r="H11" s="5"/>
      <c r="I11" s="5"/>
      <c r="J11" s="5" t="s">
        <v>3</v>
      </c>
      <c r="K11" s="5"/>
      <c r="L11" s="27" t="s">
        <v>4</v>
      </c>
      <c r="M11" s="27"/>
      <c r="N11" s="27"/>
    </row>
    <row r="12" spans="1:14" x14ac:dyDescent="0.2">
      <c r="B12" s="5"/>
      <c r="C12" s="5"/>
      <c r="D12" s="5"/>
      <c r="E12" s="5"/>
      <c r="F12" s="5"/>
      <c r="G12" s="5"/>
      <c r="H12" s="5"/>
      <c r="I12" s="5"/>
      <c r="J12" s="5" t="s">
        <v>5</v>
      </c>
      <c r="K12" s="5"/>
      <c r="L12" s="25" t="s">
        <v>6</v>
      </c>
      <c r="M12" s="25"/>
      <c r="N12" s="25"/>
    </row>
    <row r="13" spans="1:14" x14ac:dyDescent="0.2">
      <c r="B13" s="6"/>
      <c r="C13" s="5"/>
      <c r="D13" s="5" t="s">
        <v>7</v>
      </c>
      <c r="E13" s="5"/>
      <c r="F13" s="5" t="s">
        <v>8</v>
      </c>
      <c r="G13" s="5"/>
      <c r="H13" s="5"/>
      <c r="I13" s="5"/>
      <c r="J13" s="5" t="s">
        <v>9</v>
      </c>
      <c r="K13" s="5"/>
      <c r="L13" s="7"/>
      <c r="M13" s="7"/>
      <c r="N13" s="7"/>
    </row>
    <row r="14" spans="1:14" x14ac:dyDescent="0.2">
      <c r="B14" s="6" t="s">
        <v>10</v>
      </c>
      <c r="C14" s="5"/>
      <c r="D14" s="5" t="s">
        <v>11</v>
      </c>
      <c r="E14" s="5"/>
      <c r="F14" s="5" t="s">
        <v>12</v>
      </c>
      <c r="G14" s="5"/>
      <c r="H14" s="5" t="s">
        <v>13</v>
      </c>
      <c r="I14" s="5"/>
      <c r="J14" s="5" t="s">
        <v>14</v>
      </c>
      <c r="K14" s="5"/>
      <c r="L14" s="5" t="s">
        <v>15</v>
      </c>
      <c r="M14" s="5"/>
      <c r="N14" s="5" t="s">
        <v>11</v>
      </c>
    </row>
    <row r="15" spans="1:14" x14ac:dyDescent="0.2">
      <c r="B15" s="7" t="s">
        <v>16</v>
      </c>
      <c r="C15" s="5"/>
      <c r="D15" s="7" t="s">
        <v>17</v>
      </c>
      <c r="E15" s="5"/>
      <c r="F15" s="7" t="s">
        <v>18</v>
      </c>
      <c r="G15" s="5" t="s">
        <v>19</v>
      </c>
      <c r="H15" s="7" t="s">
        <v>20</v>
      </c>
      <c r="I15" s="5"/>
      <c r="J15" s="7" t="s">
        <v>21</v>
      </c>
      <c r="L15" s="8"/>
      <c r="N15" s="8"/>
    </row>
    <row r="17" spans="1:14" x14ac:dyDescent="0.2">
      <c r="B17" s="4"/>
    </row>
    <row r="18" spans="1:14" x14ac:dyDescent="0.2">
      <c r="A18" s="2" t="s">
        <v>22</v>
      </c>
      <c r="B18" s="11">
        <v>74724000</v>
      </c>
      <c r="F18" s="12">
        <v>0.2</v>
      </c>
      <c r="G18" s="2" t="s">
        <v>23</v>
      </c>
      <c r="H18" s="3">
        <f>+MIN(1,ROUND(B18/B$35,4))</f>
        <v>0.95960000000000001</v>
      </c>
      <c r="I18" s="2" t="s">
        <v>24</v>
      </c>
      <c r="J18" s="13">
        <f>ROUND((F18*H18/100),5)</f>
        <v>1.92E-3</v>
      </c>
      <c r="M18" s="2" t="s">
        <v>25</v>
      </c>
    </row>
    <row r="19" spans="1:14" x14ac:dyDescent="0.2">
      <c r="A19" s="10"/>
      <c r="B19" s="14"/>
      <c r="H19" s="9" t="s">
        <v>25</v>
      </c>
      <c r="J19" s="13"/>
    </row>
    <row r="20" spans="1:14" x14ac:dyDescent="0.2">
      <c r="B20" s="14"/>
      <c r="H20" s="9"/>
      <c r="J20" s="13"/>
    </row>
    <row r="21" spans="1:14" x14ac:dyDescent="0.2">
      <c r="A21" s="2" t="s">
        <v>26</v>
      </c>
      <c r="B21" s="14">
        <v>728998723.21000004</v>
      </c>
      <c r="D21" s="3">
        <f>ROUND((B21/B30),4)</f>
        <v>0.49790000000000001</v>
      </c>
      <c r="E21" s="2" t="s">
        <v>23</v>
      </c>
      <c r="F21" s="15">
        <v>3.3723751002932847</v>
      </c>
      <c r="G21" s="2" t="s">
        <v>23</v>
      </c>
      <c r="H21" s="3">
        <f>SUM(1-$H$18)</f>
        <v>4.0399999999999991E-2</v>
      </c>
      <c r="I21" s="2" t="s">
        <v>24</v>
      </c>
      <c r="J21" s="13">
        <f>ROUND((D21*F21*H21/100),5)</f>
        <v>6.8000000000000005E-4</v>
      </c>
      <c r="L21" s="2">
        <f>ROUND(MIN(L32,(J18+J21)*100),2)</f>
        <v>0.26</v>
      </c>
      <c r="N21" s="2">
        <f>ROUND((L21/L32*100),2)</f>
        <v>59.09</v>
      </c>
    </row>
    <row r="22" spans="1:14" x14ac:dyDescent="0.2">
      <c r="A22" s="10"/>
      <c r="B22" s="14"/>
      <c r="D22" s="3"/>
      <c r="H22" s="3" t="s">
        <v>25</v>
      </c>
      <c r="J22" s="13"/>
    </row>
    <row r="23" spans="1:14" x14ac:dyDescent="0.2">
      <c r="B23" s="14"/>
      <c r="D23" s="3"/>
      <c r="H23" s="3" t="s">
        <v>25</v>
      </c>
      <c r="J23" s="13"/>
    </row>
    <row r="24" spans="1:14" x14ac:dyDescent="0.2">
      <c r="A24" s="2" t="s">
        <v>27</v>
      </c>
      <c r="B24" s="14">
        <v>0</v>
      </c>
      <c r="D24" s="3">
        <f>ROUND((B24/B30),4)</f>
        <v>0</v>
      </c>
      <c r="E24" s="2" t="s">
        <v>23</v>
      </c>
      <c r="F24" s="2">
        <v>0</v>
      </c>
      <c r="G24" s="2" t="s">
        <v>23</v>
      </c>
      <c r="H24" s="3">
        <f>SUM(1-$H$18)</f>
        <v>4.0399999999999991E-2</v>
      </c>
      <c r="I24" s="2" t="s">
        <v>24</v>
      </c>
      <c r="J24" s="13">
        <f>ROUND((D24*F24*H24/100),5)</f>
        <v>0</v>
      </c>
    </row>
    <row r="25" spans="1:14" x14ac:dyDescent="0.2">
      <c r="B25" s="14"/>
      <c r="D25" s="3"/>
      <c r="H25" s="3" t="s">
        <v>25</v>
      </c>
      <c r="J25" s="13"/>
    </row>
    <row r="26" spans="1:14" x14ac:dyDescent="0.2">
      <c r="B26" s="14"/>
      <c r="D26" s="3"/>
      <c r="H26" s="3" t="s">
        <v>25</v>
      </c>
      <c r="J26" s="13"/>
    </row>
    <row r="27" spans="1:14" x14ac:dyDescent="0.2">
      <c r="A27" s="2" t="s">
        <v>28</v>
      </c>
      <c r="B27" s="14">
        <v>735210398.21799994</v>
      </c>
      <c r="D27" s="3">
        <f>D30-D21-D24</f>
        <v>0.50209999999999999</v>
      </c>
      <c r="E27" s="2" t="s">
        <v>23</v>
      </c>
      <c r="F27" s="2">
        <v>9.25</v>
      </c>
      <c r="G27" s="2" t="s">
        <v>23</v>
      </c>
      <c r="H27" s="3">
        <f>SUM(1-$H$18)</f>
        <v>4.0399999999999991E-2</v>
      </c>
      <c r="I27" s="2" t="s">
        <v>24</v>
      </c>
      <c r="J27" s="13">
        <f>ROUND((D27*F27*H27/100),5)</f>
        <v>1.8799999999999999E-3</v>
      </c>
      <c r="L27" s="2">
        <f>SUM(L32-L21)</f>
        <v>0.18</v>
      </c>
      <c r="N27" s="2">
        <f>SUM(N32-N21)</f>
        <v>40.909999999999997</v>
      </c>
    </row>
    <row r="28" spans="1:14" x14ac:dyDescent="0.2">
      <c r="A28" s="10"/>
      <c r="B28" s="16"/>
      <c r="D28" s="17"/>
      <c r="J28" s="18"/>
      <c r="L28" s="8"/>
      <c r="N28" s="8"/>
    </row>
    <row r="29" spans="1:14" x14ac:dyDescent="0.2">
      <c r="B29" s="14"/>
      <c r="D29" s="3"/>
      <c r="J29" s="13"/>
    </row>
    <row r="30" spans="1:14" ht="13.5" thickBot="1" x14ac:dyDescent="0.25">
      <c r="A30" s="2" t="s">
        <v>29</v>
      </c>
      <c r="B30" s="14">
        <v>1464209121.428</v>
      </c>
      <c r="D30" s="3">
        <v>1</v>
      </c>
      <c r="J30" s="13" t="s">
        <v>25</v>
      </c>
    </row>
    <row r="31" spans="1:14" ht="13.5" thickTop="1" x14ac:dyDescent="0.2">
      <c r="A31" s="2" t="s">
        <v>30</v>
      </c>
      <c r="B31" s="19"/>
      <c r="D31" s="20"/>
      <c r="J31" s="13" t="s">
        <v>25</v>
      </c>
    </row>
    <row r="32" spans="1:14" ht="22.5" customHeight="1" thickBot="1" x14ac:dyDescent="0.25">
      <c r="A32" s="2" t="s">
        <v>31</v>
      </c>
      <c r="B32" s="14"/>
      <c r="J32" s="13">
        <f>ROUND((J18+J21+J24+J27),6)</f>
        <v>4.4799999999999996E-3</v>
      </c>
      <c r="L32" s="2">
        <f>TRUNC(J32,4)*100</f>
        <v>0.44</v>
      </c>
      <c r="N32" s="2">
        <v>100</v>
      </c>
    </row>
    <row r="33" spans="1:14" ht="13.5" thickTop="1" x14ac:dyDescent="0.2">
      <c r="B33" s="14"/>
      <c r="J33" s="20"/>
      <c r="L33" s="20"/>
      <c r="N33" s="20"/>
    </row>
    <row r="34" spans="1:14" x14ac:dyDescent="0.2">
      <c r="B34" s="4"/>
      <c r="J34" s="21"/>
      <c r="N34" s="21"/>
    </row>
    <row r="35" spans="1:14" ht="13.5" thickBot="1" x14ac:dyDescent="0.25">
      <c r="A35" s="2" t="s">
        <v>32</v>
      </c>
      <c r="B35" s="22">
        <v>77867871.254000008</v>
      </c>
      <c r="J35" s="21"/>
      <c r="N35" s="21"/>
    </row>
    <row r="36" spans="1:14" ht="13.5" thickTop="1" x14ac:dyDescent="0.2">
      <c r="A36" s="10"/>
      <c r="B36" s="23"/>
      <c r="N36" s="13"/>
    </row>
    <row r="37" spans="1:14" x14ac:dyDescent="0.2">
      <c r="N37" s="13"/>
    </row>
  </sheetData>
  <mergeCells count="6">
    <mergeCell ref="L12:N12"/>
    <mergeCell ref="A5:N5"/>
    <mergeCell ref="A6:N6"/>
    <mergeCell ref="A7:N7"/>
    <mergeCell ref="A8:N8"/>
    <mergeCell ref="L11:N11"/>
  </mergeCells>
  <pageMargins left="0.7" right="0.7" top="0.75" bottom="0.75" header="0.3" footer="0.3"/>
  <pageSetup fitToHeight="0" orientation="landscape" horizontalDpi="1200" verticalDpi="1200" r:id="rId1"/>
  <headerFooter>
    <oddHeader>&amp;R&amp;"Times New Roman,Bold"&amp;10KyPSC Case No. 2024-00354
STAFF-DR-01-029 Attachment 1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tabSelected="1" view="pageLayout" zoomScaleNormal="100" workbookViewId="0">
      <selection activeCell="N3" sqref="N3"/>
    </sheetView>
  </sheetViews>
  <sheetFormatPr defaultRowHeight="12.75" x14ac:dyDescent="0.2"/>
  <cols>
    <col min="1" max="1" width="18.85546875" style="2" customWidth="1"/>
    <col min="2" max="2" width="13.140625" style="2" bestFit="1" customWidth="1"/>
    <col min="3" max="3" width="3" style="2" customWidth="1"/>
    <col min="4" max="4" width="15.7109375" style="2" bestFit="1" customWidth="1"/>
    <col min="5" max="5" width="3" style="2" customWidth="1"/>
    <col min="6" max="6" width="8.140625" style="2" bestFit="1" customWidth="1"/>
    <col min="7" max="7" width="3" style="2" customWidth="1"/>
    <col min="8" max="8" width="8.5703125" style="2" bestFit="1" customWidth="1"/>
    <col min="9" max="9" width="3" style="2" customWidth="1"/>
    <col min="10" max="10" width="12.85546875" style="2" bestFit="1" customWidth="1"/>
    <col min="11" max="11" width="3" style="2" customWidth="1"/>
    <col min="12" max="12" width="8.140625" style="2" bestFit="1" customWidth="1"/>
    <col min="13" max="13" width="3" style="2" customWidth="1"/>
    <col min="14" max="14" width="8.140625" style="2" bestFit="1" customWidth="1"/>
    <col min="15" max="16384" width="9.140625" style="2"/>
  </cols>
  <sheetData>
    <row r="1" spans="1:14" x14ac:dyDescent="0.2">
      <c r="N1" s="24"/>
    </row>
    <row r="2" spans="1:14" x14ac:dyDescent="0.2">
      <c r="N2" s="24"/>
    </row>
    <row r="3" spans="1:14" x14ac:dyDescent="0.2">
      <c r="N3" s="24"/>
    </row>
    <row r="5" spans="1:14" s="1" customFormat="1" x14ac:dyDescent="0.2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" customFormat="1" x14ac:dyDescent="0.2">
      <c r="A6" s="26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s="1" customFormat="1" x14ac:dyDescent="0.2">
      <c r="A7" s="26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s="1" customFormat="1" x14ac:dyDescent="0.2">
      <c r="A8" s="26" t="s">
        <v>36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10" spans="1:14" x14ac:dyDescent="0.2">
      <c r="D10" s="3"/>
      <c r="E10" s="4"/>
      <c r="F10" s="4"/>
      <c r="G10" s="4"/>
      <c r="H10" s="4"/>
      <c r="I10" s="4"/>
      <c r="J10" s="4"/>
      <c r="K10" s="4"/>
    </row>
    <row r="11" spans="1:14" x14ac:dyDescent="0.2">
      <c r="B11" s="5"/>
      <c r="C11" s="5"/>
      <c r="D11" s="5"/>
      <c r="E11" s="5"/>
      <c r="F11" s="5"/>
      <c r="G11" s="5"/>
      <c r="H11" s="5"/>
      <c r="I11" s="5"/>
      <c r="J11" s="5" t="s">
        <v>3</v>
      </c>
      <c r="K11" s="5"/>
      <c r="L11" s="27" t="s">
        <v>4</v>
      </c>
      <c r="M11" s="27"/>
      <c r="N11" s="27"/>
    </row>
    <row r="12" spans="1:14" x14ac:dyDescent="0.2">
      <c r="B12" s="5"/>
      <c r="C12" s="5"/>
      <c r="D12" s="5"/>
      <c r="E12" s="5"/>
      <c r="F12" s="5"/>
      <c r="G12" s="5"/>
      <c r="H12" s="5"/>
      <c r="I12" s="5"/>
      <c r="J12" s="5" t="s">
        <v>5</v>
      </c>
      <c r="K12" s="5"/>
      <c r="L12" s="25" t="s">
        <v>6</v>
      </c>
      <c r="M12" s="25"/>
      <c r="N12" s="25"/>
    </row>
    <row r="13" spans="1:14" x14ac:dyDescent="0.2">
      <c r="B13" s="6"/>
      <c r="C13" s="5"/>
      <c r="D13" s="5" t="s">
        <v>7</v>
      </c>
      <c r="E13" s="5"/>
      <c r="F13" s="5" t="s">
        <v>8</v>
      </c>
      <c r="G13" s="5"/>
      <c r="H13" s="5"/>
      <c r="I13" s="5"/>
      <c r="J13" s="5" t="s">
        <v>9</v>
      </c>
      <c r="K13" s="5"/>
      <c r="L13" s="7"/>
      <c r="M13" s="7"/>
      <c r="N13" s="7"/>
    </row>
    <row r="14" spans="1:14" x14ac:dyDescent="0.2">
      <c r="B14" s="6" t="s">
        <v>10</v>
      </c>
      <c r="C14" s="5"/>
      <c r="D14" s="5" t="s">
        <v>11</v>
      </c>
      <c r="E14" s="5"/>
      <c r="F14" s="5" t="s">
        <v>12</v>
      </c>
      <c r="G14" s="5"/>
      <c r="H14" s="5" t="s">
        <v>13</v>
      </c>
      <c r="I14" s="5"/>
      <c r="J14" s="5" t="s">
        <v>14</v>
      </c>
      <c r="K14" s="5"/>
      <c r="L14" s="5" t="s">
        <v>15</v>
      </c>
      <c r="M14" s="5"/>
      <c r="N14" s="5" t="s">
        <v>11</v>
      </c>
    </row>
    <row r="15" spans="1:14" x14ac:dyDescent="0.2">
      <c r="B15" s="7" t="s">
        <v>16</v>
      </c>
      <c r="C15" s="5"/>
      <c r="D15" s="7" t="s">
        <v>17</v>
      </c>
      <c r="E15" s="5"/>
      <c r="F15" s="7" t="s">
        <v>18</v>
      </c>
      <c r="G15" s="5" t="s">
        <v>19</v>
      </c>
      <c r="H15" s="7" t="s">
        <v>20</v>
      </c>
      <c r="I15" s="5"/>
      <c r="J15" s="7" t="s">
        <v>21</v>
      </c>
      <c r="L15" s="8"/>
      <c r="N15" s="8"/>
    </row>
    <row r="17" spans="1:14" x14ac:dyDescent="0.2">
      <c r="B17" s="4"/>
    </row>
    <row r="18" spans="1:14" x14ac:dyDescent="0.2">
      <c r="A18" s="2" t="s">
        <v>22</v>
      </c>
      <c r="B18" s="11">
        <v>69092000</v>
      </c>
      <c r="F18" s="12">
        <v>0.191</v>
      </c>
      <c r="G18" s="2" t="s">
        <v>23</v>
      </c>
      <c r="H18" s="3">
        <f>+MIN(1,ROUND(B18/B$35,4))</f>
        <v>0.86950000000000005</v>
      </c>
      <c r="I18" s="2" t="s">
        <v>24</v>
      </c>
      <c r="J18" s="13">
        <f>ROUND((F18*H18/100),5)</f>
        <v>1.66E-3</v>
      </c>
      <c r="M18" s="2" t="s">
        <v>25</v>
      </c>
    </row>
    <row r="19" spans="1:14" x14ac:dyDescent="0.2">
      <c r="A19" s="10"/>
      <c r="B19" s="14"/>
      <c r="H19" s="9" t="s">
        <v>25</v>
      </c>
      <c r="J19" s="13"/>
    </row>
    <row r="20" spans="1:14" x14ac:dyDescent="0.2">
      <c r="B20" s="14"/>
      <c r="H20" s="9"/>
      <c r="J20" s="13"/>
    </row>
    <row r="21" spans="1:14" x14ac:dyDescent="0.2">
      <c r="A21" s="2" t="s">
        <v>26</v>
      </c>
      <c r="B21" s="14">
        <v>729022401.23000002</v>
      </c>
      <c r="D21" s="3">
        <f>ROUND((B21/B30),4)</f>
        <v>0.49619999999999997</v>
      </c>
      <c r="E21" s="2" t="s">
        <v>23</v>
      </c>
      <c r="F21" s="15">
        <v>3.3736547663232361</v>
      </c>
      <c r="G21" s="2" t="s">
        <v>23</v>
      </c>
      <c r="H21" s="3">
        <f>SUM(1-$H$18)</f>
        <v>0.13049999999999995</v>
      </c>
      <c r="I21" s="2" t="s">
        <v>24</v>
      </c>
      <c r="J21" s="13">
        <f>ROUND((D21*F21*H21/100),5)</f>
        <v>2.1800000000000001E-3</v>
      </c>
      <c r="L21" s="2">
        <f>ROUND(MIN(L32,(J18+J21)*100),2)</f>
        <v>0.38</v>
      </c>
      <c r="N21" s="2">
        <f>ROUND((L21/L32*100),2)</f>
        <v>38.380000000000003</v>
      </c>
    </row>
    <row r="22" spans="1:14" x14ac:dyDescent="0.2">
      <c r="A22" s="10"/>
      <c r="B22" s="14"/>
      <c r="D22" s="3"/>
      <c r="H22" s="3" t="s">
        <v>25</v>
      </c>
      <c r="J22" s="13"/>
    </row>
    <row r="23" spans="1:14" x14ac:dyDescent="0.2">
      <c r="B23" s="14"/>
      <c r="D23" s="3"/>
      <c r="H23" s="3" t="s">
        <v>25</v>
      </c>
      <c r="J23" s="13"/>
    </row>
    <row r="24" spans="1:14" x14ac:dyDescent="0.2">
      <c r="A24" s="2" t="s">
        <v>27</v>
      </c>
      <c r="B24" s="14">
        <v>0</v>
      </c>
      <c r="D24" s="3">
        <f>ROUND((B24/B30),4)</f>
        <v>0</v>
      </c>
      <c r="E24" s="2" t="s">
        <v>23</v>
      </c>
      <c r="F24" s="2">
        <v>0</v>
      </c>
      <c r="G24" s="2" t="s">
        <v>23</v>
      </c>
      <c r="H24" s="3">
        <f>SUM(1-$H$18)</f>
        <v>0.13049999999999995</v>
      </c>
      <c r="I24" s="2" t="s">
        <v>24</v>
      </c>
      <c r="J24" s="13">
        <f>ROUND((D24*F24*H24/100),5)</f>
        <v>0</v>
      </c>
    </row>
    <row r="25" spans="1:14" x14ac:dyDescent="0.2">
      <c r="B25" s="14"/>
      <c r="D25" s="3"/>
      <c r="H25" s="3" t="s">
        <v>25</v>
      </c>
      <c r="J25" s="13"/>
    </row>
    <row r="26" spans="1:14" x14ac:dyDescent="0.2">
      <c r="B26" s="14"/>
      <c r="D26" s="3"/>
      <c r="H26" s="3" t="s">
        <v>25</v>
      </c>
      <c r="J26" s="13"/>
    </row>
    <row r="27" spans="1:14" x14ac:dyDescent="0.2">
      <c r="A27" s="2" t="s">
        <v>28</v>
      </c>
      <c r="B27" s="14">
        <v>740303667.74800003</v>
      </c>
      <c r="D27" s="3">
        <f>D30-D21-D24</f>
        <v>0.50380000000000003</v>
      </c>
      <c r="E27" s="2" t="s">
        <v>23</v>
      </c>
      <c r="F27" s="2">
        <v>9.25</v>
      </c>
      <c r="G27" s="2" t="s">
        <v>23</v>
      </c>
      <c r="H27" s="3">
        <f>SUM(1-$H$18)</f>
        <v>0.13049999999999995</v>
      </c>
      <c r="I27" s="2" t="s">
        <v>24</v>
      </c>
      <c r="J27" s="13">
        <f>ROUND((D27*F27*H27/100),5)</f>
        <v>6.0800000000000003E-3</v>
      </c>
      <c r="L27" s="2">
        <f>SUM(L32-L21)</f>
        <v>0.6100000000000001</v>
      </c>
      <c r="N27" s="2">
        <f>SUM(N32-N21)</f>
        <v>61.62</v>
      </c>
    </row>
    <row r="28" spans="1:14" x14ac:dyDescent="0.2">
      <c r="A28" s="10"/>
      <c r="B28" s="16"/>
      <c r="D28" s="17"/>
      <c r="J28" s="18"/>
      <c r="L28" s="8"/>
      <c r="N28" s="8"/>
    </row>
    <row r="29" spans="1:14" x14ac:dyDescent="0.2">
      <c r="B29" s="14"/>
      <c r="D29" s="3"/>
      <c r="J29" s="13"/>
    </row>
    <row r="30" spans="1:14" ht="13.5" thickBot="1" x14ac:dyDescent="0.25">
      <c r="A30" s="2" t="s">
        <v>29</v>
      </c>
      <c r="B30" s="14">
        <v>1469326068.9780002</v>
      </c>
      <c r="D30" s="3">
        <v>1</v>
      </c>
      <c r="J30" s="13" t="s">
        <v>25</v>
      </c>
    </row>
    <row r="31" spans="1:14" ht="13.5" thickTop="1" x14ac:dyDescent="0.2">
      <c r="A31" s="2" t="s">
        <v>30</v>
      </c>
      <c r="B31" s="19"/>
      <c r="D31" s="20"/>
      <c r="J31" s="13" t="s">
        <v>25</v>
      </c>
    </row>
    <row r="32" spans="1:14" ht="22.5" customHeight="1" thickBot="1" x14ac:dyDescent="0.25">
      <c r="A32" s="2" t="s">
        <v>31</v>
      </c>
      <c r="B32" s="14"/>
      <c r="J32" s="13">
        <f>ROUND((J18+J21+J24+J27),6)</f>
        <v>9.92E-3</v>
      </c>
      <c r="L32" s="2">
        <f>TRUNC(J32,4)*100</f>
        <v>0.9900000000000001</v>
      </c>
      <c r="N32" s="2">
        <v>100</v>
      </c>
    </row>
    <row r="33" spans="1:14" ht="13.5" thickTop="1" x14ac:dyDescent="0.2">
      <c r="B33" s="14"/>
      <c r="J33" s="20"/>
      <c r="L33" s="20"/>
      <c r="N33" s="20"/>
    </row>
    <row r="34" spans="1:14" x14ac:dyDescent="0.2">
      <c r="B34" s="4"/>
      <c r="J34" s="21"/>
      <c r="N34" s="21"/>
    </row>
    <row r="35" spans="1:14" ht="13.5" thickBot="1" x14ac:dyDescent="0.25">
      <c r="A35" s="2" t="s">
        <v>32</v>
      </c>
      <c r="B35" s="22">
        <v>79461424.274000004</v>
      </c>
      <c r="J35" s="21"/>
      <c r="N35" s="21"/>
    </row>
    <row r="36" spans="1:14" ht="13.5" thickTop="1" x14ac:dyDescent="0.2">
      <c r="A36" s="10"/>
      <c r="B36" s="23"/>
      <c r="N36" s="13"/>
    </row>
    <row r="37" spans="1:14" x14ac:dyDescent="0.2">
      <c r="N37" s="13"/>
    </row>
  </sheetData>
  <mergeCells count="6">
    <mergeCell ref="L12:N12"/>
    <mergeCell ref="A5:N5"/>
    <mergeCell ref="A6:N6"/>
    <mergeCell ref="A7:N7"/>
    <mergeCell ref="A8:N8"/>
    <mergeCell ref="L11:N11"/>
  </mergeCells>
  <pageMargins left="0.7" right="0.7" top="0.75" bottom="0.75" header="0.3" footer="0.3"/>
  <pageSetup fitToHeight="0" orientation="landscape" horizontalDpi="1200" verticalDpi="1200" r:id="rId1"/>
  <headerFooter>
    <oddHeader>&amp;R&amp;"Times New Roman,Bold"&amp;10KyPSC Case No. 2024-00354
STAFF-DR-01-029 Attachment 1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7"/>
  <sheetViews>
    <sheetView tabSelected="1" view="pageLayout" zoomScaleNormal="100" workbookViewId="0">
      <selection activeCell="N3" sqref="N3"/>
    </sheetView>
  </sheetViews>
  <sheetFormatPr defaultRowHeight="12.75" x14ac:dyDescent="0.2"/>
  <cols>
    <col min="1" max="1" width="18.85546875" style="2" customWidth="1"/>
    <col min="2" max="2" width="13.140625" style="2" bestFit="1" customWidth="1"/>
    <col min="3" max="3" width="3" style="2" customWidth="1"/>
    <col min="4" max="4" width="15.7109375" style="2" bestFit="1" customWidth="1"/>
    <col min="5" max="5" width="3" style="2" customWidth="1"/>
    <col min="6" max="6" width="8.140625" style="2" bestFit="1" customWidth="1"/>
    <col min="7" max="7" width="3" style="2" customWidth="1"/>
    <col min="8" max="8" width="8.5703125" style="2" bestFit="1" customWidth="1"/>
    <col min="9" max="9" width="3" style="2" customWidth="1"/>
    <col min="10" max="10" width="12.85546875" style="2" bestFit="1" customWidth="1"/>
    <col min="11" max="11" width="3" style="2" customWidth="1"/>
    <col min="12" max="12" width="8.140625" style="2" bestFit="1" customWidth="1"/>
    <col min="13" max="13" width="3" style="2" customWidth="1"/>
    <col min="14" max="14" width="8.140625" style="2" bestFit="1" customWidth="1"/>
    <col min="15" max="16384" width="9.140625" style="2"/>
  </cols>
  <sheetData>
    <row r="1" spans="1:14" x14ac:dyDescent="0.2">
      <c r="N1" s="24"/>
    </row>
    <row r="2" spans="1:14" x14ac:dyDescent="0.2">
      <c r="N2" s="24"/>
    </row>
    <row r="3" spans="1:14" x14ac:dyDescent="0.2">
      <c r="N3" s="24"/>
    </row>
    <row r="5" spans="1:14" s="1" customFormat="1" x14ac:dyDescent="0.2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" customFormat="1" x14ac:dyDescent="0.2">
      <c r="A6" s="26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s="1" customFormat="1" x14ac:dyDescent="0.2">
      <c r="A7" s="26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s="1" customFormat="1" x14ac:dyDescent="0.2">
      <c r="A8" s="26" t="s">
        <v>37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10" spans="1:14" x14ac:dyDescent="0.2">
      <c r="D10" s="3"/>
      <c r="E10" s="4"/>
      <c r="F10" s="4"/>
      <c r="G10" s="4"/>
      <c r="H10" s="4"/>
      <c r="I10" s="4"/>
      <c r="J10" s="4"/>
      <c r="K10" s="4"/>
    </row>
    <row r="11" spans="1:14" x14ac:dyDescent="0.2">
      <c r="B11" s="5"/>
      <c r="C11" s="5"/>
      <c r="D11" s="5"/>
      <c r="E11" s="5"/>
      <c r="F11" s="5"/>
      <c r="G11" s="5"/>
      <c r="H11" s="5"/>
      <c r="I11" s="5"/>
      <c r="J11" s="5" t="s">
        <v>3</v>
      </c>
      <c r="K11" s="5"/>
      <c r="L11" s="27" t="s">
        <v>4</v>
      </c>
      <c r="M11" s="27"/>
      <c r="N11" s="27"/>
    </row>
    <row r="12" spans="1:14" x14ac:dyDescent="0.2">
      <c r="B12" s="5"/>
      <c r="C12" s="5"/>
      <c r="D12" s="5"/>
      <c r="E12" s="5"/>
      <c r="F12" s="5"/>
      <c r="G12" s="5"/>
      <c r="H12" s="5"/>
      <c r="I12" s="5"/>
      <c r="J12" s="5" t="s">
        <v>5</v>
      </c>
      <c r="K12" s="5"/>
      <c r="L12" s="25" t="s">
        <v>6</v>
      </c>
      <c r="M12" s="25"/>
      <c r="N12" s="25"/>
    </row>
    <row r="13" spans="1:14" x14ac:dyDescent="0.2">
      <c r="B13" s="6"/>
      <c r="C13" s="5"/>
      <c r="D13" s="5" t="s">
        <v>7</v>
      </c>
      <c r="E13" s="5"/>
      <c r="F13" s="5" t="s">
        <v>8</v>
      </c>
      <c r="G13" s="5"/>
      <c r="H13" s="5"/>
      <c r="I13" s="5"/>
      <c r="J13" s="5" t="s">
        <v>9</v>
      </c>
      <c r="K13" s="5"/>
      <c r="L13" s="7"/>
      <c r="M13" s="7"/>
      <c r="N13" s="7"/>
    </row>
    <row r="14" spans="1:14" x14ac:dyDescent="0.2">
      <c r="B14" s="6" t="s">
        <v>10</v>
      </c>
      <c r="C14" s="5"/>
      <c r="D14" s="5" t="s">
        <v>11</v>
      </c>
      <c r="E14" s="5"/>
      <c r="F14" s="5" t="s">
        <v>12</v>
      </c>
      <c r="G14" s="5"/>
      <c r="H14" s="5" t="s">
        <v>13</v>
      </c>
      <c r="I14" s="5"/>
      <c r="J14" s="5" t="s">
        <v>14</v>
      </c>
      <c r="K14" s="5"/>
      <c r="L14" s="5" t="s">
        <v>15</v>
      </c>
      <c r="M14" s="5"/>
      <c r="N14" s="5" t="s">
        <v>11</v>
      </c>
    </row>
    <row r="15" spans="1:14" x14ac:dyDescent="0.2">
      <c r="B15" s="7" t="s">
        <v>16</v>
      </c>
      <c r="C15" s="5"/>
      <c r="D15" s="7" t="s">
        <v>17</v>
      </c>
      <c r="E15" s="5"/>
      <c r="F15" s="7" t="s">
        <v>18</v>
      </c>
      <c r="G15" s="5" t="s">
        <v>19</v>
      </c>
      <c r="H15" s="7" t="s">
        <v>20</v>
      </c>
      <c r="I15" s="5"/>
      <c r="J15" s="7" t="s">
        <v>21</v>
      </c>
      <c r="L15" s="8"/>
      <c r="N15" s="8"/>
    </row>
    <row r="17" spans="1:14" x14ac:dyDescent="0.2">
      <c r="B17" s="4"/>
    </row>
    <row r="18" spans="1:14" x14ac:dyDescent="0.2">
      <c r="A18" s="2" t="s">
        <v>22</v>
      </c>
      <c r="B18" s="11">
        <v>69523000</v>
      </c>
      <c r="F18" s="12">
        <v>0.13800000000000001</v>
      </c>
      <c r="G18" s="2" t="s">
        <v>23</v>
      </c>
      <c r="H18" s="3">
        <f>+MIN(1,ROUND(B18/B$35,4))</f>
        <v>0.84379999999999999</v>
      </c>
      <c r="I18" s="2" t="s">
        <v>24</v>
      </c>
      <c r="J18" s="13">
        <f>ROUND((F18*H18/100),5)</f>
        <v>1.16E-3</v>
      </c>
      <c r="M18" s="2" t="s">
        <v>25</v>
      </c>
    </row>
    <row r="19" spans="1:14" x14ac:dyDescent="0.2">
      <c r="A19" s="10"/>
      <c r="B19" s="14"/>
      <c r="H19" s="9" t="s">
        <v>25</v>
      </c>
      <c r="J19" s="13"/>
    </row>
    <row r="20" spans="1:14" x14ac:dyDescent="0.2">
      <c r="B20" s="14"/>
      <c r="H20" s="9"/>
      <c r="J20" s="13"/>
    </row>
    <row r="21" spans="1:14" x14ac:dyDescent="0.2">
      <c r="A21" s="2" t="s">
        <v>26</v>
      </c>
      <c r="B21" s="14">
        <v>729046079.21000004</v>
      </c>
      <c r="D21" s="3">
        <f>ROUND((B21/B30),4)</f>
        <v>0.49519999999999997</v>
      </c>
      <c r="E21" s="2" t="s">
        <v>23</v>
      </c>
      <c r="F21" s="15">
        <v>3.3736382032452243</v>
      </c>
      <c r="G21" s="2" t="s">
        <v>23</v>
      </c>
      <c r="H21" s="3">
        <f>SUM(1-$H$18)</f>
        <v>0.15620000000000001</v>
      </c>
      <c r="I21" s="2" t="s">
        <v>24</v>
      </c>
      <c r="J21" s="13">
        <f>ROUND((D21*F21*H21/100),5)</f>
        <v>2.6099999999999999E-3</v>
      </c>
      <c r="L21" s="2">
        <f>ROUND(MIN(L32,(J18+J21)*100),2)</f>
        <v>0.38</v>
      </c>
      <c r="N21" s="2">
        <f>ROUND((L21/L32*100),2)</f>
        <v>34.549999999999997</v>
      </c>
    </row>
    <row r="22" spans="1:14" x14ac:dyDescent="0.2">
      <c r="A22" s="10"/>
      <c r="B22" s="14"/>
      <c r="D22" s="3"/>
      <c r="H22" s="3" t="s">
        <v>25</v>
      </c>
      <c r="J22" s="13"/>
    </row>
    <row r="23" spans="1:14" x14ac:dyDescent="0.2">
      <c r="B23" s="14"/>
      <c r="D23" s="3"/>
      <c r="H23" s="3" t="s">
        <v>25</v>
      </c>
      <c r="J23" s="13"/>
    </row>
    <row r="24" spans="1:14" x14ac:dyDescent="0.2">
      <c r="A24" s="2" t="s">
        <v>27</v>
      </c>
      <c r="B24" s="14">
        <v>0</v>
      </c>
      <c r="D24" s="3">
        <f>ROUND((B24/B30),4)</f>
        <v>0</v>
      </c>
      <c r="E24" s="2" t="s">
        <v>23</v>
      </c>
      <c r="F24" s="2">
        <v>0</v>
      </c>
      <c r="G24" s="2" t="s">
        <v>23</v>
      </c>
      <c r="H24" s="3">
        <f>SUM(1-$H$18)</f>
        <v>0.15620000000000001</v>
      </c>
      <c r="I24" s="2" t="s">
        <v>24</v>
      </c>
      <c r="J24" s="13">
        <f>ROUND((D24*F24*H24/100),5)</f>
        <v>0</v>
      </c>
    </row>
    <row r="25" spans="1:14" x14ac:dyDescent="0.2">
      <c r="B25" s="14"/>
      <c r="D25" s="3"/>
      <c r="H25" s="3" t="s">
        <v>25</v>
      </c>
      <c r="J25" s="13"/>
    </row>
    <row r="26" spans="1:14" x14ac:dyDescent="0.2">
      <c r="B26" s="14"/>
      <c r="D26" s="3"/>
      <c r="H26" s="3" t="s">
        <v>25</v>
      </c>
      <c r="J26" s="13"/>
    </row>
    <row r="27" spans="1:14" x14ac:dyDescent="0.2">
      <c r="A27" s="2" t="s">
        <v>28</v>
      </c>
      <c r="B27" s="14">
        <v>743091818.56799996</v>
      </c>
      <c r="D27" s="3">
        <f>D30-D21-D24</f>
        <v>0.50480000000000003</v>
      </c>
      <c r="E27" s="2" t="s">
        <v>23</v>
      </c>
      <c r="F27" s="2">
        <v>9.25</v>
      </c>
      <c r="G27" s="2" t="s">
        <v>23</v>
      </c>
      <c r="H27" s="3">
        <f>SUM(1-$H$18)</f>
        <v>0.15620000000000001</v>
      </c>
      <c r="I27" s="2" t="s">
        <v>24</v>
      </c>
      <c r="J27" s="13">
        <f>ROUND((D27*F27*H27/100),5)</f>
        <v>7.2899999999999996E-3</v>
      </c>
      <c r="L27" s="2">
        <f>SUM(L32-L21)</f>
        <v>0.71999999999999986</v>
      </c>
      <c r="N27" s="2">
        <f>SUM(N32-N21)</f>
        <v>65.45</v>
      </c>
    </row>
    <row r="28" spans="1:14" x14ac:dyDescent="0.2">
      <c r="A28" s="10"/>
      <c r="B28" s="16"/>
      <c r="D28" s="17"/>
      <c r="J28" s="18"/>
      <c r="L28" s="8"/>
      <c r="N28" s="8"/>
    </row>
    <row r="29" spans="1:14" x14ac:dyDescent="0.2">
      <c r="B29" s="14"/>
      <c r="D29" s="3"/>
      <c r="J29" s="13"/>
    </row>
    <row r="30" spans="1:14" ht="13.5" thickBot="1" x14ac:dyDescent="0.25">
      <c r="A30" s="2" t="s">
        <v>29</v>
      </c>
      <c r="B30" s="14">
        <v>1472137897.7779999</v>
      </c>
      <c r="D30" s="3">
        <v>1</v>
      </c>
      <c r="J30" s="13" t="s">
        <v>25</v>
      </c>
    </row>
    <row r="31" spans="1:14" ht="13.5" thickTop="1" x14ac:dyDescent="0.2">
      <c r="A31" s="2" t="s">
        <v>30</v>
      </c>
      <c r="B31" s="19"/>
      <c r="D31" s="20"/>
      <c r="J31" s="13" t="s">
        <v>25</v>
      </c>
    </row>
    <row r="32" spans="1:14" ht="22.5" customHeight="1" thickBot="1" x14ac:dyDescent="0.25">
      <c r="A32" s="2" t="s">
        <v>31</v>
      </c>
      <c r="B32" s="14"/>
      <c r="J32" s="13">
        <f>ROUND((J18+J21+J24+J27),6)</f>
        <v>1.106E-2</v>
      </c>
      <c r="L32" s="2">
        <f>TRUNC(J32,4)*100</f>
        <v>1.0999999999999999</v>
      </c>
      <c r="N32" s="2">
        <v>100</v>
      </c>
    </row>
    <row r="33" spans="1:14" ht="13.5" thickTop="1" x14ac:dyDescent="0.2">
      <c r="B33" s="14"/>
      <c r="J33" s="20"/>
      <c r="L33" s="20"/>
      <c r="N33" s="20"/>
    </row>
    <row r="34" spans="1:14" x14ac:dyDescent="0.2">
      <c r="B34" s="4"/>
      <c r="J34" s="21"/>
      <c r="N34" s="21"/>
    </row>
    <row r="35" spans="1:14" ht="13.5" thickBot="1" x14ac:dyDescent="0.25">
      <c r="A35" s="2" t="s">
        <v>32</v>
      </c>
      <c r="B35" s="22">
        <v>82396229.451499999</v>
      </c>
      <c r="J35" s="21"/>
      <c r="N35" s="21"/>
    </row>
    <row r="36" spans="1:14" ht="13.5" thickTop="1" x14ac:dyDescent="0.2">
      <c r="A36" s="10"/>
      <c r="B36" s="23"/>
      <c r="N36" s="13"/>
    </row>
    <row r="37" spans="1:14" x14ac:dyDescent="0.2">
      <c r="N37" s="13"/>
    </row>
  </sheetData>
  <mergeCells count="6">
    <mergeCell ref="L12:N12"/>
    <mergeCell ref="A5:N5"/>
    <mergeCell ref="A6:N6"/>
    <mergeCell ref="A7:N7"/>
    <mergeCell ref="A8:N8"/>
    <mergeCell ref="L11:N11"/>
  </mergeCells>
  <pageMargins left="0.7" right="0.7" top="0.75" bottom="0.75" header="0.3" footer="0.3"/>
  <pageSetup fitToHeight="0" orientation="landscape" horizontalDpi="1200" verticalDpi="1200" r:id="rId1"/>
  <headerFooter>
    <oddHeader>&amp;R&amp;"Times New Roman,Bold"&amp;10KyPSC Case No. 2024-00354
STAFF-DR-01-029 Attachment 1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7"/>
  <sheetViews>
    <sheetView tabSelected="1" view="pageLayout" zoomScaleNormal="100" workbookViewId="0">
      <selection activeCell="N3" sqref="N3"/>
    </sheetView>
  </sheetViews>
  <sheetFormatPr defaultRowHeight="12.75" x14ac:dyDescent="0.2"/>
  <cols>
    <col min="1" max="1" width="18.85546875" style="2" customWidth="1"/>
    <col min="2" max="2" width="13.140625" style="2" bestFit="1" customWidth="1"/>
    <col min="3" max="3" width="3" style="2" customWidth="1"/>
    <col min="4" max="4" width="15.7109375" style="2" bestFit="1" customWidth="1"/>
    <col min="5" max="5" width="3" style="2" customWidth="1"/>
    <col min="6" max="6" width="8.140625" style="2" bestFit="1" customWidth="1"/>
    <col min="7" max="7" width="3" style="2" customWidth="1"/>
    <col min="8" max="8" width="8.5703125" style="2" bestFit="1" customWidth="1"/>
    <col min="9" max="9" width="3" style="2" customWidth="1"/>
    <col min="10" max="10" width="12.85546875" style="2" bestFit="1" customWidth="1"/>
    <col min="11" max="11" width="3" style="2" customWidth="1"/>
    <col min="12" max="12" width="8.140625" style="2" bestFit="1" customWidth="1"/>
    <col min="13" max="13" width="3" style="2" customWidth="1"/>
    <col min="14" max="14" width="8.140625" style="2" bestFit="1" customWidth="1"/>
    <col min="15" max="16384" width="9.140625" style="2"/>
  </cols>
  <sheetData>
    <row r="1" spans="1:14" x14ac:dyDescent="0.2">
      <c r="N1" s="24"/>
    </row>
    <row r="2" spans="1:14" x14ac:dyDescent="0.2">
      <c r="N2" s="24"/>
    </row>
    <row r="3" spans="1:14" x14ac:dyDescent="0.2">
      <c r="N3" s="24"/>
    </row>
    <row r="5" spans="1:14" s="1" customFormat="1" x14ac:dyDescent="0.2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" customFormat="1" x14ac:dyDescent="0.2">
      <c r="A6" s="26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s="1" customFormat="1" x14ac:dyDescent="0.2">
      <c r="A7" s="26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s="1" customFormat="1" x14ac:dyDescent="0.2">
      <c r="A8" s="26" t="s">
        <v>38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10" spans="1:14" x14ac:dyDescent="0.2">
      <c r="D10" s="3"/>
      <c r="E10" s="4"/>
      <c r="F10" s="4"/>
      <c r="G10" s="4"/>
      <c r="H10" s="4"/>
      <c r="I10" s="4"/>
      <c r="J10" s="4"/>
      <c r="K10" s="4"/>
    </row>
    <row r="11" spans="1:14" x14ac:dyDescent="0.2">
      <c r="B11" s="5"/>
      <c r="C11" s="5"/>
      <c r="D11" s="5"/>
      <c r="E11" s="5"/>
      <c r="F11" s="5"/>
      <c r="G11" s="5"/>
      <c r="H11" s="5"/>
      <c r="I11" s="5"/>
      <c r="J11" s="5" t="s">
        <v>3</v>
      </c>
      <c r="K11" s="5"/>
      <c r="L11" s="27" t="s">
        <v>4</v>
      </c>
      <c r="M11" s="27"/>
      <c r="N11" s="27"/>
    </row>
    <row r="12" spans="1:14" x14ac:dyDescent="0.2">
      <c r="B12" s="5"/>
      <c r="C12" s="5"/>
      <c r="D12" s="5"/>
      <c r="E12" s="5"/>
      <c r="F12" s="5"/>
      <c r="G12" s="5"/>
      <c r="H12" s="5"/>
      <c r="I12" s="5"/>
      <c r="J12" s="5" t="s">
        <v>5</v>
      </c>
      <c r="K12" s="5"/>
      <c r="L12" s="25" t="s">
        <v>6</v>
      </c>
      <c r="M12" s="25"/>
      <c r="N12" s="25"/>
    </row>
    <row r="13" spans="1:14" x14ac:dyDescent="0.2">
      <c r="B13" s="6"/>
      <c r="C13" s="5"/>
      <c r="D13" s="5" t="s">
        <v>7</v>
      </c>
      <c r="E13" s="5"/>
      <c r="F13" s="5" t="s">
        <v>8</v>
      </c>
      <c r="G13" s="5"/>
      <c r="H13" s="5"/>
      <c r="I13" s="5"/>
      <c r="J13" s="5" t="s">
        <v>9</v>
      </c>
      <c r="K13" s="5"/>
      <c r="L13" s="7"/>
      <c r="M13" s="7"/>
      <c r="N13" s="7"/>
    </row>
    <row r="14" spans="1:14" x14ac:dyDescent="0.2">
      <c r="B14" s="6" t="s">
        <v>10</v>
      </c>
      <c r="C14" s="5"/>
      <c r="D14" s="5" t="s">
        <v>11</v>
      </c>
      <c r="E14" s="5"/>
      <c r="F14" s="5" t="s">
        <v>12</v>
      </c>
      <c r="G14" s="5"/>
      <c r="H14" s="5" t="s">
        <v>13</v>
      </c>
      <c r="I14" s="5"/>
      <c r="J14" s="5" t="s">
        <v>14</v>
      </c>
      <c r="K14" s="5"/>
      <c r="L14" s="5" t="s">
        <v>15</v>
      </c>
      <c r="M14" s="5"/>
      <c r="N14" s="5" t="s">
        <v>11</v>
      </c>
    </row>
    <row r="15" spans="1:14" x14ac:dyDescent="0.2">
      <c r="B15" s="7" t="s">
        <v>16</v>
      </c>
      <c r="C15" s="5"/>
      <c r="D15" s="7" t="s">
        <v>17</v>
      </c>
      <c r="E15" s="5"/>
      <c r="F15" s="7" t="s">
        <v>18</v>
      </c>
      <c r="G15" s="5" t="s">
        <v>19</v>
      </c>
      <c r="H15" s="7" t="s">
        <v>20</v>
      </c>
      <c r="I15" s="5"/>
      <c r="J15" s="7" t="s">
        <v>21</v>
      </c>
      <c r="L15" s="8"/>
      <c r="N15" s="8"/>
    </row>
    <row r="17" spans="1:14" x14ac:dyDescent="0.2">
      <c r="B17" s="4"/>
    </row>
    <row r="18" spans="1:14" x14ac:dyDescent="0.2">
      <c r="A18" s="2" t="s">
        <v>22</v>
      </c>
      <c r="B18" s="11">
        <v>74245000</v>
      </c>
      <c r="F18" s="12">
        <v>0.152</v>
      </c>
      <c r="G18" s="2" t="s">
        <v>23</v>
      </c>
      <c r="H18" s="3">
        <f>+MIN(1,ROUND(B18/B$35,4))</f>
        <v>0.82930000000000004</v>
      </c>
      <c r="I18" s="2" t="s">
        <v>24</v>
      </c>
      <c r="J18" s="13">
        <f>ROUND((F18*H18/100),5)</f>
        <v>1.2600000000000001E-3</v>
      </c>
      <c r="M18" s="2" t="s">
        <v>25</v>
      </c>
    </row>
    <row r="19" spans="1:14" x14ac:dyDescent="0.2">
      <c r="A19" s="10"/>
      <c r="B19" s="14"/>
      <c r="H19" s="9" t="s">
        <v>25</v>
      </c>
      <c r="J19" s="13"/>
    </row>
    <row r="20" spans="1:14" x14ac:dyDescent="0.2">
      <c r="B20" s="14"/>
      <c r="H20" s="9"/>
      <c r="J20" s="13"/>
    </row>
    <row r="21" spans="1:14" x14ac:dyDescent="0.2">
      <c r="A21" s="2" t="s">
        <v>26</v>
      </c>
      <c r="B21" s="14">
        <v>729069757.22000003</v>
      </c>
      <c r="D21" s="3">
        <f>ROUND((B21/B30),4)</f>
        <v>0.49409999999999998</v>
      </c>
      <c r="E21" s="2" t="s">
        <v>23</v>
      </c>
      <c r="F21" s="15">
        <v>3.3722840917046812</v>
      </c>
      <c r="G21" s="2" t="s">
        <v>23</v>
      </c>
      <c r="H21" s="3">
        <f>SUM(1-$H$18)</f>
        <v>0.17069999999999996</v>
      </c>
      <c r="I21" s="2" t="s">
        <v>24</v>
      </c>
      <c r="J21" s="13">
        <f>ROUND((D21*F21*H21/100),5)</f>
        <v>2.8400000000000001E-3</v>
      </c>
      <c r="L21" s="2">
        <f>ROUND(MIN(L32,(J18+J21)*100),2)</f>
        <v>0.41</v>
      </c>
      <c r="N21" s="2">
        <f>ROUND((L21/L32*100),2)</f>
        <v>34.17</v>
      </c>
    </row>
    <row r="22" spans="1:14" x14ac:dyDescent="0.2">
      <c r="A22" s="10"/>
      <c r="B22" s="14"/>
      <c r="D22" s="3"/>
      <c r="H22" s="3" t="s">
        <v>25</v>
      </c>
      <c r="J22" s="13"/>
    </row>
    <row r="23" spans="1:14" x14ac:dyDescent="0.2">
      <c r="B23" s="14"/>
      <c r="D23" s="3"/>
      <c r="H23" s="3" t="s">
        <v>25</v>
      </c>
      <c r="J23" s="13"/>
    </row>
    <row r="24" spans="1:14" x14ac:dyDescent="0.2">
      <c r="A24" s="2" t="s">
        <v>27</v>
      </c>
      <c r="B24" s="14">
        <v>0</v>
      </c>
      <c r="D24" s="3">
        <f>ROUND((B24/B30),4)</f>
        <v>0</v>
      </c>
      <c r="E24" s="2" t="s">
        <v>23</v>
      </c>
      <c r="F24" s="2">
        <v>0</v>
      </c>
      <c r="G24" s="2" t="s">
        <v>23</v>
      </c>
      <c r="H24" s="3">
        <f>SUM(1-$H$18)</f>
        <v>0.17069999999999996</v>
      </c>
      <c r="I24" s="2" t="s">
        <v>24</v>
      </c>
      <c r="J24" s="13">
        <f>ROUND((D24*F24*H24/100),5)</f>
        <v>0</v>
      </c>
    </row>
    <row r="25" spans="1:14" x14ac:dyDescent="0.2">
      <c r="B25" s="14"/>
      <c r="D25" s="3"/>
      <c r="H25" s="3" t="s">
        <v>25</v>
      </c>
      <c r="J25" s="13"/>
    </row>
    <row r="26" spans="1:14" x14ac:dyDescent="0.2">
      <c r="B26" s="14"/>
      <c r="D26" s="3"/>
      <c r="H26" s="3" t="s">
        <v>25</v>
      </c>
      <c r="J26" s="13"/>
    </row>
    <row r="27" spans="1:14" x14ac:dyDescent="0.2">
      <c r="A27" s="2" t="s">
        <v>28</v>
      </c>
      <c r="B27" s="14">
        <v>746406332.44799995</v>
      </c>
      <c r="D27" s="3">
        <f>D30-D21-D24</f>
        <v>0.50590000000000002</v>
      </c>
      <c r="E27" s="2" t="s">
        <v>23</v>
      </c>
      <c r="F27" s="2">
        <v>9.25</v>
      </c>
      <c r="G27" s="2" t="s">
        <v>23</v>
      </c>
      <c r="H27" s="3">
        <f>SUM(1-$H$18)</f>
        <v>0.17069999999999996</v>
      </c>
      <c r="I27" s="2" t="s">
        <v>24</v>
      </c>
      <c r="J27" s="13">
        <f>ROUND((D27*F27*H27/100),5)</f>
        <v>7.9900000000000006E-3</v>
      </c>
      <c r="L27" s="2">
        <f>SUM(L32-L21)</f>
        <v>0.79</v>
      </c>
      <c r="N27" s="2">
        <f>SUM(N32-N21)</f>
        <v>65.83</v>
      </c>
    </row>
    <row r="28" spans="1:14" x14ac:dyDescent="0.2">
      <c r="A28" s="10"/>
      <c r="B28" s="16"/>
      <c r="D28" s="17"/>
      <c r="J28" s="18"/>
      <c r="L28" s="8"/>
      <c r="N28" s="8"/>
    </row>
    <row r="29" spans="1:14" x14ac:dyDescent="0.2">
      <c r="B29" s="14"/>
      <c r="D29" s="3"/>
      <c r="J29" s="13"/>
    </row>
    <row r="30" spans="1:14" ht="13.5" thickBot="1" x14ac:dyDescent="0.25">
      <c r="A30" s="2" t="s">
        <v>29</v>
      </c>
      <c r="B30" s="14">
        <v>1475476089.668</v>
      </c>
      <c r="D30" s="3">
        <v>1</v>
      </c>
      <c r="J30" s="13" t="s">
        <v>25</v>
      </c>
    </row>
    <row r="31" spans="1:14" ht="13.5" thickTop="1" x14ac:dyDescent="0.2">
      <c r="A31" s="2" t="s">
        <v>30</v>
      </c>
      <c r="B31" s="19"/>
      <c r="D31" s="20"/>
      <c r="J31" s="13" t="s">
        <v>25</v>
      </c>
    </row>
    <row r="32" spans="1:14" ht="22.5" customHeight="1" thickBot="1" x14ac:dyDescent="0.25">
      <c r="A32" s="2" t="s">
        <v>31</v>
      </c>
      <c r="B32" s="14"/>
      <c r="J32" s="13">
        <f>ROUND((J18+J21+J24+J27),6)</f>
        <v>1.209E-2</v>
      </c>
      <c r="L32" s="2">
        <f>TRUNC(J32,4)*100</f>
        <v>1.2</v>
      </c>
      <c r="N32" s="2">
        <v>100</v>
      </c>
    </row>
    <row r="33" spans="1:14" ht="13.5" thickTop="1" x14ac:dyDescent="0.2">
      <c r="B33" s="14"/>
      <c r="J33" s="20"/>
      <c r="L33" s="20"/>
      <c r="N33" s="20"/>
    </row>
    <row r="34" spans="1:14" x14ac:dyDescent="0.2">
      <c r="B34" s="4"/>
      <c r="J34" s="21"/>
      <c r="N34" s="21"/>
    </row>
    <row r="35" spans="1:14" ht="13.5" thickBot="1" x14ac:dyDescent="0.25">
      <c r="A35" s="2" t="s">
        <v>32</v>
      </c>
      <c r="B35" s="22">
        <v>89525723.838999987</v>
      </c>
      <c r="J35" s="21"/>
      <c r="N35" s="21"/>
    </row>
    <row r="36" spans="1:14" ht="13.5" thickTop="1" x14ac:dyDescent="0.2">
      <c r="A36" s="10"/>
      <c r="B36" s="23"/>
      <c r="N36" s="13"/>
    </row>
    <row r="37" spans="1:14" x14ac:dyDescent="0.2">
      <c r="N37" s="13"/>
    </row>
  </sheetData>
  <mergeCells count="6">
    <mergeCell ref="L12:N12"/>
    <mergeCell ref="A5:N5"/>
    <mergeCell ref="A6:N6"/>
    <mergeCell ref="A7:N7"/>
    <mergeCell ref="A8:N8"/>
    <mergeCell ref="L11:N11"/>
  </mergeCells>
  <pageMargins left="0.7" right="0.7" top="0.75" bottom="0.75" header="0.3" footer="0.3"/>
  <pageSetup fitToHeight="0" orientation="landscape" horizontalDpi="1200" verticalDpi="1200" r:id="rId1"/>
  <headerFooter>
    <oddHeader>&amp;R&amp;"Times New Roman,Bold"&amp;10KyPSC Case No. 2024-00354
STAFF-DR-01-029 Attachment 1
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7"/>
  <sheetViews>
    <sheetView tabSelected="1" view="pageLayout" zoomScaleNormal="100" workbookViewId="0">
      <selection activeCell="N3" sqref="N3"/>
    </sheetView>
  </sheetViews>
  <sheetFormatPr defaultRowHeight="12.75" x14ac:dyDescent="0.2"/>
  <cols>
    <col min="1" max="1" width="18.85546875" style="2" customWidth="1"/>
    <col min="2" max="2" width="13.7109375" style="2" bestFit="1" customWidth="1"/>
    <col min="3" max="3" width="3" style="2" customWidth="1"/>
    <col min="4" max="4" width="15.7109375" style="2" bestFit="1" customWidth="1"/>
    <col min="5" max="5" width="3" style="2" customWidth="1"/>
    <col min="6" max="6" width="8.140625" style="2" bestFit="1" customWidth="1"/>
    <col min="7" max="7" width="3" style="2" customWidth="1"/>
    <col min="8" max="8" width="8.5703125" style="2" bestFit="1" customWidth="1"/>
    <col min="9" max="9" width="3" style="2" customWidth="1"/>
    <col min="10" max="10" width="12.85546875" style="2" bestFit="1" customWidth="1"/>
    <col min="11" max="11" width="3" style="2" customWidth="1"/>
    <col min="12" max="12" width="8.140625" style="2" bestFit="1" customWidth="1"/>
    <col min="13" max="13" width="3" style="2" customWidth="1"/>
    <col min="14" max="14" width="8.140625" style="2" bestFit="1" customWidth="1"/>
    <col min="15" max="16384" width="9.140625" style="2"/>
  </cols>
  <sheetData>
    <row r="1" spans="1:14" x14ac:dyDescent="0.2">
      <c r="N1" s="24"/>
    </row>
    <row r="2" spans="1:14" x14ac:dyDescent="0.2">
      <c r="N2" s="24"/>
    </row>
    <row r="3" spans="1:14" x14ac:dyDescent="0.2">
      <c r="N3" s="24"/>
    </row>
    <row r="5" spans="1:14" s="1" customFormat="1" x14ac:dyDescent="0.2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" customFormat="1" x14ac:dyDescent="0.2">
      <c r="A6" s="26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s="1" customFormat="1" x14ac:dyDescent="0.2">
      <c r="A7" s="26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s="1" customFormat="1" x14ac:dyDescent="0.2">
      <c r="A8" s="26" t="s">
        <v>39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10" spans="1:14" x14ac:dyDescent="0.2">
      <c r="D10" s="3"/>
      <c r="E10" s="4"/>
      <c r="F10" s="4"/>
      <c r="G10" s="4"/>
      <c r="H10" s="4"/>
      <c r="I10" s="4"/>
      <c r="J10" s="4"/>
      <c r="K10" s="4"/>
    </row>
    <row r="11" spans="1:14" x14ac:dyDescent="0.2">
      <c r="B11" s="5"/>
      <c r="C11" s="5"/>
      <c r="D11" s="5"/>
      <c r="E11" s="5"/>
      <c r="F11" s="5"/>
      <c r="G11" s="5"/>
      <c r="H11" s="5"/>
      <c r="I11" s="5"/>
      <c r="J11" s="5" t="s">
        <v>3</v>
      </c>
      <c r="K11" s="5"/>
      <c r="L11" s="27" t="s">
        <v>4</v>
      </c>
      <c r="M11" s="27"/>
      <c r="N11" s="27"/>
    </row>
    <row r="12" spans="1:14" x14ac:dyDescent="0.2">
      <c r="B12" s="5"/>
      <c r="C12" s="5"/>
      <c r="D12" s="5"/>
      <c r="E12" s="5"/>
      <c r="F12" s="5"/>
      <c r="G12" s="5"/>
      <c r="H12" s="5"/>
      <c r="I12" s="5"/>
      <c r="J12" s="5" t="s">
        <v>5</v>
      </c>
      <c r="K12" s="5"/>
      <c r="L12" s="25" t="s">
        <v>6</v>
      </c>
      <c r="M12" s="25"/>
      <c r="N12" s="25"/>
    </row>
    <row r="13" spans="1:14" x14ac:dyDescent="0.2">
      <c r="B13" s="6"/>
      <c r="C13" s="5"/>
      <c r="D13" s="5" t="s">
        <v>7</v>
      </c>
      <c r="E13" s="5"/>
      <c r="F13" s="5" t="s">
        <v>8</v>
      </c>
      <c r="G13" s="5"/>
      <c r="H13" s="5"/>
      <c r="I13" s="5"/>
      <c r="J13" s="5" t="s">
        <v>9</v>
      </c>
      <c r="K13" s="5"/>
      <c r="L13" s="7"/>
      <c r="M13" s="7"/>
      <c r="N13" s="7"/>
    </row>
    <row r="14" spans="1:14" x14ac:dyDescent="0.2">
      <c r="B14" s="6" t="s">
        <v>10</v>
      </c>
      <c r="C14" s="5"/>
      <c r="D14" s="5" t="s">
        <v>11</v>
      </c>
      <c r="E14" s="5"/>
      <c r="F14" s="5" t="s">
        <v>12</v>
      </c>
      <c r="G14" s="5"/>
      <c r="H14" s="5" t="s">
        <v>13</v>
      </c>
      <c r="I14" s="5"/>
      <c r="J14" s="5" t="s">
        <v>14</v>
      </c>
      <c r="K14" s="5"/>
      <c r="L14" s="5" t="s">
        <v>15</v>
      </c>
      <c r="M14" s="5"/>
      <c r="N14" s="5" t="s">
        <v>11</v>
      </c>
    </row>
    <row r="15" spans="1:14" x14ac:dyDescent="0.2">
      <c r="B15" s="7" t="s">
        <v>16</v>
      </c>
      <c r="C15" s="5"/>
      <c r="D15" s="7" t="s">
        <v>17</v>
      </c>
      <c r="E15" s="5"/>
      <c r="F15" s="7" t="s">
        <v>18</v>
      </c>
      <c r="G15" s="5" t="s">
        <v>19</v>
      </c>
      <c r="H15" s="7" t="s">
        <v>20</v>
      </c>
      <c r="I15" s="5"/>
      <c r="J15" s="7" t="s">
        <v>21</v>
      </c>
      <c r="L15" s="8"/>
      <c r="N15" s="8"/>
    </row>
    <row r="17" spans="1:14" x14ac:dyDescent="0.2">
      <c r="B17" s="4"/>
    </row>
    <row r="18" spans="1:14" x14ac:dyDescent="0.2">
      <c r="A18" s="2" t="s">
        <v>22</v>
      </c>
      <c r="B18" s="11">
        <v>32701000</v>
      </c>
      <c r="F18" s="12">
        <v>0.16200000000000001</v>
      </c>
      <c r="G18" s="2" t="s">
        <v>23</v>
      </c>
      <c r="H18" s="3">
        <f>+MIN(1,ROUND(B18/B$35,4))</f>
        <v>0.34499999999999997</v>
      </c>
      <c r="I18" s="2" t="s">
        <v>24</v>
      </c>
      <c r="J18" s="13">
        <f>ROUND((F18*H18/100),5)</f>
        <v>5.5999999999999995E-4</v>
      </c>
      <c r="M18" s="2" t="s">
        <v>25</v>
      </c>
    </row>
    <row r="19" spans="1:14" x14ac:dyDescent="0.2">
      <c r="A19" s="10"/>
      <c r="B19" s="14"/>
      <c r="H19" s="9" t="s">
        <v>25</v>
      </c>
      <c r="J19" s="13"/>
    </row>
    <row r="20" spans="1:14" x14ac:dyDescent="0.2">
      <c r="B20" s="14"/>
      <c r="H20" s="9"/>
      <c r="J20" s="13"/>
    </row>
    <row r="21" spans="1:14" x14ac:dyDescent="0.2">
      <c r="A21" s="2" t="s">
        <v>26</v>
      </c>
      <c r="B21" s="14">
        <v>729093435.23000002</v>
      </c>
      <c r="D21" s="3">
        <f>ROUND((B21/B30),4)</f>
        <v>0.47710000000000002</v>
      </c>
      <c r="E21" s="2" t="s">
        <v>23</v>
      </c>
      <c r="F21" s="15">
        <v>3.4175549469540387</v>
      </c>
      <c r="G21" s="2" t="s">
        <v>23</v>
      </c>
      <c r="H21" s="3">
        <f>SUM(1-$H$18)</f>
        <v>0.65500000000000003</v>
      </c>
      <c r="I21" s="2" t="s">
        <v>24</v>
      </c>
      <c r="J21" s="13">
        <f>ROUND((D21*F21*H21/100),5)</f>
        <v>1.068E-2</v>
      </c>
      <c r="L21" s="2">
        <f>ROUND(MIN(L32,(J18+J21)*100),2)</f>
        <v>1.1200000000000001</v>
      </c>
      <c r="N21" s="2">
        <f>ROUND((L21/L32*100),2)</f>
        <v>26.11</v>
      </c>
    </row>
    <row r="22" spans="1:14" x14ac:dyDescent="0.2">
      <c r="A22" s="10"/>
      <c r="B22" s="14"/>
      <c r="D22" s="3"/>
      <c r="H22" s="3" t="s">
        <v>25</v>
      </c>
      <c r="J22" s="13"/>
    </row>
    <row r="23" spans="1:14" x14ac:dyDescent="0.2">
      <c r="B23" s="14"/>
      <c r="D23" s="3"/>
      <c r="H23" s="3" t="s">
        <v>25</v>
      </c>
      <c r="J23" s="13"/>
    </row>
    <row r="24" spans="1:14" x14ac:dyDescent="0.2">
      <c r="A24" s="2" t="s">
        <v>27</v>
      </c>
      <c r="B24" s="14">
        <v>0</v>
      </c>
      <c r="D24" s="3">
        <f>ROUND((B24/B30),4)</f>
        <v>0</v>
      </c>
      <c r="E24" s="2" t="s">
        <v>23</v>
      </c>
      <c r="F24" s="2">
        <v>0</v>
      </c>
      <c r="G24" s="2" t="s">
        <v>23</v>
      </c>
      <c r="H24" s="3">
        <f>SUM(1-$H$18)</f>
        <v>0.65500000000000003</v>
      </c>
      <c r="I24" s="2" t="s">
        <v>24</v>
      </c>
      <c r="J24" s="13">
        <f>ROUND((D24*F24*H24/100),5)</f>
        <v>0</v>
      </c>
    </row>
    <row r="25" spans="1:14" x14ac:dyDescent="0.2">
      <c r="B25" s="14"/>
      <c r="D25" s="3"/>
      <c r="H25" s="3" t="s">
        <v>25</v>
      </c>
      <c r="J25" s="13"/>
    </row>
    <row r="26" spans="1:14" x14ac:dyDescent="0.2">
      <c r="B26" s="14"/>
      <c r="D26" s="3"/>
      <c r="H26" s="3" t="s">
        <v>25</v>
      </c>
      <c r="J26" s="13"/>
    </row>
    <row r="27" spans="1:14" x14ac:dyDescent="0.2">
      <c r="A27" s="2" t="s">
        <v>28</v>
      </c>
      <c r="B27" s="14">
        <v>799067167.45799994</v>
      </c>
      <c r="D27" s="3">
        <f>D30-D21-D24</f>
        <v>0.52289999999999992</v>
      </c>
      <c r="E27" s="2" t="s">
        <v>23</v>
      </c>
      <c r="F27" s="2">
        <v>9.25</v>
      </c>
      <c r="G27" s="2" t="s">
        <v>23</v>
      </c>
      <c r="H27" s="3">
        <f>SUM(1-$H$18)</f>
        <v>0.65500000000000003</v>
      </c>
      <c r="I27" s="2" t="s">
        <v>24</v>
      </c>
      <c r="J27" s="13">
        <f>ROUND((D27*F27*H27/100),5)</f>
        <v>3.168E-2</v>
      </c>
      <c r="L27" s="2">
        <f>SUM(L32-L21)</f>
        <v>3.17</v>
      </c>
      <c r="N27" s="2">
        <f>SUM(N32-N21)</f>
        <v>73.89</v>
      </c>
    </row>
    <row r="28" spans="1:14" x14ac:dyDescent="0.2">
      <c r="A28" s="10"/>
      <c r="B28" s="16"/>
      <c r="D28" s="17"/>
      <c r="J28" s="18"/>
      <c r="L28" s="8"/>
      <c r="N28" s="8"/>
    </row>
    <row r="29" spans="1:14" x14ac:dyDescent="0.2">
      <c r="B29" s="14"/>
      <c r="D29" s="3"/>
      <c r="J29" s="13"/>
    </row>
    <row r="30" spans="1:14" ht="13.5" thickBot="1" x14ac:dyDescent="0.25">
      <c r="A30" s="2" t="s">
        <v>29</v>
      </c>
      <c r="B30" s="14">
        <v>1528160602.688</v>
      </c>
      <c r="D30" s="3">
        <v>1</v>
      </c>
      <c r="J30" s="13" t="s">
        <v>25</v>
      </c>
    </row>
    <row r="31" spans="1:14" ht="13.5" thickTop="1" x14ac:dyDescent="0.2">
      <c r="A31" s="2" t="s">
        <v>30</v>
      </c>
      <c r="B31" s="19"/>
      <c r="D31" s="20"/>
      <c r="J31" s="13" t="s">
        <v>25</v>
      </c>
    </row>
    <row r="32" spans="1:14" ht="22.5" customHeight="1" thickBot="1" x14ac:dyDescent="0.25">
      <c r="A32" s="2" t="s">
        <v>31</v>
      </c>
      <c r="B32" s="14"/>
      <c r="J32" s="13">
        <f>ROUND((J18+J21+J24+J27),6)</f>
        <v>4.292E-2</v>
      </c>
      <c r="L32" s="2">
        <f>TRUNC(J32,4)*100</f>
        <v>4.29</v>
      </c>
      <c r="N32" s="2">
        <v>100</v>
      </c>
    </row>
    <row r="33" spans="1:14" ht="13.5" thickTop="1" x14ac:dyDescent="0.2">
      <c r="B33" s="14"/>
      <c r="J33" s="20"/>
      <c r="L33" s="20"/>
      <c r="N33" s="20"/>
    </row>
    <row r="34" spans="1:14" x14ac:dyDescent="0.2">
      <c r="B34" s="4"/>
      <c r="J34" s="21"/>
      <c r="N34" s="21"/>
    </row>
    <row r="35" spans="1:14" ht="13.5" thickBot="1" x14ac:dyDescent="0.25">
      <c r="A35" s="2" t="s">
        <v>32</v>
      </c>
      <c r="B35" s="22">
        <v>94780799.664000005</v>
      </c>
      <c r="J35" s="21"/>
      <c r="N35" s="21"/>
    </row>
    <row r="36" spans="1:14" ht="13.5" thickTop="1" x14ac:dyDescent="0.2">
      <c r="A36" s="10"/>
      <c r="B36" s="23"/>
      <c r="N36" s="13"/>
    </row>
    <row r="37" spans="1:14" x14ac:dyDescent="0.2">
      <c r="N37" s="13"/>
    </row>
  </sheetData>
  <mergeCells count="6">
    <mergeCell ref="L12:N12"/>
    <mergeCell ref="A5:N5"/>
    <mergeCell ref="A6:N6"/>
    <mergeCell ref="A7:N7"/>
    <mergeCell ref="A8:N8"/>
    <mergeCell ref="L11:N11"/>
  </mergeCells>
  <pageMargins left="0.7" right="0.7" top="0.75" bottom="0.75" header="0.3" footer="0.3"/>
  <pageSetup fitToHeight="0" orientation="landscape" horizontalDpi="1200" verticalDpi="1200" r:id="rId1"/>
  <headerFooter>
    <oddHeader>&amp;R&amp;"Times New Roman,Bold"&amp;10KyPSC Case No. 2024-00354
STAFF-DR-01-029 Attachment 1
Page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7"/>
  <sheetViews>
    <sheetView tabSelected="1" view="pageLayout" zoomScaleNormal="100" workbookViewId="0">
      <selection activeCell="N3" sqref="N3"/>
    </sheetView>
  </sheetViews>
  <sheetFormatPr defaultRowHeight="12.75" x14ac:dyDescent="0.2"/>
  <cols>
    <col min="1" max="1" width="18.85546875" style="2" customWidth="1"/>
    <col min="2" max="2" width="12.85546875" style="2" bestFit="1" customWidth="1"/>
    <col min="3" max="3" width="3" style="2" customWidth="1"/>
    <col min="4" max="4" width="15.7109375" style="2" bestFit="1" customWidth="1"/>
    <col min="5" max="5" width="3" style="2" customWidth="1"/>
    <col min="6" max="6" width="8.140625" style="2" bestFit="1" customWidth="1"/>
    <col min="7" max="7" width="3" style="2" customWidth="1"/>
    <col min="8" max="8" width="8.5703125" style="2" bestFit="1" customWidth="1"/>
    <col min="9" max="9" width="3" style="2" customWidth="1"/>
    <col min="10" max="10" width="12.85546875" style="2" bestFit="1" customWidth="1"/>
    <col min="11" max="11" width="3" style="2" customWidth="1"/>
    <col min="12" max="12" width="8.140625" style="2" bestFit="1" customWidth="1"/>
    <col min="13" max="13" width="3" style="2" customWidth="1"/>
    <col min="14" max="14" width="8.140625" style="2" bestFit="1" customWidth="1"/>
    <col min="15" max="16384" width="9.140625" style="2"/>
  </cols>
  <sheetData>
    <row r="1" spans="1:14" x14ac:dyDescent="0.2">
      <c r="N1" s="24"/>
    </row>
    <row r="2" spans="1:14" x14ac:dyDescent="0.2">
      <c r="N2" s="24"/>
    </row>
    <row r="3" spans="1:14" x14ac:dyDescent="0.2">
      <c r="N3" s="24"/>
    </row>
    <row r="5" spans="1:14" s="1" customFormat="1" x14ac:dyDescent="0.2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" customFormat="1" x14ac:dyDescent="0.2">
      <c r="A6" s="26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s="1" customFormat="1" x14ac:dyDescent="0.2">
      <c r="A7" s="26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s="1" customFormat="1" x14ac:dyDescent="0.2">
      <c r="A8" s="26" t="s">
        <v>40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10" spans="1:14" x14ac:dyDescent="0.2">
      <c r="D10" s="3"/>
      <c r="E10" s="4"/>
      <c r="F10" s="4"/>
      <c r="G10" s="4"/>
      <c r="H10" s="4"/>
      <c r="I10" s="4"/>
      <c r="J10" s="4"/>
      <c r="K10" s="4"/>
    </row>
    <row r="11" spans="1:14" x14ac:dyDescent="0.2">
      <c r="B11" s="5"/>
      <c r="C11" s="5"/>
      <c r="D11" s="5"/>
      <c r="E11" s="5"/>
      <c r="F11" s="5"/>
      <c r="G11" s="5"/>
      <c r="H11" s="5"/>
      <c r="I11" s="5"/>
      <c r="J11" s="5" t="s">
        <v>3</v>
      </c>
      <c r="K11" s="5"/>
      <c r="L11" s="27" t="s">
        <v>4</v>
      </c>
      <c r="M11" s="27"/>
      <c r="N11" s="27"/>
    </row>
    <row r="12" spans="1:14" x14ac:dyDescent="0.2">
      <c r="B12" s="5"/>
      <c r="C12" s="5"/>
      <c r="D12" s="5"/>
      <c r="E12" s="5"/>
      <c r="F12" s="5"/>
      <c r="G12" s="5"/>
      <c r="H12" s="5"/>
      <c r="I12" s="5"/>
      <c r="J12" s="5" t="s">
        <v>5</v>
      </c>
      <c r="K12" s="5"/>
      <c r="L12" s="25" t="s">
        <v>6</v>
      </c>
      <c r="M12" s="25"/>
      <c r="N12" s="25"/>
    </row>
    <row r="13" spans="1:14" x14ac:dyDescent="0.2">
      <c r="B13" s="6"/>
      <c r="C13" s="5"/>
      <c r="D13" s="5" t="s">
        <v>7</v>
      </c>
      <c r="E13" s="5"/>
      <c r="F13" s="5" t="s">
        <v>8</v>
      </c>
      <c r="G13" s="5"/>
      <c r="H13" s="5"/>
      <c r="I13" s="5"/>
      <c r="J13" s="5" t="s">
        <v>9</v>
      </c>
      <c r="K13" s="5"/>
      <c r="L13" s="7"/>
      <c r="M13" s="7"/>
      <c r="N13" s="7"/>
    </row>
    <row r="14" spans="1:14" x14ac:dyDescent="0.2">
      <c r="B14" s="6" t="s">
        <v>10</v>
      </c>
      <c r="C14" s="5"/>
      <c r="D14" s="5" t="s">
        <v>11</v>
      </c>
      <c r="E14" s="5"/>
      <c r="F14" s="5" t="s">
        <v>12</v>
      </c>
      <c r="G14" s="5"/>
      <c r="H14" s="5" t="s">
        <v>13</v>
      </c>
      <c r="I14" s="5"/>
      <c r="J14" s="5" t="s">
        <v>14</v>
      </c>
      <c r="K14" s="5"/>
      <c r="L14" s="5" t="s">
        <v>15</v>
      </c>
      <c r="M14" s="5"/>
      <c r="N14" s="5" t="s">
        <v>11</v>
      </c>
    </row>
    <row r="15" spans="1:14" x14ac:dyDescent="0.2">
      <c r="B15" s="7" t="s">
        <v>16</v>
      </c>
      <c r="C15" s="5"/>
      <c r="D15" s="7" t="s">
        <v>17</v>
      </c>
      <c r="E15" s="5"/>
      <c r="F15" s="7" t="s">
        <v>18</v>
      </c>
      <c r="G15" s="5" t="s">
        <v>19</v>
      </c>
      <c r="H15" s="7" t="s">
        <v>20</v>
      </c>
      <c r="I15" s="5"/>
      <c r="J15" s="7" t="s">
        <v>21</v>
      </c>
      <c r="L15" s="8"/>
      <c r="N15" s="8"/>
    </row>
    <row r="17" spans="1:14" x14ac:dyDescent="0.2">
      <c r="B17" s="4"/>
    </row>
    <row r="18" spans="1:14" x14ac:dyDescent="0.2">
      <c r="A18" s="2" t="s">
        <v>22</v>
      </c>
      <c r="B18" s="11">
        <v>25835000</v>
      </c>
      <c r="F18" s="12">
        <v>0.161</v>
      </c>
      <c r="G18" s="2" t="s">
        <v>23</v>
      </c>
      <c r="H18" s="3">
        <f>+MIN(1,ROUND(B18/B$35,4))</f>
        <v>0.25669999999999998</v>
      </c>
      <c r="I18" s="2" t="s">
        <v>24</v>
      </c>
      <c r="J18" s="13">
        <f>ROUND((F18*H18/100),5)</f>
        <v>4.0999999999999999E-4</v>
      </c>
      <c r="M18" s="2" t="s">
        <v>25</v>
      </c>
    </row>
    <row r="19" spans="1:14" x14ac:dyDescent="0.2">
      <c r="A19" s="10"/>
      <c r="B19" s="14"/>
      <c r="H19" s="9" t="s">
        <v>25</v>
      </c>
      <c r="J19" s="13"/>
    </row>
    <row r="20" spans="1:14" x14ac:dyDescent="0.2">
      <c r="B20" s="14"/>
      <c r="H20" s="9"/>
      <c r="J20" s="13"/>
    </row>
    <row r="21" spans="1:14" x14ac:dyDescent="0.2">
      <c r="A21" s="2" t="s">
        <v>26</v>
      </c>
      <c r="B21" s="14">
        <v>729117113.21999991</v>
      </c>
      <c r="D21" s="3">
        <f>ROUND((B21/B30),4)</f>
        <v>0.47539999999999999</v>
      </c>
      <c r="E21" s="2" t="s">
        <v>23</v>
      </c>
      <c r="F21" s="15">
        <v>3.3680322220293752</v>
      </c>
      <c r="G21" s="2" t="s">
        <v>23</v>
      </c>
      <c r="H21" s="3">
        <f>SUM(1-$H$18)</f>
        <v>0.74330000000000007</v>
      </c>
      <c r="I21" s="2" t="s">
        <v>24</v>
      </c>
      <c r="J21" s="13">
        <f>ROUND((D21*F21*H21/100),5)</f>
        <v>1.1900000000000001E-2</v>
      </c>
      <c r="L21" s="2">
        <f>ROUND(MIN(L32,(J18+J21)*100),2)</f>
        <v>1.23</v>
      </c>
      <c r="N21" s="2">
        <f>ROUND((L21/L32*100),2)</f>
        <v>25.47</v>
      </c>
    </row>
    <row r="22" spans="1:14" x14ac:dyDescent="0.2">
      <c r="A22" s="10"/>
      <c r="B22" s="14"/>
      <c r="D22" s="3"/>
      <c r="H22" s="3" t="s">
        <v>25</v>
      </c>
      <c r="J22" s="13"/>
    </row>
    <row r="23" spans="1:14" x14ac:dyDescent="0.2">
      <c r="B23" s="14"/>
      <c r="D23" s="3"/>
      <c r="H23" s="3" t="s">
        <v>25</v>
      </c>
      <c r="J23" s="13"/>
    </row>
    <row r="24" spans="1:14" x14ac:dyDescent="0.2">
      <c r="A24" s="2" t="s">
        <v>27</v>
      </c>
      <c r="B24" s="14">
        <v>0</v>
      </c>
      <c r="D24" s="3">
        <f>ROUND((B24/B30),4)</f>
        <v>0</v>
      </c>
      <c r="E24" s="2" t="s">
        <v>23</v>
      </c>
      <c r="F24" s="2">
        <v>0</v>
      </c>
      <c r="G24" s="2" t="s">
        <v>23</v>
      </c>
      <c r="H24" s="3">
        <f>SUM(1-$H$18)</f>
        <v>0.74330000000000007</v>
      </c>
      <c r="I24" s="2" t="s">
        <v>24</v>
      </c>
      <c r="J24" s="13">
        <f>ROUND((D24*F24*H24/100),5)</f>
        <v>0</v>
      </c>
    </row>
    <row r="25" spans="1:14" x14ac:dyDescent="0.2">
      <c r="B25" s="14"/>
      <c r="D25" s="3"/>
      <c r="H25" s="3" t="s">
        <v>25</v>
      </c>
      <c r="J25" s="13"/>
    </row>
    <row r="26" spans="1:14" x14ac:dyDescent="0.2">
      <c r="B26" s="14"/>
      <c r="D26" s="3"/>
      <c r="H26" s="3" t="s">
        <v>25</v>
      </c>
      <c r="J26" s="13"/>
    </row>
    <row r="27" spans="1:14" x14ac:dyDescent="0.2">
      <c r="A27" s="2" t="s">
        <v>28</v>
      </c>
      <c r="B27" s="14">
        <v>804579830.56799996</v>
      </c>
      <c r="D27" s="3">
        <f>D30-D21-D24</f>
        <v>0.52459999999999996</v>
      </c>
      <c r="E27" s="2" t="s">
        <v>23</v>
      </c>
      <c r="F27" s="2">
        <v>9.25</v>
      </c>
      <c r="G27" s="2" t="s">
        <v>23</v>
      </c>
      <c r="H27" s="3">
        <f>SUM(1-$H$18)</f>
        <v>0.74330000000000007</v>
      </c>
      <c r="I27" s="2" t="s">
        <v>24</v>
      </c>
      <c r="J27" s="13">
        <f>ROUND((D27*F27*H27/100),5)</f>
        <v>3.6069999999999998E-2</v>
      </c>
      <c r="L27" s="2">
        <f>SUM(L32-L21)</f>
        <v>3.6</v>
      </c>
      <c r="N27" s="2">
        <f>SUM(N32-N21)</f>
        <v>74.53</v>
      </c>
    </row>
    <row r="28" spans="1:14" x14ac:dyDescent="0.2">
      <c r="A28" s="10"/>
      <c r="B28" s="16"/>
      <c r="D28" s="17"/>
      <c r="J28" s="18"/>
      <c r="L28" s="8"/>
      <c r="N28" s="8"/>
    </row>
    <row r="29" spans="1:14" x14ac:dyDescent="0.2">
      <c r="B29" s="14"/>
      <c r="D29" s="3"/>
      <c r="J29" s="13"/>
    </row>
    <row r="30" spans="1:14" ht="13.5" thickBot="1" x14ac:dyDescent="0.25">
      <c r="A30" s="2" t="s">
        <v>29</v>
      </c>
      <c r="B30" s="14">
        <v>1533696943.7879999</v>
      </c>
      <c r="D30" s="3">
        <v>1</v>
      </c>
      <c r="J30" s="13" t="s">
        <v>25</v>
      </c>
    </row>
    <row r="31" spans="1:14" ht="13.5" thickTop="1" x14ac:dyDescent="0.2">
      <c r="A31" s="2" t="s">
        <v>30</v>
      </c>
      <c r="B31" s="19"/>
      <c r="D31" s="20"/>
      <c r="J31" s="13" t="s">
        <v>25</v>
      </c>
    </row>
    <row r="32" spans="1:14" ht="22.5" customHeight="1" thickBot="1" x14ac:dyDescent="0.25">
      <c r="A32" s="2" t="s">
        <v>31</v>
      </c>
      <c r="B32" s="14"/>
      <c r="J32" s="13">
        <f>ROUND((J18+J21+J24+J27),6)</f>
        <v>4.8379999999999999E-2</v>
      </c>
      <c r="L32" s="2">
        <f>TRUNC(J32,4)*100</f>
        <v>4.83</v>
      </c>
      <c r="N32" s="2">
        <v>100</v>
      </c>
    </row>
    <row r="33" spans="1:14" ht="13.5" thickTop="1" x14ac:dyDescent="0.2">
      <c r="B33" s="14"/>
      <c r="J33" s="20"/>
      <c r="L33" s="20"/>
      <c r="N33" s="20"/>
    </row>
    <row r="34" spans="1:14" x14ac:dyDescent="0.2">
      <c r="B34" s="4"/>
      <c r="J34" s="21"/>
      <c r="N34" s="21"/>
    </row>
    <row r="35" spans="1:14" ht="13.5" thickBot="1" x14ac:dyDescent="0.25">
      <c r="A35" s="2" t="s">
        <v>32</v>
      </c>
      <c r="B35" s="22">
        <v>100643967.80399999</v>
      </c>
      <c r="J35" s="21"/>
      <c r="N35" s="21"/>
    </row>
    <row r="36" spans="1:14" ht="13.5" thickTop="1" x14ac:dyDescent="0.2">
      <c r="A36" s="10"/>
      <c r="B36" s="23"/>
      <c r="N36" s="13"/>
    </row>
    <row r="37" spans="1:14" x14ac:dyDescent="0.2">
      <c r="N37" s="13"/>
    </row>
  </sheetData>
  <mergeCells count="6">
    <mergeCell ref="L12:N12"/>
    <mergeCell ref="A5:N5"/>
    <mergeCell ref="A6:N6"/>
    <mergeCell ref="A7:N7"/>
    <mergeCell ref="A8:N8"/>
    <mergeCell ref="L11:N11"/>
  </mergeCells>
  <pageMargins left="0.7" right="0.7" top="0.75" bottom="0.75" header="0.3" footer="0.3"/>
  <pageSetup fitToHeight="0" orientation="landscape" horizontalDpi="1200" verticalDpi="1200" r:id="rId1"/>
  <headerFooter>
    <oddHeader>&amp;R&amp;"Times New Roman,Bold"&amp;10KyPSC Case No. 2024-00354
STAFF-DR-01-029 Attachment 1
Page &amp;P of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7"/>
  <sheetViews>
    <sheetView tabSelected="1" view="pageLayout" zoomScaleNormal="100" workbookViewId="0">
      <selection activeCell="N3" sqref="N3"/>
    </sheetView>
  </sheetViews>
  <sheetFormatPr defaultColWidth="8" defaultRowHeight="12.75" x14ac:dyDescent="0.2"/>
  <cols>
    <col min="1" max="1" width="18.85546875" style="2" customWidth="1"/>
    <col min="2" max="2" width="13.7109375" style="2" bestFit="1" customWidth="1"/>
    <col min="3" max="3" width="3" style="2" customWidth="1"/>
    <col min="4" max="4" width="15.7109375" style="2" bestFit="1" customWidth="1"/>
    <col min="5" max="5" width="3" style="2" customWidth="1"/>
    <col min="6" max="6" width="8.140625" style="2" bestFit="1" customWidth="1"/>
    <col min="7" max="7" width="3" style="2" customWidth="1"/>
    <col min="8" max="8" width="8.5703125" style="2" bestFit="1" customWidth="1"/>
    <col min="9" max="9" width="3" style="2" customWidth="1"/>
    <col min="10" max="10" width="12.85546875" style="2" bestFit="1" customWidth="1"/>
    <col min="11" max="11" width="3" style="2" customWidth="1"/>
    <col min="12" max="12" width="8.140625" style="2" bestFit="1" customWidth="1"/>
    <col min="13" max="13" width="3" style="2" customWidth="1"/>
    <col min="14" max="14" width="8.140625" style="2" bestFit="1" customWidth="1"/>
    <col min="15" max="16384" width="8" style="2"/>
  </cols>
  <sheetData>
    <row r="1" spans="1:14" x14ac:dyDescent="0.2">
      <c r="N1" s="24"/>
    </row>
    <row r="2" spans="1:14" x14ac:dyDescent="0.2">
      <c r="N2" s="24"/>
    </row>
    <row r="3" spans="1:14" x14ac:dyDescent="0.2">
      <c r="N3" s="24"/>
    </row>
    <row r="5" spans="1:14" s="1" customFormat="1" x14ac:dyDescent="0.2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" customFormat="1" x14ac:dyDescent="0.2">
      <c r="A6" s="26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s="1" customFormat="1" x14ac:dyDescent="0.2">
      <c r="A7" s="26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s="1" customFormat="1" x14ac:dyDescent="0.2">
      <c r="A8" s="26" t="s">
        <v>41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10" spans="1:14" x14ac:dyDescent="0.2">
      <c r="D10" s="3"/>
      <c r="E10" s="4"/>
      <c r="F10" s="4"/>
      <c r="G10" s="4"/>
      <c r="H10" s="4"/>
      <c r="I10" s="4"/>
      <c r="J10" s="4"/>
      <c r="K10" s="4"/>
    </row>
    <row r="11" spans="1:14" x14ac:dyDescent="0.2">
      <c r="B11" s="5"/>
      <c r="C11" s="5"/>
      <c r="D11" s="5"/>
      <c r="E11" s="5"/>
      <c r="F11" s="5"/>
      <c r="G11" s="5"/>
      <c r="H11" s="5"/>
      <c r="I11" s="5"/>
      <c r="J11" s="5" t="s">
        <v>3</v>
      </c>
      <c r="K11" s="5"/>
      <c r="L11" s="27" t="s">
        <v>4</v>
      </c>
      <c r="M11" s="27"/>
      <c r="N11" s="27"/>
    </row>
    <row r="12" spans="1:14" x14ac:dyDescent="0.2">
      <c r="B12" s="5"/>
      <c r="C12" s="5"/>
      <c r="D12" s="5"/>
      <c r="E12" s="5"/>
      <c r="F12" s="5"/>
      <c r="G12" s="5"/>
      <c r="H12" s="5"/>
      <c r="I12" s="5"/>
      <c r="J12" s="5" t="s">
        <v>5</v>
      </c>
      <c r="K12" s="5"/>
      <c r="L12" s="25" t="s">
        <v>6</v>
      </c>
      <c r="M12" s="25"/>
      <c r="N12" s="25"/>
    </row>
    <row r="13" spans="1:14" x14ac:dyDescent="0.2">
      <c r="B13" s="6"/>
      <c r="C13" s="5"/>
      <c r="D13" s="5" t="s">
        <v>7</v>
      </c>
      <c r="E13" s="5"/>
      <c r="F13" s="5" t="s">
        <v>8</v>
      </c>
      <c r="G13" s="5"/>
      <c r="H13" s="5"/>
      <c r="I13" s="5"/>
      <c r="J13" s="5" t="s">
        <v>9</v>
      </c>
      <c r="K13" s="5"/>
      <c r="L13" s="7"/>
      <c r="M13" s="7"/>
      <c r="N13" s="7"/>
    </row>
    <row r="14" spans="1:14" x14ac:dyDescent="0.2">
      <c r="B14" s="6" t="s">
        <v>10</v>
      </c>
      <c r="C14" s="5"/>
      <c r="D14" s="5" t="s">
        <v>11</v>
      </c>
      <c r="E14" s="5"/>
      <c r="F14" s="5" t="s">
        <v>12</v>
      </c>
      <c r="G14" s="5"/>
      <c r="H14" s="5" t="s">
        <v>13</v>
      </c>
      <c r="I14" s="5"/>
      <c r="J14" s="5" t="s">
        <v>14</v>
      </c>
      <c r="K14" s="5"/>
      <c r="L14" s="5" t="s">
        <v>15</v>
      </c>
      <c r="M14" s="5"/>
      <c r="N14" s="5" t="s">
        <v>11</v>
      </c>
    </row>
    <row r="15" spans="1:14" x14ac:dyDescent="0.2">
      <c r="B15" s="7" t="s">
        <v>16</v>
      </c>
      <c r="C15" s="5"/>
      <c r="D15" s="7" t="s">
        <v>17</v>
      </c>
      <c r="E15" s="5"/>
      <c r="F15" s="7" t="s">
        <v>18</v>
      </c>
      <c r="G15" s="5" t="s">
        <v>19</v>
      </c>
      <c r="H15" s="7" t="s">
        <v>20</v>
      </c>
      <c r="I15" s="5"/>
      <c r="J15" s="7" t="s">
        <v>21</v>
      </c>
      <c r="L15" s="8"/>
      <c r="N15" s="8"/>
    </row>
    <row r="17" spans="1:14" x14ac:dyDescent="0.2">
      <c r="B17" s="4"/>
    </row>
    <row r="18" spans="1:14" x14ac:dyDescent="0.2">
      <c r="A18" s="2" t="s">
        <v>22</v>
      </c>
      <c r="B18" s="11">
        <v>26350000</v>
      </c>
      <c r="F18" s="12">
        <v>0.122</v>
      </c>
      <c r="G18" s="2" t="s">
        <v>23</v>
      </c>
      <c r="H18" s="3">
        <f>+MIN(1,ROUND(B18/B$35,4))</f>
        <v>0.26790000000000003</v>
      </c>
      <c r="I18" s="2" t="s">
        <v>24</v>
      </c>
      <c r="J18" s="13">
        <f>ROUND((F18*H18/100),5)</f>
        <v>3.3E-4</v>
      </c>
      <c r="M18" s="2" t="s">
        <v>25</v>
      </c>
    </row>
    <row r="19" spans="1:14" x14ac:dyDescent="0.2">
      <c r="A19" s="10"/>
      <c r="B19" s="14"/>
      <c r="H19" s="9" t="s">
        <v>25</v>
      </c>
      <c r="J19" s="13"/>
    </row>
    <row r="20" spans="1:14" x14ac:dyDescent="0.2">
      <c r="B20" s="14"/>
      <c r="H20" s="9"/>
      <c r="J20" s="13"/>
    </row>
    <row r="21" spans="1:14" x14ac:dyDescent="0.2">
      <c r="A21" s="2" t="s">
        <v>26</v>
      </c>
      <c r="B21" s="14">
        <v>729140791.24000001</v>
      </c>
      <c r="D21" s="3">
        <f>ROUND((B21/B30),4)</f>
        <v>0.47370000000000001</v>
      </c>
      <c r="E21" s="2" t="s">
        <v>23</v>
      </c>
      <c r="F21" s="15">
        <v>3.3670010717394074</v>
      </c>
      <c r="G21" s="2" t="s">
        <v>23</v>
      </c>
      <c r="H21" s="3">
        <f>SUM(1-$H$18)</f>
        <v>0.73209999999999997</v>
      </c>
      <c r="I21" s="2" t="s">
        <v>24</v>
      </c>
      <c r="J21" s="13">
        <f>ROUND((D21*F21*H21/100),5)</f>
        <v>1.1679999999999999E-2</v>
      </c>
      <c r="L21" s="2">
        <f>ROUND(MIN(L32,(J18+J21)*100),2)</f>
        <v>1.2</v>
      </c>
      <c r="N21" s="2">
        <f>ROUND((L21/L32*100),2)</f>
        <v>25.21</v>
      </c>
    </row>
    <row r="22" spans="1:14" x14ac:dyDescent="0.2">
      <c r="A22" s="10"/>
      <c r="B22" s="14"/>
      <c r="D22" s="3"/>
      <c r="H22" s="3" t="s">
        <v>25</v>
      </c>
      <c r="J22" s="13"/>
    </row>
    <row r="23" spans="1:14" x14ac:dyDescent="0.2">
      <c r="B23" s="14"/>
      <c r="D23" s="3"/>
      <c r="H23" s="3" t="s">
        <v>25</v>
      </c>
      <c r="J23" s="13"/>
    </row>
    <row r="24" spans="1:14" x14ac:dyDescent="0.2">
      <c r="A24" s="2" t="s">
        <v>27</v>
      </c>
      <c r="B24" s="14">
        <v>0</v>
      </c>
      <c r="D24" s="3">
        <f>ROUND((B24/B30),4)</f>
        <v>0</v>
      </c>
      <c r="E24" s="2" t="s">
        <v>23</v>
      </c>
      <c r="F24" s="2">
        <v>0</v>
      </c>
      <c r="G24" s="2" t="s">
        <v>23</v>
      </c>
      <c r="H24" s="3">
        <f>SUM(1-$H$18)</f>
        <v>0.73209999999999997</v>
      </c>
      <c r="I24" s="2" t="s">
        <v>24</v>
      </c>
      <c r="J24" s="13">
        <f>ROUND((D24*F24*H24/100),5)</f>
        <v>0</v>
      </c>
    </row>
    <row r="25" spans="1:14" x14ac:dyDescent="0.2">
      <c r="B25" s="14"/>
      <c r="D25" s="3"/>
      <c r="H25" s="3" t="s">
        <v>25</v>
      </c>
      <c r="J25" s="13"/>
    </row>
    <row r="26" spans="1:14" x14ac:dyDescent="0.2">
      <c r="B26" s="14"/>
      <c r="D26" s="3"/>
      <c r="H26" s="3" t="s">
        <v>25</v>
      </c>
      <c r="J26" s="13"/>
    </row>
    <row r="27" spans="1:14" x14ac:dyDescent="0.2">
      <c r="A27" s="2" t="s">
        <v>28</v>
      </c>
      <c r="B27" s="14">
        <v>810213008.50800002</v>
      </c>
      <c r="D27" s="3">
        <f>D30-D21-D24</f>
        <v>0.52629999999999999</v>
      </c>
      <c r="E27" s="2" t="s">
        <v>23</v>
      </c>
      <c r="F27" s="2">
        <v>9.25</v>
      </c>
      <c r="G27" s="2" t="s">
        <v>23</v>
      </c>
      <c r="H27" s="3">
        <f>SUM(1-$H$18)</f>
        <v>0.73209999999999997</v>
      </c>
      <c r="I27" s="2" t="s">
        <v>24</v>
      </c>
      <c r="J27" s="13">
        <f>ROUND((D27*F27*H27/100),5)</f>
        <v>3.5639999999999998E-2</v>
      </c>
      <c r="L27" s="2">
        <f>SUM(L32-L21)</f>
        <v>3.5600000000000005</v>
      </c>
      <c r="N27" s="2">
        <f>SUM(N32-N21)</f>
        <v>74.789999999999992</v>
      </c>
    </row>
    <row r="28" spans="1:14" x14ac:dyDescent="0.2">
      <c r="A28" s="10"/>
      <c r="B28" s="16"/>
      <c r="D28" s="17"/>
      <c r="J28" s="18"/>
      <c r="L28" s="8"/>
      <c r="N28" s="8"/>
    </row>
    <row r="29" spans="1:14" x14ac:dyDescent="0.2">
      <c r="B29" s="14"/>
      <c r="D29" s="3"/>
      <c r="J29" s="13"/>
    </row>
    <row r="30" spans="1:14" ht="13.5" thickBot="1" x14ac:dyDescent="0.25">
      <c r="A30" s="2" t="s">
        <v>29</v>
      </c>
      <c r="B30" s="14">
        <v>1539353799.7480001</v>
      </c>
      <c r="D30" s="3">
        <v>1</v>
      </c>
      <c r="J30" s="13" t="s">
        <v>25</v>
      </c>
    </row>
    <row r="31" spans="1:14" ht="13.5" thickTop="1" x14ac:dyDescent="0.2">
      <c r="A31" s="2" t="s">
        <v>30</v>
      </c>
      <c r="B31" s="19"/>
      <c r="D31" s="20"/>
      <c r="J31" s="13" t="s">
        <v>25</v>
      </c>
    </row>
    <row r="32" spans="1:14" ht="22.5" customHeight="1" thickBot="1" x14ac:dyDescent="0.25">
      <c r="A32" s="2" t="s">
        <v>31</v>
      </c>
      <c r="B32" s="14"/>
      <c r="J32" s="13">
        <f>ROUND((J18+J21+J24+J27),6)</f>
        <v>4.7649999999999998E-2</v>
      </c>
      <c r="L32" s="2">
        <f>TRUNC(J32,4)*100</f>
        <v>4.7600000000000007</v>
      </c>
      <c r="N32" s="2">
        <v>100</v>
      </c>
    </row>
    <row r="33" spans="1:14" ht="13.5" thickTop="1" x14ac:dyDescent="0.2">
      <c r="B33" s="14"/>
      <c r="J33" s="20"/>
      <c r="L33" s="20"/>
      <c r="N33" s="20"/>
    </row>
    <row r="34" spans="1:14" x14ac:dyDescent="0.2">
      <c r="B34" s="4"/>
      <c r="J34" s="21"/>
      <c r="N34" s="21"/>
    </row>
    <row r="35" spans="1:14" ht="13.5" thickBot="1" x14ac:dyDescent="0.25">
      <c r="A35" s="2" t="s">
        <v>32</v>
      </c>
      <c r="B35" s="22">
        <v>98350381.259000003</v>
      </c>
      <c r="J35" s="21"/>
      <c r="N35" s="21"/>
    </row>
    <row r="36" spans="1:14" ht="13.5" thickTop="1" x14ac:dyDescent="0.2">
      <c r="A36" s="10"/>
      <c r="B36" s="23"/>
      <c r="N36" s="13"/>
    </row>
    <row r="37" spans="1:14" x14ac:dyDescent="0.2">
      <c r="N37" s="13"/>
    </row>
  </sheetData>
  <mergeCells count="6">
    <mergeCell ref="L12:N12"/>
    <mergeCell ref="A5:N5"/>
    <mergeCell ref="A6:N6"/>
    <mergeCell ref="A7:N7"/>
    <mergeCell ref="A8:N8"/>
    <mergeCell ref="L11:N11"/>
  </mergeCells>
  <pageMargins left="0.7" right="0.7" top="0.75" bottom="0.75" header="0.3" footer="0.3"/>
  <pageSetup fitToHeight="0" orientation="landscape" horizontalDpi="1200" verticalDpi="1200" r:id="rId1"/>
  <headerFooter>
    <oddHeader>&amp;R&amp;"Times New Roman,Bold"&amp;10KyPSC Case No. 2024-00354
STAFF-DR-01-029 Attachment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9d26d66c-7442-4f2f-84b5-fd9d62aa5613">
      <UserInfo>
        <DisplayName>i:0#.f|membership|sharif.mitchell@duke-energy.com,#i:0#.f|membership|sharif.mitchell@duke-energy.com,#Sharif.Mitchell@duke-energy.com,#,#Mitchell, Sharif,#,#24022,#Mgr Accounting II</DisplayName>
        <AccountId>73</AccountId>
        <AccountType/>
      </UserInfo>
    </Witness>
    <Comments xmlns="9d26d66c-7442-4f2f-84b5-fd9d62aa561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19A7AF-9DB7-4374-BF1F-23923A2080D9}">
  <ds:schemaRefs>
    <ds:schemaRef ds:uri="9d26d66c-7442-4f2f-84b5-fd9d62aa5613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8243805-C59B-405E-8179-E229239E2B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CE56C4-A1C9-4393-A87B-47397D39EE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Jan_21</vt:lpstr>
      <vt:lpstr>Feb_21</vt:lpstr>
      <vt:lpstr>Mar_21</vt:lpstr>
      <vt:lpstr>Apr_21</vt:lpstr>
      <vt:lpstr>May_21</vt:lpstr>
      <vt:lpstr>Jun_21</vt:lpstr>
      <vt:lpstr>Jul_21</vt:lpstr>
      <vt:lpstr>Aug_21</vt:lpstr>
      <vt:lpstr>Sept_21</vt:lpstr>
      <vt:lpstr>Oct_21</vt:lpstr>
      <vt:lpstr>Nov_21</vt:lpstr>
      <vt:lpstr>Dec_21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2021 AFUDC rates</dc:subject>
  <dc:creator>Gray, Taylor</dc:creator>
  <cp:lastModifiedBy>Otto, Tracie L</cp:lastModifiedBy>
  <cp:lastPrinted>2024-11-26T13:51:22Z</cp:lastPrinted>
  <dcterms:created xsi:type="dcterms:W3CDTF">2019-08-14T17:35:00Z</dcterms:created>
  <dcterms:modified xsi:type="dcterms:W3CDTF">2024-12-03T13:49:50Z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0x0101005BA58AB4E1B78F4EAC56940670E852C9</vt:lpwstr>
  </property>
</Properties>
</file>