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07889D53-112A-4F33-9D94-FF833E7AD975}" xr6:coauthVersionLast="47" xr6:coauthVersionMax="47" xr10:uidLastSave="{00000000-0000-0000-0000-000000000000}"/>
  <bookViews>
    <workbookView xWindow="-120" yWindow="-120" windowWidth="29040" windowHeight="15720" xr2:uid="{8EA79CC9-A55A-48AB-BE2E-259CF9697C25}"/>
  </bookViews>
  <sheets>
    <sheet name="SCH_B1- Elec" sheetId="1" r:id="rId1"/>
    <sheet name="SCH_J1" sheetId="2" r:id="rId2"/>
    <sheet name="Electric Income Statement" sheetId="3" r:id="rId3"/>
  </sheets>
  <definedNames>
    <definedName name="_Dist_Bin" hidden="1">#REF!</definedName>
    <definedName name="_Dist_Values" hidden="1">#REF!</definedName>
    <definedName name="_NJP1">SCH_J1!#REF!</definedName>
    <definedName name="_WIT1">#REF!</definedName>
    <definedName name="_WIT10">#REF!</definedName>
    <definedName name="_WIT12">#REF!</definedName>
    <definedName name="_WIT2">#REF!</definedName>
    <definedName name="_WIT3">#REF!</definedName>
    <definedName name="_WIT4">#REF!</definedName>
    <definedName name="_WIT6">#REF!</definedName>
    <definedName name="_WIT7">#REF!</definedName>
    <definedName name="_Wit8">#REF!</definedName>
    <definedName name="_WIT9">#REF!</definedName>
    <definedName name="AccountBP">#REF!</definedName>
    <definedName name="AccountPP">#REF!</definedName>
    <definedName name="AcctTAb1">#REF!</definedName>
    <definedName name="ALLOCTABLE">#REF!</definedName>
    <definedName name="AmountBP">#REF!</definedName>
    <definedName name="AmountFP">#REF!</definedName>
    <definedName name="APPORT">#REF!</definedName>
    <definedName name="Base_Period">#REF!</definedName>
    <definedName name="Base1">#REF!</definedName>
    <definedName name="Base10">#REF!</definedName>
    <definedName name="Base11">#REF!</definedName>
    <definedName name="Base12">#REF!</definedName>
    <definedName name="Base2">#REF!</definedName>
    <definedName name="Base3">#REF!</definedName>
    <definedName name="Base4">#REF!</definedName>
    <definedName name="Base5">#REF!</definedName>
    <definedName name="Base6">#REF!</definedName>
    <definedName name="Base7">#REF!</definedName>
    <definedName name="Base8">#REF!</definedName>
    <definedName name="Base9">#REF!</definedName>
    <definedName name="BasePeriod">#REF!</definedName>
    <definedName name="BPActual">#REF!</definedName>
    <definedName name="BPrev1">#REF!</definedName>
    <definedName name="BPrev10">#REF!</definedName>
    <definedName name="BPrev11">#REF!</definedName>
    <definedName name="BPrev12">#REF!</definedName>
    <definedName name="BPrev2">#REF!</definedName>
    <definedName name="BPrev3">#REF!</definedName>
    <definedName name="BPrev4">#REF!</definedName>
    <definedName name="BPrev5">#REF!</definedName>
    <definedName name="BPrev6">#REF!</definedName>
    <definedName name="BPrev7">#REF!</definedName>
    <definedName name="BPrev8">#REF!</definedName>
    <definedName name="BPrev9">#REF!</definedName>
    <definedName name="BPrevACCT">#REF!</definedName>
    <definedName name="BPREVPROD">#REF!</definedName>
    <definedName name="Budget07">#REF!</definedName>
    <definedName name="C_1_PROEXP">#REF!</definedName>
    <definedName name="CalebBase">#REF!</definedName>
    <definedName name="CalebPrior">#REF!</definedName>
    <definedName name="CASE">#REF!</definedName>
    <definedName name="CODE">#REF!</definedName>
    <definedName name="CodeF">#REF!</definedName>
    <definedName name="CodePr">#REF!</definedName>
    <definedName name="CommonE">#REF!</definedName>
    <definedName name="COMPANY">#REF!</definedName>
    <definedName name="COMPTAX">#REF!</definedName>
    <definedName name="D_1_INTADJ">#REF!</definedName>
    <definedName name="Data">#REF!</definedName>
    <definedName name="DataB">#REF!</definedName>
    <definedName name="DataF">#REF!</definedName>
    <definedName name="DEPT">#REF!</definedName>
    <definedName name="ERBR_BP">#REF!</definedName>
    <definedName name="ERBR_FP">#REF!</definedName>
    <definedName name="ExpGRCF">#REF!</definedName>
    <definedName name="FERCBP">#REF!</definedName>
    <definedName name="FERCFP">#REF!</definedName>
    <definedName name="FERCPP">#REF!</definedName>
    <definedName name="FIT">#REF!</definedName>
    <definedName name="Forecast">#REF!</definedName>
    <definedName name="Forecast1">#REF!</definedName>
    <definedName name="Forecast10">#REF!</definedName>
    <definedName name="Forecast11">#REF!</definedName>
    <definedName name="Forecast12">#REF!</definedName>
    <definedName name="Forecast2">#REF!</definedName>
    <definedName name="Forecast3">#REF!</definedName>
    <definedName name="forecast4">#REF!</definedName>
    <definedName name="Forecast5">#REF!</definedName>
    <definedName name="Forecast6">#REF!</definedName>
    <definedName name="Forecast7">#REF!</definedName>
    <definedName name="Forecast8">#REF!</definedName>
    <definedName name="Forecast9">#REF!</definedName>
    <definedName name="FPERIOD">#REF!</definedName>
    <definedName name="FPrev1">#REF!</definedName>
    <definedName name="FPrev10">#REF!</definedName>
    <definedName name="FPrev11">#REF!</definedName>
    <definedName name="FPrev12">#REF!</definedName>
    <definedName name="FPrev2">#REF!</definedName>
    <definedName name="FPrev3">#REF!</definedName>
    <definedName name="FPrev4">#REF!</definedName>
    <definedName name="FPrev5">#REF!</definedName>
    <definedName name="FPrev6">#REF!</definedName>
    <definedName name="FPrev7">#REF!</definedName>
    <definedName name="FPrev8">#REF!</definedName>
    <definedName name="FPrev9">#REF!</definedName>
    <definedName name="FPrevAcct">#REF!</definedName>
    <definedName name="FPrevProd">#REF!</definedName>
    <definedName name="GasITC">SCH_J1!#REF!</definedName>
    <definedName name="GasITC1">SCH_J1!#REF!</definedName>
    <definedName name="GRCF">#REF!</definedName>
    <definedName name="GRCFdiff">#REF!</definedName>
    <definedName name="GRCFold">#REF!</definedName>
    <definedName name="KPSC">#REF!</definedName>
    <definedName name="KPSCMaint">#REF!</definedName>
    <definedName name="LaborIncrease">#REF!</definedName>
    <definedName name="MINCR">#REF!</definedName>
    <definedName name="NJP">SCH_J1!#REF!</definedName>
    <definedName name="PayrollTax">#REF!</definedName>
    <definedName name="PERIOD">#REF!</definedName>
    <definedName name="PeriodF">#REF!</definedName>
    <definedName name="PLANT_IN_SERVICE">#REF!</definedName>
    <definedName name="_xlnm.Print_Area" localSheetId="2">'Electric Income Statement'!$A$1:$J$59</definedName>
    <definedName name="_xlnm.Print_Area" localSheetId="0">'SCH_B1- Elec'!$A$1:$L$54</definedName>
    <definedName name="Prior1">#REF!</definedName>
    <definedName name="Prior10">#REF!</definedName>
    <definedName name="Prior11">#REF!</definedName>
    <definedName name="Prior12">#REF!</definedName>
    <definedName name="Prior2">#REF!</definedName>
    <definedName name="Prior3">#REF!</definedName>
    <definedName name="Prior4">#REF!</definedName>
    <definedName name="Prior5">#REF!</definedName>
    <definedName name="Prior6">#REF!</definedName>
    <definedName name="Prior7">#REF!</definedName>
    <definedName name="Prior8">#REF!</definedName>
    <definedName name="Prior9">#REF!</definedName>
    <definedName name="PriorPeriod">#REF!</definedName>
    <definedName name="RBRatio">SCH_J1!#REF!</definedName>
    <definedName name="RBRatio1">SCH_J1!#REF!</definedName>
    <definedName name="RofR">#REF!</definedName>
    <definedName name="RofRdiff">#REF!</definedName>
    <definedName name="RofRold">#REF!</definedName>
    <definedName name="SCH_D1_ERROR_CHECK">#REF!</definedName>
    <definedName name="SIT">#REF!</definedName>
    <definedName name="SITFP">#REF!</definedName>
    <definedName name="TAXRECONTABLE">#REF!</definedName>
    <definedName name="Testyear">#REF!</definedName>
    <definedName name="TESTYR">#REF!</definedName>
    <definedName name="Type">#REF!</definedName>
    <definedName name="UncollExp">#REF!</definedName>
    <definedName name="UncollRatio">#REF!</definedName>
    <definedName name="WPB_6a">#REF!</definedName>
    <definedName name="WPB_6b">#REF!</definedName>
    <definedName name="WPB_6c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I44" i="3"/>
  <c r="E43" i="3"/>
  <c r="I43" i="3" s="1"/>
  <c r="E42" i="3"/>
  <c r="I42" i="3" s="1"/>
  <c r="G39" i="3"/>
  <c r="E38" i="3"/>
  <c r="I38" i="3" s="1"/>
  <c r="E37" i="3"/>
  <c r="I37" i="3" s="1"/>
  <c r="G34" i="3"/>
  <c r="I33" i="3"/>
  <c r="E32" i="3"/>
  <c r="E34" i="3" s="1"/>
  <c r="I29" i="3"/>
  <c r="E26" i="3"/>
  <c r="I26" i="3" s="1"/>
  <c r="E25" i="3"/>
  <c r="I25" i="3" s="1"/>
  <c r="I24" i="3"/>
  <c r="I23" i="3"/>
  <c r="I22" i="3"/>
  <c r="E21" i="3"/>
  <c r="I21" i="3" s="1"/>
  <c r="I20" i="3"/>
  <c r="E19" i="3"/>
  <c r="I19" i="3" s="1"/>
  <c r="G17" i="3"/>
  <c r="G27" i="3" s="1"/>
  <c r="G47" i="3" s="1"/>
  <c r="E16" i="3"/>
  <c r="E15" i="3"/>
  <c r="I15" i="3" s="1"/>
  <c r="I10" i="3"/>
  <c r="A1" i="3"/>
  <c r="K22" i="2"/>
  <c r="K21" i="2"/>
  <c r="K20" i="2"/>
  <c r="G24" i="2"/>
  <c r="I17" i="2"/>
  <c r="G17" i="2"/>
  <c r="K15" i="2"/>
  <c r="K14" i="2"/>
  <c r="K13" i="2"/>
  <c r="G9" i="2"/>
  <c r="A1" i="2"/>
  <c r="I46" i="1"/>
  <c r="K45" i="1"/>
  <c r="K43" i="1"/>
  <c r="K41" i="1"/>
  <c r="K39" i="1"/>
  <c r="K37" i="1"/>
  <c r="K33" i="1"/>
  <c r="K31" i="1"/>
  <c r="K29" i="1"/>
  <c r="K27" i="1"/>
  <c r="K25" i="1"/>
  <c r="I23" i="1"/>
  <c r="I34" i="1" s="1"/>
  <c r="G23" i="1"/>
  <c r="K21" i="1"/>
  <c r="K16" i="1"/>
  <c r="E45" i="3" l="1"/>
  <c r="I45" i="3" s="1"/>
  <c r="E39" i="3"/>
  <c r="I39" i="3" s="1"/>
  <c r="E17" i="3"/>
  <c r="E27" i="3" s="1"/>
  <c r="K24" i="2"/>
  <c r="K17" i="2"/>
  <c r="G49" i="3"/>
  <c r="G34" i="1"/>
  <c r="E47" i="3"/>
  <c r="E49" i="3" s="1"/>
  <c r="K46" i="1"/>
  <c r="I48" i="1"/>
  <c r="G48" i="1"/>
  <c r="I34" i="3"/>
  <c r="K22" i="1"/>
  <c r="K23" i="1" s="1"/>
  <c r="K18" i="1"/>
  <c r="I32" i="3"/>
  <c r="I24" i="2"/>
  <c r="K13" i="1"/>
  <c r="I16" i="3"/>
  <c r="G46" i="1"/>
  <c r="I49" i="3" l="1"/>
  <c r="I17" i="3"/>
  <c r="I27" i="3" s="1"/>
  <c r="K34" i="1"/>
  <c r="K48" i="1" s="1"/>
  <c r="I47" i="3"/>
</calcChain>
</file>

<file path=xl/sharedStrings.xml><?xml version="1.0" encoding="utf-8"?>
<sst xmlns="http://schemas.openxmlformats.org/spreadsheetml/2006/main" count="150" uniqueCount="118">
  <si>
    <t>DUKE ENERGY KENTUCKY, INC.</t>
  </si>
  <si>
    <t>ELECTRIC JURISDICTIONAL RATE BASE</t>
  </si>
  <si>
    <t>SUPPORTING</t>
  </si>
  <si>
    <t>LINE</t>
  </si>
  <si>
    <t>SCHEDULE</t>
  </si>
  <si>
    <t>AS OF</t>
  </si>
  <si>
    <t>BASE</t>
  </si>
  <si>
    <t xml:space="preserve"> NO.</t>
  </si>
  <si>
    <t>RATE BASE COMPONENT</t>
  </si>
  <si>
    <t>REFERENCE</t>
  </si>
  <si>
    <t>PERIOD</t>
  </si>
  <si>
    <t>VARIANCE</t>
  </si>
  <si>
    <t>Total Utility Plant in Service (Accts 101 &amp; 106)</t>
  </si>
  <si>
    <t>Sch B-2</t>
  </si>
  <si>
    <t>(1)</t>
  </si>
  <si>
    <t>Additions:</t>
  </si>
  <si>
    <t xml:space="preserve"> Construction Work in Progress (Account 107)</t>
  </si>
  <si>
    <t>Sch B-4</t>
  </si>
  <si>
    <t xml:space="preserve"> Fuel Inventory</t>
  </si>
  <si>
    <t>Sch B-5</t>
  </si>
  <si>
    <t>(2)</t>
  </si>
  <si>
    <t xml:space="preserve"> Materials &amp; Supplies - </t>
  </si>
  <si>
    <t xml:space="preserve">   Propane Inventory (Account 151) (A)</t>
  </si>
  <si>
    <t>WPB-5.1b</t>
  </si>
  <si>
    <t xml:space="preserve">   Other Material and Supplies (Accts. 154 &amp; 163) (A)</t>
  </si>
  <si>
    <t>Total Materials &amp; Supplies</t>
  </si>
  <si>
    <t>Gas Stored Underground (Account 164) (A)</t>
  </si>
  <si>
    <t>WPB-5.1g</t>
  </si>
  <si>
    <t>Prepayments (Account 165) (A)</t>
  </si>
  <si>
    <t>Sch B-5.1</t>
  </si>
  <si>
    <t>Emission Allowances (Account 158) (A)</t>
  </si>
  <si>
    <t>Cash Working Capital Allowance</t>
  </si>
  <si>
    <t>WPB-5.1a</t>
  </si>
  <si>
    <t>Other Rate Base Items</t>
  </si>
  <si>
    <t>Sch B-6</t>
  </si>
  <si>
    <t>Total Additions</t>
  </si>
  <si>
    <t>Deductions:</t>
  </si>
  <si>
    <t xml:space="preserve"> Reserve for Accumulated Depreciation (Acct 108)</t>
  </si>
  <si>
    <t>Sch B-3</t>
  </si>
  <si>
    <t xml:space="preserve"> Accum. Deferred Income Taxes (Accts 190, 282, &amp; 283)</t>
  </si>
  <si>
    <t>(4)</t>
  </si>
  <si>
    <t xml:space="preserve"> Customer Advances for Construction (Account 252)</t>
  </si>
  <si>
    <t>Excess ADIT (254)</t>
  </si>
  <si>
    <t>(5)</t>
  </si>
  <si>
    <t xml:space="preserve"> Investment Tax Credits (Account 255)</t>
  </si>
  <si>
    <t>Total Deductions</t>
  </si>
  <si>
    <t>Electric Jurisdictional Rate Base</t>
  </si>
  <si>
    <t xml:space="preserve">(1)  These variances are driven by adjustments made to the base period. Per Schedules B-2.2 and B-3.1, adjustments were made to eliminate ARO, Environmental </t>
  </si>
  <si>
    <t xml:space="preserve">       Compliance Assets, and certain street lighting. Also, additions to plant in service and accumulated depreciation during the period are offsetting these adjustments. </t>
  </si>
  <si>
    <t>(2)  The variance is due to decreases in the cost of coal inventory.</t>
  </si>
  <si>
    <t>(3)  The cash working capital for February 2024 is based on 1/8 O&amp;M and the base period is based on the lead lag study.</t>
  </si>
  <si>
    <t>(4)  The variance is primarily due to book/tax income differences occurring across the periods and increase in plant in service.</t>
  </si>
  <si>
    <t>(5)  The variance is driven by the amortization of the EDIT.</t>
  </si>
  <si>
    <t>(7)  The variance is driven by the annual amortization offset by the new regulatory asset for the preparation of this case.</t>
  </si>
  <si>
    <t>CAPITAL STRUCTURE</t>
  </si>
  <si>
    <t>CLASS OF CAPITAL</t>
  </si>
  <si>
    <t>Total Company</t>
  </si>
  <si>
    <t>Common Equity</t>
  </si>
  <si>
    <t>Long-Term Debt</t>
  </si>
  <si>
    <t>J-3</t>
  </si>
  <si>
    <t>Short-Term Debt</t>
  </si>
  <si>
    <t>J-2</t>
  </si>
  <si>
    <t>(3)</t>
  </si>
  <si>
    <t xml:space="preserve">   Total Capital</t>
  </si>
  <si>
    <t>Electric Jurisdictional</t>
  </si>
  <si>
    <t xml:space="preserve">   Total Jurisdictional Electric Capital</t>
  </si>
  <si>
    <t xml:space="preserve">(1)  The variance in common equity is primarily driven by a distribution of $140 million to Duke Energy Ohio in       </t>
  </si>
  <si>
    <t xml:space="preserve">        September 2024 partially offset by net income during the period.</t>
  </si>
  <si>
    <t>(2)  The variance in long-term debt is primary due to a debt issuance of $225 million in June 2024 partially</t>
  </si>
  <si>
    <t xml:space="preserve">       offset by the reclassification of $95 million (3.23% due 10/1/2025) in October 2024 and $45 million</t>
  </si>
  <si>
    <t xml:space="preserve">       (3.42% due 1/15/2026) in January 2025 to current maturities.</t>
  </si>
  <si>
    <t xml:space="preserve">(3)  The variance primarily due to the reclassification of $95 million (3.23% due 10/1/2025) in October 2024 </t>
  </si>
  <si>
    <t xml:space="preserve">        and $45 million (3.42% due 1/15/2026) in January 2025 to current maturities partially offset by the </t>
  </si>
  <si>
    <t xml:space="preserve">        termination of the CRC accounts receivable financing program and a decrease in notes payable to </t>
  </si>
  <si>
    <t xml:space="preserve">        affiliated companies.</t>
  </si>
  <si>
    <t>ELECTRIC INCOME STATEMENT</t>
  </si>
  <si>
    <t>ENDING</t>
  </si>
  <si>
    <t>NO.</t>
  </si>
  <si>
    <t xml:space="preserve">  DESCRIPTION</t>
  </si>
  <si>
    <t>OPERATING REVENUE</t>
  </si>
  <si>
    <t>OPERATING EXPENSES</t>
  </si>
  <si>
    <t xml:space="preserve"> Operation and Maintenance Expenses</t>
  </si>
  <si>
    <t>Production Expenses</t>
  </si>
  <si>
    <t xml:space="preserve">          Purchased Power Cost</t>
  </si>
  <si>
    <t xml:space="preserve">  Fuel and Purchased Power Expense</t>
  </si>
  <si>
    <t xml:space="preserve">  Other Production Expenses</t>
  </si>
  <si>
    <t>Total Power Production Expense</t>
  </si>
  <si>
    <t>Transmission Expense</t>
  </si>
  <si>
    <t>Regional Market Expense</t>
  </si>
  <si>
    <t>Distribution Expense</t>
  </si>
  <si>
    <t>Customer Accounts Expense</t>
  </si>
  <si>
    <t>Customer Service &amp; Information Expense</t>
  </si>
  <si>
    <t>Sales Expense</t>
  </si>
  <si>
    <t>Administrative &amp; General Expense</t>
  </si>
  <si>
    <t xml:space="preserve">Other </t>
  </si>
  <si>
    <t xml:space="preserve">   Total Operation and Maintenance Expense</t>
  </si>
  <si>
    <t>Depreciation Expense</t>
  </si>
  <si>
    <t>Taxes Other Than Income Taxes</t>
  </si>
  <si>
    <t xml:space="preserve">  Other Federal Taxes</t>
  </si>
  <si>
    <t xml:space="preserve">  State and Other Taxes</t>
  </si>
  <si>
    <t xml:space="preserve">   Total Taxes Other Than Income Taxes</t>
  </si>
  <si>
    <t>State Income Taxes</t>
  </si>
  <si>
    <t xml:space="preserve">  State Income Tax - Current</t>
  </si>
  <si>
    <t xml:space="preserve">  Provision for Deferred Income Taxes - Net</t>
  </si>
  <si>
    <t xml:space="preserve">   Total State Income Tax Expense</t>
  </si>
  <si>
    <t>Federal Income Taxes</t>
  </si>
  <si>
    <t xml:space="preserve">  Federal Income Tax - Current</t>
  </si>
  <si>
    <t xml:space="preserve">  Amortization of Investment Tax Credit</t>
  </si>
  <si>
    <t xml:space="preserve">   Total Federal Income Tax Expense</t>
  </si>
  <si>
    <t>Total Operating Expenses and Taxes</t>
  </si>
  <si>
    <t>Net Operating Income</t>
  </si>
  <si>
    <t>(1)  The variance is driven by a full year of revenue increases due to Case No. 2022-00372 effective October 2023.</t>
  </si>
  <si>
    <t xml:space="preserve">(3)  The variance is driver by higher depreciation rates due to Case No. 2022-00372 and increased plant additions. </t>
  </si>
  <si>
    <t>(4)  The variance is due to decreased coal ash ARO amortization  and DSM deferral in the base period.</t>
  </si>
  <si>
    <t xml:space="preserve"> </t>
  </si>
  <si>
    <t>(2)  The variance is due to higher purchased power and DSM costs in the base period.</t>
  </si>
  <si>
    <t>(5)  The variance is driven by higher property tax in the base period.</t>
  </si>
  <si>
    <t>(6)  The variance is driven by an decrease in Material &amp; Supply Inventory.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</si>
</sst>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164" formatCode="General_)"/>
    <numFmt numFmtId="165" formatCode="0.00%;\(0.00\)%;&quot;-&quot;"/>
    <numFmt numFmtId="166" formatCode="0.00_)"/>
    <numFmt numFmtId="167" formatCode="0.000%"/>
    <numFmt numFmtId="168" formatCode="0.00%;\(0.00\)%"/>
  </numFmts>
  <fonts count="11" x14ac:knownFonts="1">
    <font>
      <sz val="10"/>
      <name val="Arial"/>
      <family val="2"/>
    </font>
    <font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Courier"/>
      <family val="3"/>
    </font>
    <font>
      <u/>
      <sz val="12"/>
      <name val="Arial"/>
      <family val="2"/>
    </font>
    <font>
      <b/>
      <u/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5" fillId="0" borderId="0"/>
    <xf numFmtId="0" fontId="8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1" applyFont="1" applyAlignment="1">
      <alignment horizontal="left"/>
    </xf>
    <xf numFmtId="0" fontId="3" fillId="0" borderId="0" xfId="2" applyFont="1" applyAlignment="1">
      <alignment horizontal="centerContinuous"/>
    </xf>
    <xf numFmtId="0" fontId="3" fillId="0" borderId="0" xfId="2" applyFont="1" applyAlignment="1">
      <alignment horizontal="center"/>
    </xf>
    <xf numFmtId="0" fontId="3" fillId="0" borderId="0" xfId="2" applyFont="1"/>
    <xf numFmtId="0" fontId="2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2" applyFont="1" applyAlignment="1">
      <alignment horizontal="left"/>
    </xf>
    <xf numFmtId="164" fontId="3" fillId="0" borderId="0" xfId="3" applyFont="1"/>
    <xf numFmtId="0" fontId="3" fillId="0" borderId="1" xfId="2" applyFont="1" applyBorder="1" applyAlignment="1">
      <alignment horizontal="fill"/>
    </xf>
    <xf numFmtId="0" fontId="6" fillId="0" borderId="0" xfId="2" applyFont="1" applyAlignment="1">
      <alignment horizontal="centerContinuous"/>
    </xf>
    <xf numFmtId="0" fontId="3" fillId="0" borderId="0" xfId="2" applyFont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0" xfId="4" applyFont="1" applyAlignment="1">
      <alignment horizontal="center"/>
    </xf>
    <xf numFmtId="37" fontId="3" fillId="0" borderId="0" xfId="2" applyNumberFormat="1" applyFont="1"/>
    <xf numFmtId="37" fontId="3" fillId="0" borderId="0" xfId="4" applyNumberFormat="1" applyFont="1"/>
    <xf numFmtId="37" fontId="3" fillId="0" borderId="0" xfId="2" quotePrefix="1" applyNumberFormat="1" applyFont="1" applyAlignment="1">
      <alignment horizontal="center"/>
    </xf>
    <xf numFmtId="165" fontId="3" fillId="0" borderId="0" xfId="3" quotePrefix="1" applyNumberFormat="1" applyFont="1" applyAlignment="1">
      <alignment horizontal="right"/>
    </xf>
    <xf numFmtId="37" fontId="3" fillId="0" borderId="0" xfId="2" applyNumberFormat="1" applyFont="1" applyAlignment="1">
      <alignment horizontal="center"/>
    </xf>
    <xf numFmtId="0" fontId="3" fillId="0" borderId="0" xfId="4" applyFont="1"/>
    <xf numFmtId="0" fontId="3" fillId="0" borderId="0" xfId="4" applyFont="1" applyProtection="1">
      <protection locked="0"/>
    </xf>
    <xf numFmtId="37" fontId="3" fillId="0" borderId="0" xfId="4" applyNumberFormat="1" applyFont="1" applyProtection="1">
      <protection locked="0"/>
    </xf>
    <xf numFmtId="37" fontId="3" fillId="0" borderId="2" xfId="4" applyNumberFormat="1" applyFont="1" applyBorder="1"/>
    <xf numFmtId="37" fontId="3" fillId="0" borderId="3" xfId="4" applyNumberFormat="1" applyFont="1" applyBorder="1"/>
    <xf numFmtId="0" fontId="3" fillId="0" borderId="0" xfId="5" applyFont="1"/>
    <xf numFmtId="37" fontId="3" fillId="0" borderId="4" xfId="4" applyNumberFormat="1" applyFont="1" applyBorder="1"/>
    <xf numFmtId="0" fontId="3" fillId="0" borderId="0" xfId="1" applyFont="1" applyAlignment="1">
      <alignment horizontal="centerContinuous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1" xfId="1" applyFont="1" applyBorder="1" applyAlignment="1">
      <alignment horizontal="fill"/>
    </xf>
    <xf numFmtId="0" fontId="4" fillId="0" borderId="1" xfId="1" applyFont="1" applyBorder="1" applyAlignment="1">
      <alignment horizontal="center"/>
    </xf>
    <xf numFmtId="0" fontId="3" fillId="0" borderId="0" xfId="1" applyFont="1" applyAlignment="1">
      <alignment horizontal="fill"/>
    </xf>
    <xf numFmtId="14" fontId="3" fillId="0" borderId="0" xfId="1" applyNumberFormat="1" applyFont="1" applyAlignment="1">
      <alignment horizontal="center"/>
    </xf>
    <xf numFmtId="0" fontId="9" fillId="0" borderId="1" xfId="4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2" fillId="0" borderId="0" xfId="3" applyFont="1" applyAlignment="1">
      <alignment horizontal="left"/>
    </xf>
    <xf numFmtId="164" fontId="3" fillId="0" borderId="0" xfId="3" applyFont="1" applyAlignment="1">
      <alignment horizontal="centerContinuous"/>
    </xf>
    <xf numFmtId="168" fontId="3" fillId="0" borderId="0" xfId="3" applyNumberFormat="1" applyFont="1" applyAlignment="1">
      <alignment horizontal="centerContinuous"/>
    </xf>
    <xf numFmtId="164" fontId="3" fillId="0" borderId="0" xfId="3" applyFont="1" applyAlignment="1">
      <alignment horizontal="left"/>
    </xf>
    <xf numFmtId="164" fontId="3" fillId="0" borderId="0" xfId="3" quotePrefix="1" applyFont="1" applyAlignment="1" applyProtection="1">
      <alignment horizontal="left"/>
      <protection locked="0"/>
    </xf>
    <xf numFmtId="168" fontId="3" fillId="0" borderId="0" xfId="3" applyNumberFormat="1" applyFont="1"/>
    <xf numFmtId="164" fontId="3" fillId="0" borderId="0" xfId="3" applyFont="1" applyAlignment="1">
      <alignment horizontal="center"/>
    </xf>
    <xf numFmtId="168" fontId="3" fillId="0" borderId="0" xfId="3" applyNumberFormat="1" applyFont="1" applyAlignment="1">
      <alignment horizontal="center"/>
    </xf>
    <xf numFmtId="164" fontId="3" fillId="0" borderId="0" xfId="3" applyFont="1" applyAlignment="1">
      <alignment horizontal="fill"/>
    </xf>
    <xf numFmtId="164" fontId="3" fillId="0" borderId="1" xfId="3" applyFont="1" applyBorder="1" applyAlignment="1">
      <alignment horizontal="center"/>
    </xf>
    <xf numFmtId="14" fontId="3" fillId="0" borderId="1" xfId="1" applyNumberFormat="1" applyFont="1" applyBorder="1" applyAlignment="1">
      <alignment horizontal="center"/>
    </xf>
    <xf numFmtId="164" fontId="3" fillId="0" borderId="1" xfId="3" applyFont="1" applyBorder="1" applyAlignment="1" applyProtection="1">
      <alignment horizontal="center"/>
      <protection locked="0"/>
    </xf>
    <xf numFmtId="168" fontId="3" fillId="0" borderId="1" xfId="3" applyNumberFormat="1" applyFont="1" applyBorder="1" applyAlignment="1">
      <alignment horizontal="center"/>
    </xf>
    <xf numFmtId="0" fontId="3" fillId="0" borderId="0" xfId="6" applyFont="1" applyAlignment="1">
      <alignment horizontal="center"/>
    </xf>
    <xf numFmtId="37" fontId="3" fillId="0" borderId="0" xfId="3" applyNumberFormat="1" applyFont="1"/>
    <xf numFmtId="168" fontId="3" fillId="0" borderId="0" xfId="3" applyNumberFormat="1" applyFont="1" applyAlignment="1">
      <alignment horizontal="right"/>
    </xf>
    <xf numFmtId="0" fontId="3" fillId="0" borderId="0" xfId="6" applyFont="1" applyAlignment="1">
      <alignment horizontal="left"/>
    </xf>
    <xf numFmtId="0" fontId="3" fillId="0" borderId="0" xfId="6" applyFont="1"/>
    <xf numFmtId="37" fontId="3" fillId="0" borderId="0" xfId="6" applyNumberFormat="1" applyFont="1" applyAlignment="1">
      <alignment horizontal="right"/>
    </xf>
    <xf numFmtId="37" fontId="3" fillId="0" borderId="0" xfId="6" quotePrefix="1" applyNumberFormat="1" applyFont="1"/>
    <xf numFmtId="37" fontId="3" fillId="0" borderId="0" xfId="3" applyNumberFormat="1" applyFont="1" applyAlignment="1">
      <alignment horizontal="left"/>
    </xf>
    <xf numFmtId="164" fontId="3" fillId="0" borderId="0" xfId="3" quotePrefix="1" applyFont="1"/>
    <xf numFmtId="37" fontId="3" fillId="0" borderId="0" xfId="3" applyNumberFormat="1" applyFont="1" applyAlignment="1">
      <alignment horizontal="center"/>
    </xf>
    <xf numFmtId="37" fontId="3" fillId="0" borderId="0" xfId="3" applyNumberFormat="1" applyFont="1" applyProtection="1">
      <protection locked="0"/>
    </xf>
    <xf numFmtId="0" fontId="3" fillId="0" borderId="0" xfId="2" quotePrefix="1" applyFont="1"/>
    <xf numFmtId="14" fontId="2" fillId="0" borderId="0" xfId="2" applyNumberFormat="1" applyFont="1" applyAlignment="1">
      <alignment horizontal="center"/>
    </xf>
    <xf numFmtId="0" fontId="7" fillId="0" borderId="0" xfId="1" applyFont="1"/>
    <xf numFmtId="5" fontId="3" fillId="0" borderId="0" xfId="2" applyNumberFormat="1" applyFont="1" applyProtection="1">
      <protection locked="0"/>
    </xf>
    <xf numFmtId="10" fontId="3" fillId="0" borderId="0" xfId="1" applyNumberFormat="1" applyFont="1"/>
    <xf numFmtId="0" fontId="3" fillId="0" borderId="0" xfId="1" quotePrefix="1" applyFont="1" applyAlignment="1">
      <alignment horizontal="center"/>
    </xf>
    <xf numFmtId="37" fontId="3" fillId="0" borderId="0" xfId="1" applyNumberFormat="1" applyFont="1" applyProtection="1">
      <protection locked="0"/>
    </xf>
    <xf numFmtId="37" fontId="3" fillId="0" borderId="0" xfId="1" applyNumberFormat="1" applyFont="1" applyAlignment="1">
      <alignment horizontal="center"/>
    </xf>
    <xf numFmtId="37" fontId="3" fillId="0" borderId="0" xfId="1" applyNumberFormat="1" applyFont="1"/>
    <xf numFmtId="5" fontId="3" fillId="0" borderId="1" xfId="2" applyNumberFormat="1" applyFont="1" applyBorder="1" applyProtection="1">
      <protection locked="0"/>
    </xf>
    <xf numFmtId="5" fontId="3" fillId="0" borderId="4" xfId="2" applyNumberFormat="1" applyFont="1" applyBorder="1"/>
    <xf numFmtId="5" fontId="3" fillId="0" borderId="0" xfId="2" applyNumberFormat="1" applyFont="1"/>
    <xf numFmtId="167" fontId="3" fillId="0" borderId="0" xfId="1" applyNumberFormat="1" applyFont="1"/>
    <xf numFmtId="0" fontId="6" fillId="0" borderId="0" xfId="1" applyFont="1" applyAlignment="1">
      <alignment horizontal="center"/>
    </xf>
    <xf numFmtId="37" fontId="3" fillId="0" borderId="1" xfId="1" applyNumberFormat="1" applyFont="1" applyBorder="1" applyProtection="1">
      <protection locked="0"/>
    </xf>
    <xf numFmtId="166" fontId="3" fillId="0" borderId="0" xfId="1" applyNumberFormat="1" applyFont="1" applyProtection="1">
      <protection locked="0"/>
    </xf>
    <xf numFmtId="164" fontId="4" fillId="0" borderId="0" xfId="3" applyFont="1" applyAlignment="1">
      <alignment horizontal="right"/>
    </xf>
    <xf numFmtId="164" fontId="4" fillId="0" borderId="0" xfId="3" applyFont="1" applyAlignment="1">
      <alignment horizontal="center"/>
    </xf>
    <xf numFmtId="37" fontId="3" fillId="0" borderId="1" xfId="6" applyNumberFormat="1" applyFont="1" applyBorder="1"/>
    <xf numFmtId="165" fontId="3" fillId="0" borderId="0" xfId="3" quotePrefix="1" applyNumberFormat="1" applyFont="1" applyAlignment="1">
      <alignment horizontal="center"/>
    </xf>
    <xf numFmtId="37" fontId="3" fillId="0" borderId="0" xfId="6" applyNumberFormat="1" applyFont="1"/>
    <xf numFmtId="37" fontId="3" fillId="0" borderId="1" xfId="6" quotePrefix="1" applyNumberFormat="1" applyFont="1" applyBorder="1"/>
    <xf numFmtId="164" fontId="3" fillId="0" borderId="0" xfId="3" quotePrefix="1" applyFont="1" applyAlignment="1">
      <alignment horizontal="center"/>
    </xf>
    <xf numFmtId="37" fontId="3" fillId="0" borderId="3" xfId="6" applyNumberFormat="1" applyFont="1" applyBorder="1"/>
    <xf numFmtId="37" fontId="3" fillId="0" borderId="4" xfId="6" quotePrefix="1" applyNumberFormat="1" applyFont="1" applyBorder="1"/>
    <xf numFmtId="0" fontId="3" fillId="0" borderId="0" xfId="6" quotePrefix="1" applyFont="1"/>
    <xf numFmtId="0" fontId="10" fillId="0" borderId="0" xfId="6" quotePrefix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3" fillId="0" borderId="0" xfId="4" applyFont="1" applyAlignment="1">
      <alignment horizontal="left" wrapText="1"/>
    </xf>
  </cellXfs>
  <cellStyles count="7">
    <cellStyle name="Normal" xfId="0" builtinId="0"/>
    <cellStyle name="Normal_KPSC GAS SFRs-Forward Looking" xfId="4" xr:uid="{A55BA380-E6C2-4A73-BC9B-7CE118B439BE}"/>
    <cellStyle name="Normal_SCH_11" xfId="3" xr:uid="{F395C0B0-2932-4526-8323-A0113ABE48FF}"/>
    <cellStyle name="Normal_SCH_B1" xfId="2" xr:uid="{03931BD7-0D9F-462B-B454-EA486AC85E94}"/>
    <cellStyle name="Normal_SCH_C2" xfId="6" xr:uid="{1230ED34-ED98-4514-A8F9-F79ADEF78273}"/>
    <cellStyle name="Normal_SCH_D2.10" xfId="5" xr:uid="{5CEEFD7A-B20A-495B-B790-60EA24710EDD}"/>
    <cellStyle name="Normal_SCH_J1" xfId="1" xr:uid="{5FCB92AD-BC8E-4ADB-BB35-8ED621901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52CA-5E9A-4212-B635-E6C41CA36ADE}">
  <sheetPr>
    <pageSetUpPr fitToPage="1"/>
  </sheetPr>
  <dimension ref="A1:L69"/>
  <sheetViews>
    <sheetView tabSelected="1" view="pageLayout" zoomScaleNormal="98" workbookViewId="0">
      <selection activeCell="L59" sqref="L59"/>
    </sheetView>
  </sheetViews>
  <sheetFormatPr defaultColWidth="8" defaultRowHeight="15" x14ac:dyDescent="0.2"/>
  <cols>
    <col min="1" max="1" width="6.42578125" style="4" customWidth="1"/>
    <col min="2" max="2" width="1.28515625" style="4" customWidth="1"/>
    <col min="3" max="3" width="60.7109375" style="4" customWidth="1"/>
    <col min="4" max="4" width="1.85546875" style="4" customWidth="1"/>
    <col min="5" max="5" width="20.28515625" style="4" customWidth="1"/>
    <col min="6" max="6" width="1.5703125" style="4" customWidth="1"/>
    <col min="7" max="7" width="22" style="4" customWidth="1"/>
    <col min="8" max="8" width="1.85546875" style="4" customWidth="1"/>
    <col min="9" max="9" width="19" style="4" customWidth="1"/>
    <col min="10" max="10" width="1.85546875" style="4" customWidth="1"/>
    <col min="11" max="11" width="17.85546875" style="4" customWidth="1"/>
    <col min="12" max="12" width="7" style="3" customWidth="1"/>
    <col min="13" max="16384" width="8" style="4"/>
  </cols>
  <sheetData>
    <row r="1" spans="1:12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11"/>
      <c r="J1" s="2"/>
      <c r="K1" s="11"/>
    </row>
    <row r="2" spans="1:12" ht="15.75" x14ac:dyDescent="0.25">
      <c r="A2" s="5" t="s">
        <v>1</v>
      </c>
      <c r="B2" s="2"/>
      <c r="C2" s="2"/>
      <c r="D2" s="2"/>
      <c r="E2" s="2"/>
      <c r="F2" s="2"/>
      <c r="G2" s="2"/>
      <c r="H2" s="2"/>
      <c r="J2" s="2"/>
      <c r="K2" s="6"/>
    </row>
    <row r="3" spans="1:12" x14ac:dyDescent="0.2">
      <c r="B3" s="2"/>
      <c r="C3" s="2"/>
      <c r="D3" s="2"/>
      <c r="E3" s="2"/>
      <c r="F3" s="2"/>
      <c r="G3" s="2"/>
      <c r="H3" s="2"/>
      <c r="I3" s="6"/>
      <c r="J3" s="2"/>
      <c r="K3" s="2"/>
    </row>
    <row r="4" spans="1:12" x14ac:dyDescent="0.2">
      <c r="B4" s="2"/>
      <c r="C4" s="2"/>
      <c r="D4" s="2"/>
      <c r="E4" s="2"/>
      <c r="F4" s="2"/>
      <c r="G4" s="2"/>
      <c r="H4" s="2"/>
      <c r="J4" s="2"/>
      <c r="K4" s="2"/>
    </row>
    <row r="5" spans="1:12" x14ac:dyDescent="0.2">
      <c r="A5" s="6"/>
      <c r="B5" s="2"/>
      <c r="C5" s="2"/>
      <c r="D5" s="2"/>
      <c r="E5" s="2"/>
      <c r="F5" s="2"/>
      <c r="G5" s="2"/>
      <c r="H5" s="2"/>
      <c r="I5" s="7"/>
      <c r="J5" s="2"/>
      <c r="K5" s="2"/>
      <c r="L5" s="8"/>
    </row>
    <row r="6" spans="1:12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2" x14ac:dyDescent="0.2">
      <c r="K7" s="3"/>
    </row>
    <row r="8" spans="1:12" x14ac:dyDescent="0.2">
      <c r="E8" s="3" t="s">
        <v>2</v>
      </c>
      <c r="G8" s="2"/>
      <c r="H8" s="10"/>
      <c r="I8" s="2"/>
      <c r="K8" s="2"/>
    </row>
    <row r="9" spans="1:12" x14ac:dyDescent="0.2">
      <c r="A9" s="3" t="s">
        <v>3</v>
      </c>
      <c r="E9" s="3" t="s">
        <v>4</v>
      </c>
      <c r="G9" s="3" t="s">
        <v>5</v>
      </c>
      <c r="H9" s="3"/>
      <c r="I9" s="3" t="s">
        <v>6</v>
      </c>
      <c r="K9" s="3"/>
    </row>
    <row r="10" spans="1:12" ht="15.75" x14ac:dyDescent="0.25">
      <c r="A10" s="3" t="s">
        <v>7</v>
      </c>
      <c r="C10" s="11" t="s">
        <v>8</v>
      </c>
      <c r="E10" s="3" t="s">
        <v>9</v>
      </c>
      <c r="G10" s="61">
        <v>45351</v>
      </c>
      <c r="H10" s="3"/>
      <c r="I10" s="3" t="s">
        <v>10</v>
      </c>
      <c r="K10" s="3" t="s">
        <v>11</v>
      </c>
    </row>
    <row r="11" spans="1:12" x14ac:dyDescent="0.2">
      <c r="A11" s="12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2" x14ac:dyDescent="0.2">
      <c r="A12" s="3"/>
    </row>
    <row r="13" spans="1:12" x14ac:dyDescent="0.2">
      <c r="A13" s="3">
        <v>1</v>
      </c>
      <c r="C13" s="4" t="s">
        <v>12</v>
      </c>
      <c r="E13" s="13" t="s">
        <v>13</v>
      </c>
      <c r="F13" s="14"/>
      <c r="G13" s="15">
        <v>2374553254.2400002</v>
      </c>
      <c r="H13" s="14"/>
      <c r="I13" s="15">
        <v>2326084552</v>
      </c>
      <c r="J13" s="14"/>
      <c r="K13" s="15">
        <f>I13-G13</f>
        <v>-48468702.240000248</v>
      </c>
      <c r="L13" s="16" t="s">
        <v>14</v>
      </c>
    </row>
    <row r="14" spans="1:12" x14ac:dyDescent="0.2">
      <c r="A14" s="3">
        <v>2</v>
      </c>
      <c r="E14" s="13"/>
      <c r="F14" s="14"/>
      <c r="G14" s="15"/>
      <c r="H14" s="14"/>
      <c r="I14" s="15"/>
      <c r="J14" s="14"/>
      <c r="K14" s="15"/>
      <c r="L14" s="18"/>
    </row>
    <row r="15" spans="1:12" x14ac:dyDescent="0.2">
      <c r="A15" s="3">
        <v>3</v>
      </c>
      <c r="C15" s="4" t="s">
        <v>15</v>
      </c>
      <c r="E15" s="19"/>
      <c r="F15" s="14"/>
      <c r="G15" s="15"/>
      <c r="H15" s="14"/>
      <c r="I15" s="15"/>
      <c r="J15" s="14"/>
      <c r="K15" s="15"/>
      <c r="L15" s="18"/>
    </row>
    <row r="16" spans="1:12" x14ac:dyDescent="0.2">
      <c r="A16" s="3">
        <v>4</v>
      </c>
      <c r="C16" s="4" t="s">
        <v>16</v>
      </c>
      <c r="E16" s="13" t="s">
        <v>17</v>
      </c>
      <c r="F16" s="14"/>
      <c r="G16" s="15">
        <v>0</v>
      </c>
      <c r="H16" s="14"/>
      <c r="I16" s="15">
        <v>0</v>
      </c>
      <c r="J16" s="14"/>
      <c r="K16" s="15">
        <f>I16-G16</f>
        <v>0</v>
      </c>
      <c r="L16" s="16"/>
    </row>
    <row r="17" spans="1:12" x14ac:dyDescent="0.2">
      <c r="A17" s="3">
        <v>5</v>
      </c>
      <c r="E17" s="19"/>
      <c r="F17" s="14"/>
      <c r="G17" s="20"/>
      <c r="H17" s="14"/>
      <c r="I17" s="20"/>
      <c r="J17" s="14"/>
      <c r="K17" s="20"/>
      <c r="L17" s="18"/>
    </row>
    <row r="18" spans="1:12" x14ac:dyDescent="0.2">
      <c r="A18" s="3">
        <v>6</v>
      </c>
      <c r="C18" s="4" t="s">
        <v>18</v>
      </c>
      <c r="E18" s="13" t="s">
        <v>19</v>
      </c>
      <c r="F18" s="14"/>
      <c r="G18" s="15">
        <v>32956782.239999998</v>
      </c>
      <c r="H18" s="14"/>
      <c r="I18" s="15">
        <v>29979315</v>
      </c>
      <c r="J18" s="14"/>
      <c r="K18" s="15">
        <f>I18-G18</f>
        <v>-2977467.2399999984</v>
      </c>
      <c r="L18" s="16" t="s">
        <v>20</v>
      </c>
    </row>
    <row r="19" spans="1:12" x14ac:dyDescent="0.2">
      <c r="A19" s="3">
        <v>7</v>
      </c>
      <c r="E19" s="19"/>
      <c r="G19" s="20"/>
      <c r="I19" s="20"/>
      <c r="K19" s="20"/>
      <c r="L19" s="18"/>
    </row>
    <row r="20" spans="1:12" x14ac:dyDescent="0.2">
      <c r="A20" s="3">
        <v>8</v>
      </c>
      <c r="C20" s="4" t="s">
        <v>21</v>
      </c>
      <c r="E20" s="19"/>
      <c r="F20" s="14"/>
      <c r="G20" s="21"/>
      <c r="H20" s="14"/>
      <c r="I20" s="21"/>
      <c r="J20" s="14"/>
      <c r="K20" s="21"/>
      <c r="L20" s="18"/>
    </row>
    <row r="21" spans="1:12" x14ac:dyDescent="0.2">
      <c r="A21" s="3">
        <v>9</v>
      </c>
      <c r="C21" s="4" t="s">
        <v>22</v>
      </c>
      <c r="E21" s="13" t="s">
        <v>23</v>
      </c>
      <c r="F21" s="14"/>
      <c r="G21" s="15">
        <v>0</v>
      </c>
      <c r="H21" s="14"/>
      <c r="I21" s="15">
        <v>0</v>
      </c>
      <c r="J21" s="14"/>
      <c r="K21" s="15">
        <f>I21-G21</f>
        <v>0</v>
      </c>
      <c r="L21" s="18"/>
    </row>
    <row r="22" spans="1:12" x14ac:dyDescent="0.2">
      <c r="A22" s="3">
        <v>10</v>
      </c>
      <c r="C22" s="4" t="s">
        <v>24</v>
      </c>
      <c r="E22" s="13" t="s">
        <v>19</v>
      </c>
      <c r="F22" s="14"/>
      <c r="G22" s="15">
        <v>29403263.609999999</v>
      </c>
      <c r="H22" s="14"/>
      <c r="I22" s="15">
        <v>20096676</v>
      </c>
      <c r="J22" s="14"/>
      <c r="K22" s="15">
        <f>I22-G22</f>
        <v>-9306587.6099999994</v>
      </c>
      <c r="L22" s="16">
        <v>-6</v>
      </c>
    </row>
    <row r="23" spans="1:12" x14ac:dyDescent="0.2">
      <c r="A23" s="3">
        <v>11</v>
      </c>
      <c r="C23" s="4" t="s">
        <v>25</v>
      </c>
      <c r="E23" s="19"/>
      <c r="F23" s="14"/>
      <c r="G23" s="22">
        <f>SUM(G21:G22)</f>
        <v>29403263.609999999</v>
      </c>
      <c r="H23" s="14"/>
      <c r="I23" s="22">
        <f>SUM(I21:I22)</f>
        <v>20096676</v>
      </c>
      <c r="J23" s="14"/>
      <c r="K23" s="22">
        <f>SUM(K21:K22)</f>
        <v>-9306587.6099999994</v>
      </c>
      <c r="L23" s="18"/>
    </row>
    <row r="24" spans="1:12" x14ac:dyDescent="0.2">
      <c r="A24" s="3">
        <v>12</v>
      </c>
      <c r="E24" s="19"/>
      <c r="F24" s="14"/>
      <c r="G24" s="15"/>
      <c r="H24" s="14"/>
      <c r="I24" s="15"/>
      <c r="J24" s="14"/>
      <c r="K24" s="15"/>
      <c r="L24" s="18"/>
    </row>
    <row r="25" spans="1:12" x14ac:dyDescent="0.2">
      <c r="A25" s="3">
        <v>13</v>
      </c>
      <c r="C25" s="4" t="s">
        <v>26</v>
      </c>
      <c r="E25" s="13" t="s">
        <v>27</v>
      </c>
      <c r="G25" s="15">
        <v>0</v>
      </c>
      <c r="I25" s="15">
        <v>0</v>
      </c>
      <c r="K25" s="15">
        <f>I25-G25</f>
        <v>0</v>
      </c>
      <c r="L25" s="18"/>
    </row>
    <row r="26" spans="1:12" x14ac:dyDescent="0.2">
      <c r="A26" s="3">
        <v>14</v>
      </c>
      <c r="E26" s="19"/>
      <c r="G26" s="21"/>
      <c r="I26" s="21"/>
      <c r="K26" s="21"/>
      <c r="L26" s="18"/>
    </row>
    <row r="27" spans="1:12" x14ac:dyDescent="0.2">
      <c r="A27" s="3">
        <v>15</v>
      </c>
      <c r="C27" s="4" t="s">
        <v>28</v>
      </c>
      <c r="E27" s="13" t="s">
        <v>29</v>
      </c>
      <c r="G27" s="15">
        <v>1507049.1300000001</v>
      </c>
      <c r="I27" s="15">
        <v>2119316</v>
      </c>
      <c r="K27" s="15">
        <f>I27-G27</f>
        <v>612266.86999999988</v>
      </c>
      <c r="L27" s="16"/>
    </row>
    <row r="28" spans="1:12" x14ac:dyDescent="0.2">
      <c r="A28" s="3">
        <v>16</v>
      </c>
      <c r="E28" s="19"/>
      <c r="G28" s="21"/>
      <c r="I28" s="21"/>
      <c r="K28" s="21"/>
      <c r="L28" s="18"/>
    </row>
    <row r="29" spans="1:12" x14ac:dyDescent="0.2">
      <c r="A29" s="3">
        <v>17</v>
      </c>
      <c r="C29" s="4" t="s">
        <v>30</v>
      </c>
      <c r="E29" s="13" t="s">
        <v>29</v>
      </c>
      <c r="F29" s="14"/>
      <c r="G29" s="15">
        <v>0</v>
      </c>
      <c r="H29" s="14"/>
      <c r="I29" s="15">
        <v>0</v>
      </c>
      <c r="J29" s="14"/>
      <c r="K29" s="15">
        <f>I29-G29</f>
        <v>0</v>
      </c>
      <c r="L29" s="18"/>
    </row>
    <row r="30" spans="1:12" x14ac:dyDescent="0.2">
      <c r="A30" s="3">
        <v>18</v>
      </c>
      <c r="E30" s="19"/>
      <c r="G30" s="21"/>
      <c r="I30" s="21"/>
      <c r="K30" s="21"/>
      <c r="L30" s="18"/>
    </row>
    <row r="31" spans="1:12" x14ac:dyDescent="0.2">
      <c r="A31" s="3">
        <v>19</v>
      </c>
      <c r="C31" s="4" t="s">
        <v>31</v>
      </c>
      <c r="E31" s="13" t="s">
        <v>32</v>
      </c>
      <c r="F31" s="14"/>
      <c r="G31" s="15">
        <v>20077042</v>
      </c>
      <c r="H31" s="14"/>
      <c r="I31" s="15">
        <v>7495342</v>
      </c>
      <c r="J31" s="14"/>
      <c r="K31" s="15">
        <f>I31-G31</f>
        <v>-12581700</v>
      </c>
      <c r="L31" s="16">
        <v>-3</v>
      </c>
    </row>
    <row r="32" spans="1:12" x14ac:dyDescent="0.2">
      <c r="A32" s="3">
        <v>20</v>
      </c>
      <c r="E32" s="13"/>
      <c r="G32" s="15"/>
      <c r="I32" s="15"/>
      <c r="K32" s="15"/>
      <c r="L32" s="18"/>
    </row>
    <row r="33" spans="1:12" x14ac:dyDescent="0.2">
      <c r="A33" s="3">
        <v>21</v>
      </c>
      <c r="C33" s="4" t="s">
        <v>33</v>
      </c>
      <c r="E33" s="13" t="s">
        <v>34</v>
      </c>
      <c r="F33" s="14"/>
      <c r="G33" s="15">
        <v>17431240.649999999</v>
      </c>
      <c r="H33" s="14"/>
      <c r="I33" s="15">
        <v>15891872</v>
      </c>
      <c r="J33" s="14"/>
      <c r="K33" s="15">
        <f>I33-G33</f>
        <v>-1539368.6499999985</v>
      </c>
      <c r="L33" s="18">
        <v>-7</v>
      </c>
    </row>
    <row r="34" spans="1:12" x14ac:dyDescent="0.2">
      <c r="A34" s="3">
        <v>22</v>
      </c>
      <c r="C34" s="4" t="s">
        <v>35</v>
      </c>
      <c r="E34" s="19"/>
      <c r="F34" s="14"/>
      <c r="G34" s="23">
        <f>G16+G18+G23+SUM(G25:G33)</f>
        <v>101375377.63</v>
      </c>
      <c r="H34" s="14"/>
      <c r="I34" s="23">
        <f>I16+I18+I23+SUM(I25:I33)</f>
        <v>75582521</v>
      </c>
      <c r="J34" s="14"/>
      <c r="K34" s="23">
        <f>K16+K18+K23+SUM(K25:K33)</f>
        <v>-25792856.629999995</v>
      </c>
      <c r="L34" s="18"/>
    </row>
    <row r="35" spans="1:12" x14ac:dyDescent="0.2">
      <c r="A35" s="3">
        <v>23</v>
      </c>
      <c r="E35" s="19"/>
      <c r="F35" s="14"/>
      <c r="G35" s="15"/>
      <c r="H35" s="14"/>
      <c r="I35" s="15"/>
      <c r="J35" s="14"/>
      <c r="K35" s="15"/>
      <c r="L35" s="18"/>
    </row>
    <row r="36" spans="1:12" x14ac:dyDescent="0.2">
      <c r="A36" s="3">
        <v>24</v>
      </c>
      <c r="C36" s="4" t="s">
        <v>36</v>
      </c>
      <c r="E36" s="19"/>
      <c r="F36" s="14"/>
      <c r="G36" s="15"/>
      <c r="H36" s="14"/>
      <c r="I36" s="15"/>
      <c r="J36" s="14"/>
      <c r="K36" s="15"/>
      <c r="L36" s="18"/>
    </row>
    <row r="37" spans="1:12" x14ac:dyDescent="0.2">
      <c r="A37" s="3">
        <v>25</v>
      </c>
      <c r="C37" s="4" t="s">
        <v>37</v>
      </c>
      <c r="E37" s="13" t="s">
        <v>38</v>
      </c>
      <c r="F37" s="14"/>
      <c r="G37" s="15">
        <v>866455103.07199991</v>
      </c>
      <c r="H37" s="14"/>
      <c r="I37" s="15">
        <v>915313162</v>
      </c>
      <c r="J37" s="14"/>
      <c r="K37" s="15">
        <f>I37-G37</f>
        <v>48858058.928000093</v>
      </c>
      <c r="L37" s="16" t="s">
        <v>14</v>
      </c>
    </row>
    <row r="38" spans="1:12" x14ac:dyDescent="0.2">
      <c r="A38" s="3">
        <v>26</v>
      </c>
      <c r="E38" s="19"/>
      <c r="F38" s="14"/>
      <c r="G38" s="21"/>
      <c r="H38" s="14"/>
      <c r="I38" s="21"/>
      <c r="J38" s="14"/>
      <c r="K38" s="21"/>
      <c r="L38" s="18"/>
    </row>
    <row r="39" spans="1:12" x14ac:dyDescent="0.2">
      <c r="A39" s="3">
        <v>27</v>
      </c>
      <c r="C39" s="4" t="s">
        <v>39</v>
      </c>
      <c r="E39" s="13" t="s">
        <v>34</v>
      </c>
      <c r="F39" s="14"/>
      <c r="G39" s="15">
        <v>209282742</v>
      </c>
      <c r="H39" s="14"/>
      <c r="I39" s="15">
        <v>204717084</v>
      </c>
      <c r="J39" s="14"/>
      <c r="K39" s="15">
        <f>I39-G39</f>
        <v>-4565658</v>
      </c>
      <c r="L39" s="16" t="s">
        <v>40</v>
      </c>
    </row>
    <row r="40" spans="1:12" x14ac:dyDescent="0.2">
      <c r="A40" s="3">
        <v>28</v>
      </c>
      <c r="E40" s="24"/>
      <c r="F40" s="14"/>
      <c r="G40" s="21"/>
      <c r="H40" s="14"/>
      <c r="I40" s="21"/>
      <c r="J40" s="14"/>
      <c r="K40" s="21"/>
      <c r="L40" s="18"/>
    </row>
    <row r="41" spans="1:12" x14ac:dyDescent="0.2">
      <c r="A41" s="3">
        <v>29</v>
      </c>
      <c r="C41" s="4" t="s">
        <v>41</v>
      </c>
      <c r="E41" s="13" t="s">
        <v>34</v>
      </c>
      <c r="F41" s="14"/>
      <c r="G41" s="15">
        <v>0</v>
      </c>
      <c r="H41" s="14"/>
      <c r="I41" s="15">
        <v>0</v>
      </c>
      <c r="J41" s="14"/>
      <c r="K41" s="15">
        <f>I41-G41</f>
        <v>0</v>
      </c>
      <c r="L41" s="18"/>
    </row>
    <row r="42" spans="1:12" x14ac:dyDescent="0.2">
      <c r="A42" s="3">
        <v>30</v>
      </c>
      <c r="E42" s="13"/>
      <c r="F42" s="14"/>
      <c r="G42" s="15"/>
      <c r="H42" s="14"/>
      <c r="I42" s="15"/>
      <c r="J42" s="14"/>
      <c r="K42" s="15"/>
      <c r="L42" s="18"/>
    </row>
    <row r="43" spans="1:12" x14ac:dyDescent="0.2">
      <c r="A43" s="3">
        <v>31</v>
      </c>
      <c r="C43" s="4" t="s">
        <v>42</v>
      </c>
      <c r="E43" s="13" t="s">
        <v>34</v>
      </c>
      <c r="F43" s="14"/>
      <c r="G43" s="15">
        <v>52130766.009999998</v>
      </c>
      <c r="H43" s="14"/>
      <c r="I43" s="15">
        <v>47025926</v>
      </c>
      <c r="J43" s="14"/>
      <c r="K43" s="15">
        <f>I43-G43</f>
        <v>-5104840.0099999979</v>
      </c>
      <c r="L43" s="16" t="s">
        <v>43</v>
      </c>
    </row>
    <row r="44" spans="1:12" x14ac:dyDescent="0.2">
      <c r="A44" s="3">
        <v>32</v>
      </c>
      <c r="E44" s="13"/>
      <c r="F44" s="14"/>
      <c r="G44" s="15"/>
      <c r="H44" s="14"/>
      <c r="I44" s="15"/>
      <c r="J44" s="14"/>
      <c r="K44" s="15"/>
      <c r="L44" s="18"/>
    </row>
    <row r="45" spans="1:12" x14ac:dyDescent="0.2">
      <c r="A45" s="3">
        <v>33</v>
      </c>
      <c r="C45" s="4" t="s">
        <v>44</v>
      </c>
      <c r="E45" s="13" t="s">
        <v>34</v>
      </c>
      <c r="F45" s="14"/>
      <c r="G45" s="15">
        <v>0</v>
      </c>
      <c r="H45" s="14"/>
      <c r="I45" s="15">
        <v>0</v>
      </c>
      <c r="J45" s="14"/>
      <c r="K45" s="15">
        <f>I45-G45</f>
        <v>0</v>
      </c>
      <c r="L45" s="16"/>
    </row>
    <row r="46" spans="1:12" x14ac:dyDescent="0.2">
      <c r="A46" s="3">
        <v>34</v>
      </c>
      <c r="C46" s="4" t="s">
        <v>45</v>
      </c>
      <c r="E46" s="19"/>
      <c r="F46" s="14"/>
      <c r="G46" s="23">
        <f>SUM(G37:G45)</f>
        <v>1127868611.082</v>
      </c>
      <c r="H46" s="14"/>
      <c r="I46" s="23">
        <f>SUM(I37:I45)</f>
        <v>1167056172</v>
      </c>
      <c r="J46" s="14"/>
      <c r="K46" s="23">
        <f>SUM(K37:K45)</f>
        <v>39187560.918000095</v>
      </c>
      <c r="L46" s="18"/>
    </row>
    <row r="47" spans="1:12" x14ac:dyDescent="0.2">
      <c r="A47" s="3">
        <v>35</v>
      </c>
      <c r="E47" s="18"/>
      <c r="F47" s="14"/>
      <c r="G47" s="15"/>
      <c r="H47" s="14"/>
      <c r="I47" s="15"/>
      <c r="J47" s="14"/>
      <c r="K47" s="15"/>
      <c r="L47" s="18"/>
    </row>
    <row r="48" spans="1:12" ht="15.75" thickBot="1" x14ac:dyDescent="0.25">
      <c r="A48" s="3">
        <v>36</v>
      </c>
      <c r="C48" s="4" t="s">
        <v>46</v>
      </c>
      <c r="E48" s="14"/>
      <c r="F48" s="14"/>
      <c r="G48" s="25">
        <f>G13+G34-G46</f>
        <v>1348060020.7880003</v>
      </c>
      <c r="H48" s="14"/>
      <c r="I48" s="25">
        <f>I13+I34-I46</f>
        <v>1234610901</v>
      </c>
      <c r="J48" s="14"/>
      <c r="K48" s="25">
        <f>K13+K34-K46</f>
        <v>-113449119.78800035</v>
      </c>
      <c r="L48" s="18"/>
    </row>
    <row r="49" spans="1:12" ht="15.75" thickTop="1" x14ac:dyDescent="0.2">
      <c r="A49" s="3"/>
      <c r="G49" s="14"/>
      <c r="L49" s="18"/>
    </row>
    <row r="50" spans="1:12" x14ac:dyDescent="0.2">
      <c r="A50" s="3"/>
    </row>
    <row r="51" spans="1:12" x14ac:dyDescent="0.2">
      <c r="A51" s="3"/>
      <c r="C51" s="60" t="s">
        <v>47</v>
      </c>
      <c r="F51" s="14"/>
      <c r="L51" s="18"/>
    </row>
    <row r="52" spans="1:12" x14ac:dyDescent="0.2">
      <c r="A52" s="3"/>
      <c r="C52" s="4" t="s">
        <v>48</v>
      </c>
      <c r="F52" s="14"/>
      <c r="L52" s="18"/>
    </row>
    <row r="53" spans="1:12" x14ac:dyDescent="0.2">
      <c r="A53" s="3"/>
      <c r="C53" s="60" t="s">
        <v>49</v>
      </c>
      <c r="G53" s="14"/>
      <c r="L53" s="18"/>
    </row>
    <row r="54" spans="1:12" x14ac:dyDescent="0.2">
      <c r="A54" s="3"/>
      <c r="C54" s="60" t="s">
        <v>50</v>
      </c>
      <c r="G54" s="14"/>
      <c r="L54" s="18"/>
    </row>
    <row r="55" spans="1:12" x14ac:dyDescent="0.2">
      <c r="A55" s="3"/>
      <c r="C55" s="60" t="s">
        <v>51</v>
      </c>
      <c r="G55" s="14"/>
      <c r="L55" s="18"/>
    </row>
    <row r="56" spans="1:12" x14ac:dyDescent="0.2">
      <c r="A56" s="3"/>
      <c r="C56" s="4" t="s">
        <v>52</v>
      </c>
      <c r="G56" s="14"/>
      <c r="L56" s="18"/>
    </row>
    <row r="57" spans="1:12" x14ac:dyDescent="0.2">
      <c r="A57" s="3"/>
      <c r="C57" s="4" t="s">
        <v>117</v>
      </c>
      <c r="G57" s="14"/>
      <c r="L57" s="18"/>
    </row>
    <row r="58" spans="1:12" x14ac:dyDescent="0.2">
      <c r="C58" s="4" t="s">
        <v>53</v>
      </c>
      <c r="G58" s="14"/>
    </row>
    <row r="59" spans="1:12" x14ac:dyDescent="0.2">
      <c r="G59" s="14"/>
    </row>
    <row r="60" spans="1:12" x14ac:dyDescent="0.2">
      <c r="G60" s="14"/>
    </row>
    <row r="61" spans="1:12" x14ac:dyDescent="0.2">
      <c r="G61" s="14"/>
    </row>
    <row r="62" spans="1:12" x14ac:dyDescent="0.2">
      <c r="G62" s="14"/>
    </row>
    <row r="63" spans="1:12" x14ac:dyDescent="0.2">
      <c r="G63" s="14"/>
    </row>
    <row r="64" spans="1:12" x14ac:dyDescent="0.2">
      <c r="G64" s="14"/>
    </row>
    <row r="65" spans="7:7" x14ac:dyDescent="0.2">
      <c r="G65" s="14"/>
    </row>
    <row r="66" spans="7:7" x14ac:dyDescent="0.2">
      <c r="G66" s="14"/>
    </row>
    <row r="67" spans="7:7" x14ac:dyDescent="0.2">
      <c r="G67" s="14"/>
    </row>
    <row r="68" spans="7:7" x14ac:dyDescent="0.2">
      <c r="G68" s="14"/>
    </row>
    <row r="69" spans="7:7" x14ac:dyDescent="0.2">
      <c r="G69" s="14"/>
    </row>
  </sheetData>
  <pageMargins left="1" right="0.75" top="0.98425196850393704" bottom="0" header="0.5" footer="0"/>
  <pageSetup scale="51" orientation="portrait" r:id="rId1"/>
  <headerFooter alignWithMargins="0">
    <oddHeader>&amp;R&amp;"Times New Roman,Bold"KyPSC Case No. 2024-00354
STAFF-DR-01-021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93EB-89AE-4A02-BD09-A21F8CC223D1}">
  <dimension ref="A1:L56"/>
  <sheetViews>
    <sheetView view="pageLayout" zoomScaleNormal="95" workbookViewId="0">
      <selection activeCell="L59" sqref="L59"/>
    </sheetView>
  </sheetViews>
  <sheetFormatPr defaultColWidth="8" defaultRowHeight="15" x14ac:dyDescent="0.2"/>
  <cols>
    <col min="1" max="1" width="6.5703125" style="27" customWidth="1"/>
    <col min="2" max="2" width="0.85546875" style="27" customWidth="1"/>
    <col min="3" max="3" width="27.5703125" style="27" customWidth="1"/>
    <col min="4" max="4" width="1.140625" style="27" customWidth="1"/>
    <col min="5" max="5" width="14.140625" style="27" customWidth="1"/>
    <col min="6" max="6" width="1.140625" style="27" customWidth="1"/>
    <col min="7" max="7" width="21" style="27" customWidth="1"/>
    <col min="8" max="8" width="0.85546875" style="27" customWidth="1"/>
    <col min="9" max="9" width="20.85546875" style="27" customWidth="1"/>
    <col min="10" max="10" width="1.42578125" style="27" customWidth="1"/>
    <col min="11" max="11" width="20.85546875" style="27" customWidth="1"/>
    <col min="12" max="12" width="4.140625" style="27" customWidth="1"/>
    <col min="13" max="16384" width="8" style="27"/>
  </cols>
  <sheetData>
    <row r="1" spans="1:12" ht="15.75" x14ac:dyDescent="0.25">
      <c r="A1" s="1" t="str">
        <f>'SCH_B1- Elec'!A1</f>
        <v>DUKE ENERGY KENTUCKY, INC.</v>
      </c>
      <c r="B1" s="26"/>
      <c r="C1" s="26"/>
      <c r="D1" s="26"/>
      <c r="E1" s="26"/>
      <c r="F1" s="26"/>
      <c r="G1" s="26"/>
      <c r="H1" s="26"/>
      <c r="I1" s="6"/>
      <c r="L1" s="26"/>
    </row>
    <row r="2" spans="1:12" ht="15.75" x14ac:dyDescent="0.25">
      <c r="A2" s="1" t="s">
        <v>54</v>
      </c>
      <c r="B2" s="26"/>
      <c r="C2" s="26"/>
      <c r="D2" s="26"/>
      <c r="E2" s="26"/>
      <c r="F2" s="26"/>
      <c r="G2" s="26"/>
      <c r="H2" s="26"/>
      <c r="I2" s="4"/>
      <c r="J2" s="26"/>
      <c r="K2" s="6"/>
      <c r="L2" s="6"/>
    </row>
    <row r="3" spans="1:12" x14ac:dyDescent="0.2">
      <c r="B3" s="26"/>
      <c r="C3" s="26"/>
      <c r="D3" s="26"/>
      <c r="E3" s="26"/>
      <c r="F3" s="26"/>
      <c r="G3" s="26"/>
      <c r="H3" s="26"/>
      <c r="I3" s="6"/>
      <c r="J3" s="26"/>
      <c r="K3" s="26"/>
      <c r="L3" s="6"/>
    </row>
    <row r="4" spans="1:12" x14ac:dyDescent="0.2">
      <c r="B4" s="26"/>
      <c r="C4" s="26"/>
      <c r="D4" s="26"/>
      <c r="E4" s="26"/>
      <c r="F4" s="26"/>
      <c r="G4" s="26"/>
      <c r="H4" s="26"/>
      <c r="I4" s="6"/>
      <c r="J4" s="26"/>
      <c r="K4" s="26"/>
      <c r="L4" s="6"/>
    </row>
    <row r="5" spans="1:12" x14ac:dyDescent="0.2">
      <c r="A5" s="28"/>
      <c r="B5" s="28"/>
      <c r="C5" s="28"/>
      <c r="D5" s="28"/>
      <c r="E5" s="28"/>
      <c r="F5" s="28"/>
      <c r="G5" s="29"/>
      <c r="H5" s="28"/>
      <c r="I5" s="29"/>
      <c r="J5" s="28"/>
      <c r="K5" s="28"/>
      <c r="L5" s="28"/>
    </row>
    <row r="6" spans="1:12" x14ac:dyDescent="0.2">
      <c r="A6" s="30"/>
      <c r="B6" s="30"/>
      <c r="C6" s="30"/>
      <c r="D6" s="30"/>
      <c r="E6" s="30"/>
      <c r="F6" s="30"/>
      <c r="G6" s="31"/>
      <c r="H6" s="30"/>
      <c r="I6" s="30"/>
      <c r="J6" s="30"/>
      <c r="K6" s="30"/>
    </row>
    <row r="7" spans="1:12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2" x14ac:dyDescent="0.2">
      <c r="A8" s="28" t="s">
        <v>3</v>
      </c>
      <c r="G8" s="28" t="s">
        <v>5</v>
      </c>
      <c r="H8" s="28"/>
      <c r="I8" s="28" t="s">
        <v>6</v>
      </c>
      <c r="K8" s="28"/>
    </row>
    <row r="9" spans="1:12" x14ac:dyDescent="0.2">
      <c r="A9" s="28" t="s">
        <v>7</v>
      </c>
      <c r="C9" s="28" t="s">
        <v>55</v>
      </c>
      <c r="E9" s="28" t="s">
        <v>9</v>
      </c>
      <c r="F9" s="28"/>
      <c r="G9" s="33">
        <f>'SCH_B1- Elec'!G10</f>
        <v>45351</v>
      </c>
      <c r="H9" s="33"/>
      <c r="I9" s="28" t="s">
        <v>10</v>
      </c>
      <c r="J9" s="28"/>
      <c r="K9" s="28" t="s">
        <v>11</v>
      </c>
    </row>
    <row r="10" spans="1:12" x14ac:dyDescent="0.2">
      <c r="A10" s="30"/>
      <c r="B10" s="30"/>
      <c r="C10" s="30"/>
      <c r="D10" s="30"/>
      <c r="E10" s="30"/>
      <c r="F10" s="30"/>
      <c r="G10" s="34"/>
      <c r="H10" s="34"/>
      <c r="I10" s="34"/>
      <c r="J10" s="35"/>
      <c r="K10" s="34"/>
    </row>
    <row r="12" spans="1:12" ht="15.75" x14ac:dyDescent="0.25">
      <c r="A12" s="28">
        <v>1</v>
      </c>
      <c r="C12" s="62" t="s">
        <v>56</v>
      </c>
    </row>
    <row r="13" spans="1:12" x14ac:dyDescent="0.2">
      <c r="A13" s="28">
        <v>2</v>
      </c>
      <c r="C13" s="27" t="s">
        <v>57</v>
      </c>
      <c r="E13" s="28"/>
      <c r="F13" s="28"/>
      <c r="G13" s="63">
        <v>1152350904</v>
      </c>
      <c r="H13" s="63"/>
      <c r="I13" s="63">
        <v>1112240687</v>
      </c>
      <c r="J13" s="64"/>
      <c r="K13" s="63">
        <f>I13-G13</f>
        <v>-40110217</v>
      </c>
      <c r="L13" s="65" t="s">
        <v>14</v>
      </c>
    </row>
    <row r="14" spans="1:12" x14ac:dyDescent="0.2">
      <c r="A14" s="28">
        <v>3</v>
      </c>
      <c r="C14" s="27" t="s">
        <v>58</v>
      </c>
      <c r="E14" s="28" t="s">
        <v>59</v>
      </c>
      <c r="F14" s="28"/>
      <c r="G14" s="66">
        <v>704617446</v>
      </c>
      <c r="H14" s="66"/>
      <c r="I14" s="66">
        <v>788615181</v>
      </c>
      <c r="J14" s="64"/>
      <c r="K14" s="63">
        <f>I14-G14</f>
        <v>83997735</v>
      </c>
      <c r="L14" s="65" t="s">
        <v>20</v>
      </c>
    </row>
    <row r="15" spans="1:12" x14ac:dyDescent="0.2">
      <c r="A15" s="28">
        <v>4</v>
      </c>
      <c r="C15" s="27" t="s">
        <v>60</v>
      </c>
      <c r="E15" s="67" t="s">
        <v>61</v>
      </c>
      <c r="F15" s="68"/>
      <c r="G15" s="74">
        <v>70749481</v>
      </c>
      <c r="H15" s="66"/>
      <c r="I15" s="74">
        <v>139938969</v>
      </c>
      <c r="J15" s="75"/>
      <c r="K15" s="69">
        <f>I15-G15</f>
        <v>69189488</v>
      </c>
      <c r="L15" s="65" t="s">
        <v>62</v>
      </c>
    </row>
    <row r="16" spans="1:12" x14ac:dyDescent="0.2">
      <c r="A16" s="28">
        <v>5</v>
      </c>
      <c r="L16" s="28"/>
    </row>
    <row r="17" spans="1:12" ht="15.75" thickBot="1" x14ac:dyDescent="0.25">
      <c r="A17" s="28">
        <v>6</v>
      </c>
      <c r="C17" s="27" t="s">
        <v>63</v>
      </c>
      <c r="G17" s="70">
        <f>SUM(G13:G15)</f>
        <v>1927717831</v>
      </c>
      <c r="H17" s="71"/>
      <c r="I17" s="70">
        <f>SUM(I13:I15)</f>
        <v>2040794837</v>
      </c>
      <c r="J17" s="64"/>
      <c r="K17" s="70">
        <f>SUM(K13:K15)</f>
        <v>113077006</v>
      </c>
      <c r="L17" s="28"/>
    </row>
    <row r="18" spans="1:12" ht="15.75" thickTop="1" x14ac:dyDescent="0.2">
      <c r="A18" s="28">
        <v>7</v>
      </c>
      <c r="G18" s="72"/>
      <c r="H18" s="72"/>
      <c r="L18" s="28"/>
    </row>
    <row r="19" spans="1:12" ht="15.75" x14ac:dyDescent="0.25">
      <c r="A19" s="28">
        <v>8</v>
      </c>
      <c r="C19" s="62" t="s">
        <v>64</v>
      </c>
      <c r="L19" s="28"/>
    </row>
    <row r="20" spans="1:12" x14ac:dyDescent="0.2">
      <c r="A20" s="28">
        <v>9</v>
      </c>
      <c r="C20" s="27" t="s">
        <v>57</v>
      </c>
      <c r="E20" s="28"/>
      <c r="F20" s="28"/>
      <c r="G20" s="63">
        <v>800518254.21000004</v>
      </c>
      <c r="H20" s="63"/>
      <c r="I20" s="63">
        <v>737581823</v>
      </c>
      <c r="J20" s="64"/>
      <c r="K20" s="63">
        <f>I20-G20</f>
        <v>-62936431.210000038</v>
      </c>
      <c r="L20" s="65" t="s">
        <v>14</v>
      </c>
    </row>
    <row r="21" spans="1:12" x14ac:dyDescent="0.2">
      <c r="A21" s="28">
        <v>10</v>
      </c>
      <c r="C21" s="27" t="s">
        <v>58</v>
      </c>
      <c r="E21" s="28"/>
      <c r="F21" s="28"/>
      <c r="G21" s="63">
        <v>489484561</v>
      </c>
      <c r="H21" s="66"/>
      <c r="I21" s="63">
        <v>522969065</v>
      </c>
      <c r="J21" s="64"/>
      <c r="K21" s="63">
        <f>I21-G21</f>
        <v>33484504</v>
      </c>
      <c r="L21" s="65" t="s">
        <v>20</v>
      </c>
    </row>
    <row r="22" spans="1:12" x14ac:dyDescent="0.2">
      <c r="A22" s="28">
        <v>11</v>
      </c>
      <c r="C22" s="27" t="s">
        <v>60</v>
      </c>
      <c r="E22" s="67"/>
      <c r="F22" s="68"/>
      <c r="G22" s="69">
        <v>49148365</v>
      </c>
      <c r="H22" s="66"/>
      <c r="I22" s="69">
        <v>92801326</v>
      </c>
      <c r="J22" s="75"/>
      <c r="K22" s="69">
        <f>I22-G22</f>
        <v>43652961</v>
      </c>
      <c r="L22" s="65" t="s">
        <v>62</v>
      </c>
    </row>
    <row r="23" spans="1:12" x14ac:dyDescent="0.2">
      <c r="A23" s="28">
        <v>12</v>
      </c>
    </row>
    <row r="24" spans="1:12" ht="15.75" thickBot="1" x14ac:dyDescent="0.25">
      <c r="A24" s="28">
        <v>13</v>
      </c>
      <c r="C24" s="27" t="s">
        <v>65</v>
      </c>
      <c r="G24" s="70">
        <f>SUM(G20:G22)</f>
        <v>1339151180.21</v>
      </c>
      <c r="H24" s="71"/>
      <c r="I24" s="70">
        <f>SUM(I20:I22)</f>
        <v>1353352214</v>
      </c>
      <c r="J24" s="64"/>
      <c r="K24" s="70">
        <f>SUM(K20:K22)</f>
        <v>14201033.789999962</v>
      </c>
    </row>
    <row r="25" spans="1:12" ht="15.75" thickTop="1" x14ac:dyDescent="0.2">
      <c r="L25" s="6"/>
    </row>
    <row r="26" spans="1:12" x14ac:dyDescent="0.2">
      <c r="L26" s="6"/>
    </row>
    <row r="27" spans="1:12" x14ac:dyDescent="0.2">
      <c r="C27" s="88" t="s">
        <v>66</v>
      </c>
      <c r="D27" s="88"/>
      <c r="E27" s="88"/>
      <c r="F27" s="88"/>
      <c r="G27" s="88"/>
      <c r="H27" s="88"/>
      <c r="I27" s="88"/>
      <c r="J27" s="88"/>
      <c r="K27" s="88"/>
      <c r="L27" s="88"/>
    </row>
    <row r="28" spans="1:12" x14ac:dyDescent="0.2">
      <c r="C28" s="88" t="s">
        <v>67</v>
      </c>
      <c r="D28" s="88"/>
      <c r="E28" s="88"/>
      <c r="F28" s="88"/>
      <c r="G28" s="88"/>
      <c r="H28" s="88"/>
      <c r="I28" s="88"/>
      <c r="J28" s="88"/>
      <c r="K28" s="88"/>
      <c r="L28" s="88"/>
    </row>
    <row r="29" spans="1:12" x14ac:dyDescent="0.2">
      <c r="C29" s="88" t="s">
        <v>68</v>
      </c>
      <c r="D29" s="88"/>
      <c r="E29" s="88"/>
      <c r="F29" s="88"/>
      <c r="G29" s="88"/>
      <c r="H29" s="88"/>
      <c r="I29" s="88"/>
      <c r="J29" s="88"/>
      <c r="K29" s="88"/>
      <c r="L29" s="88"/>
    </row>
    <row r="30" spans="1:12" x14ac:dyDescent="0.2">
      <c r="C30" s="88" t="s">
        <v>69</v>
      </c>
      <c r="D30" s="88"/>
      <c r="E30" s="88"/>
      <c r="F30" s="88"/>
      <c r="G30" s="88"/>
      <c r="H30" s="88"/>
      <c r="I30" s="88"/>
      <c r="J30" s="88"/>
      <c r="K30" s="88"/>
      <c r="L30" s="88"/>
    </row>
    <row r="31" spans="1:12" x14ac:dyDescent="0.2">
      <c r="C31" s="88" t="s">
        <v>70</v>
      </c>
      <c r="D31" s="88"/>
      <c r="E31" s="88"/>
      <c r="F31" s="88"/>
      <c r="G31" s="88"/>
      <c r="H31" s="88"/>
      <c r="I31" s="88"/>
      <c r="J31" s="88"/>
      <c r="K31" s="88"/>
      <c r="L31" s="88"/>
    </row>
    <row r="32" spans="1:12" x14ac:dyDescent="0.2">
      <c r="C32" s="89" t="s">
        <v>71</v>
      </c>
      <c r="D32" s="89"/>
      <c r="E32" s="89"/>
      <c r="F32" s="89"/>
      <c r="G32" s="89"/>
      <c r="H32" s="89"/>
      <c r="I32" s="89"/>
      <c r="J32" s="89"/>
      <c r="K32" s="89"/>
      <c r="L32" s="89"/>
    </row>
    <row r="33" spans="3:12" x14ac:dyDescent="0.2">
      <c r="C33" s="87" t="s">
        <v>72</v>
      </c>
      <c r="D33" s="87"/>
      <c r="E33" s="87"/>
      <c r="F33" s="87"/>
      <c r="G33" s="87"/>
      <c r="H33" s="87"/>
      <c r="I33" s="87"/>
      <c r="J33" s="87"/>
      <c r="K33" s="87"/>
      <c r="L33" s="87"/>
    </row>
    <row r="34" spans="3:12" x14ac:dyDescent="0.2">
      <c r="C34" s="87" t="s">
        <v>73</v>
      </c>
      <c r="D34" s="87"/>
      <c r="E34" s="87"/>
      <c r="F34" s="87"/>
      <c r="G34" s="87"/>
      <c r="H34" s="87"/>
      <c r="I34" s="87"/>
      <c r="J34" s="87"/>
      <c r="K34" s="87"/>
      <c r="L34" s="87"/>
    </row>
    <row r="35" spans="3:12" x14ac:dyDescent="0.2">
      <c r="C35" s="87" t="s">
        <v>74</v>
      </c>
      <c r="D35" s="87"/>
      <c r="E35" s="87"/>
      <c r="F35" s="87"/>
      <c r="G35" s="87"/>
      <c r="H35" s="87"/>
      <c r="I35" s="87"/>
      <c r="J35" s="87"/>
      <c r="K35" s="87"/>
      <c r="L35" s="87"/>
    </row>
    <row r="37" spans="3:12" x14ac:dyDescent="0.2">
      <c r="L37" s="28"/>
    </row>
    <row r="38" spans="3:12" x14ac:dyDescent="0.2">
      <c r="L38" s="73"/>
    </row>
    <row r="39" spans="3:12" x14ac:dyDescent="0.2">
      <c r="L39" s="28"/>
    </row>
    <row r="40" spans="3:12" x14ac:dyDescent="0.2">
      <c r="L40" s="28"/>
    </row>
    <row r="41" spans="3:12" x14ac:dyDescent="0.2">
      <c r="L41" s="28"/>
    </row>
    <row r="42" spans="3:12" x14ac:dyDescent="0.2">
      <c r="L42" s="28"/>
    </row>
    <row r="43" spans="3:12" x14ac:dyDescent="0.2">
      <c r="L43" s="28"/>
    </row>
    <row r="44" spans="3:12" x14ac:dyDescent="0.2">
      <c r="L44" s="28"/>
    </row>
    <row r="45" spans="3:12" x14ac:dyDescent="0.2">
      <c r="L45" s="28"/>
    </row>
    <row r="46" spans="3:12" x14ac:dyDescent="0.2">
      <c r="L46" s="28"/>
    </row>
    <row r="47" spans="3:12" x14ac:dyDescent="0.2">
      <c r="L47" s="28"/>
    </row>
    <row r="48" spans="3:12" x14ac:dyDescent="0.2">
      <c r="L48" s="28"/>
    </row>
    <row r="49" spans="12:12" x14ac:dyDescent="0.2">
      <c r="L49" s="28"/>
    </row>
    <row r="50" spans="12:12" x14ac:dyDescent="0.2">
      <c r="L50" s="28"/>
    </row>
    <row r="51" spans="12:12" x14ac:dyDescent="0.2">
      <c r="L51" s="28"/>
    </row>
    <row r="52" spans="12:12" x14ac:dyDescent="0.2">
      <c r="L52" s="28"/>
    </row>
    <row r="53" spans="12:12" x14ac:dyDescent="0.2">
      <c r="L53" s="28"/>
    </row>
    <row r="54" spans="12:12" x14ac:dyDescent="0.2">
      <c r="L54" s="28"/>
    </row>
    <row r="55" spans="12:12" x14ac:dyDescent="0.2">
      <c r="L55" s="28"/>
    </row>
    <row r="56" spans="12:12" x14ac:dyDescent="0.2">
      <c r="L56" s="6"/>
    </row>
  </sheetData>
  <mergeCells count="9">
    <mergeCell ref="C33:L33"/>
    <mergeCell ref="C34:L34"/>
    <mergeCell ref="C35:L35"/>
    <mergeCell ref="C27:L27"/>
    <mergeCell ref="C28:L28"/>
    <mergeCell ref="C29:L29"/>
    <mergeCell ref="C30:L30"/>
    <mergeCell ref="C31:L31"/>
    <mergeCell ref="C32:L32"/>
  </mergeCells>
  <pageMargins left="1" right="0.75" top="0.98425196850393704" bottom="0" header="0.5" footer="0"/>
  <pageSetup scale="51" orientation="portrait" r:id="rId1"/>
  <headerFooter alignWithMargins="0">
    <oddHeader>&amp;R&amp;"Times New Roman,Bold"KyPSC Case No. 2024-00354
STAFF-DR-01-021 Attachment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8BCF-4611-4994-8D34-18698DE936DB}">
  <sheetPr syncVertical="1" syncRef="A1" transitionEvaluation="1" transitionEntry="1"/>
  <dimension ref="A1:J135"/>
  <sheetViews>
    <sheetView view="pageLayout" zoomScaleNormal="80" workbookViewId="0">
      <selection activeCell="L59" sqref="L59"/>
    </sheetView>
  </sheetViews>
  <sheetFormatPr defaultColWidth="17.85546875" defaultRowHeight="15" x14ac:dyDescent="0.2"/>
  <cols>
    <col min="1" max="1" width="6.42578125" style="8" customWidth="1"/>
    <col min="2" max="2" width="0.7109375" style="8" customWidth="1"/>
    <col min="3" max="3" width="49.7109375" style="8" customWidth="1"/>
    <col min="4" max="4" width="0.85546875" style="8" customWidth="1"/>
    <col min="5" max="5" width="17.7109375" style="41" customWidth="1"/>
    <col min="6" max="6" width="0.85546875" style="8" customWidth="1"/>
    <col min="7" max="7" width="26" style="8" customWidth="1"/>
    <col min="8" max="8" width="0.85546875" style="8" customWidth="1"/>
    <col min="9" max="9" width="16.85546875" style="8" customWidth="1"/>
    <col min="10" max="10" width="9.28515625" style="8" customWidth="1"/>
    <col min="11" max="16384" width="17.85546875" style="8"/>
  </cols>
  <sheetData>
    <row r="1" spans="1:10" ht="15.75" x14ac:dyDescent="0.25">
      <c r="A1" s="36" t="str">
        <f>'SCH_B1- Elec'!A1</f>
        <v>DUKE ENERGY KENTUCKY, INC.</v>
      </c>
      <c r="B1" s="37"/>
      <c r="C1" s="37"/>
      <c r="D1" s="37"/>
      <c r="E1" s="38"/>
      <c r="F1" s="37"/>
      <c r="G1" s="39"/>
      <c r="H1" s="37"/>
    </row>
    <row r="2" spans="1:10" ht="15.75" x14ac:dyDescent="0.25">
      <c r="A2" s="36" t="s">
        <v>75</v>
      </c>
      <c r="B2" s="37"/>
      <c r="C2" s="37"/>
      <c r="D2" s="37"/>
      <c r="E2" s="37"/>
      <c r="F2" s="37"/>
      <c r="G2" s="4"/>
      <c r="H2" s="38"/>
    </row>
    <row r="3" spans="1:10" x14ac:dyDescent="0.2">
      <c r="B3" s="37"/>
      <c r="C3" s="37"/>
      <c r="D3" s="37"/>
      <c r="E3" s="37"/>
      <c r="F3" s="37"/>
      <c r="G3" s="6"/>
      <c r="H3" s="38"/>
    </row>
    <row r="4" spans="1:10" x14ac:dyDescent="0.2">
      <c r="B4" s="37"/>
      <c r="C4" s="37"/>
      <c r="D4" s="37"/>
      <c r="E4" s="37"/>
      <c r="F4" s="37"/>
      <c r="H4" s="38"/>
    </row>
    <row r="5" spans="1:10" x14ac:dyDescent="0.2">
      <c r="A5" s="40"/>
      <c r="B5" s="37"/>
      <c r="C5" s="37"/>
      <c r="D5" s="37"/>
      <c r="E5" s="76"/>
      <c r="F5" s="37"/>
      <c r="G5" s="77"/>
      <c r="H5" s="38"/>
      <c r="I5" s="37"/>
    </row>
    <row r="6" spans="1:10" x14ac:dyDescent="0.2">
      <c r="A6" s="39"/>
      <c r="E6" s="8"/>
      <c r="H6" s="41"/>
    </row>
    <row r="7" spans="1:10" x14ac:dyDescent="0.2">
      <c r="A7" s="42" t="s">
        <v>3</v>
      </c>
      <c r="B7" s="42"/>
      <c r="C7" s="42"/>
      <c r="D7" s="42"/>
      <c r="E7" s="13" t="s">
        <v>76</v>
      </c>
      <c r="F7" s="42"/>
      <c r="G7" s="42" t="s">
        <v>6</v>
      </c>
      <c r="H7" s="43"/>
      <c r="I7" s="42"/>
      <c r="J7" s="44"/>
    </row>
    <row r="8" spans="1:10" x14ac:dyDescent="0.2">
      <c r="A8" s="45" t="s">
        <v>77</v>
      </c>
      <c r="B8" s="45"/>
      <c r="C8" s="45" t="s">
        <v>78</v>
      </c>
      <c r="D8" s="45"/>
      <c r="E8" s="46">
        <v>45351</v>
      </c>
      <c r="F8" s="45"/>
      <c r="G8" s="47" t="s">
        <v>10</v>
      </c>
      <c r="H8" s="48"/>
      <c r="I8" s="47" t="s">
        <v>11</v>
      </c>
    </row>
    <row r="9" spans="1:10" x14ac:dyDescent="0.2">
      <c r="A9" s="49"/>
      <c r="D9" s="39"/>
      <c r="E9" s="50"/>
      <c r="F9" s="39"/>
      <c r="G9" s="50"/>
      <c r="H9" s="51"/>
      <c r="I9" s="50"/>
    </row>
    <row r="10" spans="1:10" x14ac:dyDescent="0.2">
      <c r="A10" s="49">
        <v>1</v>
      </c>
      <c r="B10" s="52" t="s">
        <v>79</v>
      </c>
      <c r="D10" s="39"/>
      <c r="E10" s="78">
        <v>467829841</v>
      </c>
      <c r="F10" s="39"/>
      <c r="G10" s="78">
        <v>503765147</v>
      </c>
      <c r="H10" s="17"/>
      <c r="I10" s="78">
        <f>G10-E10</f>
        <v>35935306</v>
      </c>
      <c r="J10" s="79" t="s">
        <v>14</v>
      </c>
    </row>
    <row r="11" spans="1:10" x14ac:dyDescent="0.2">
      <c r="A11" s="49">
        <v>2</v>
      </c>
      <c r="B11" s="53"/>
      <c r="C11" s="53"/>
      <c r="D11" s="39"/>
      <c r="E11" s="54"/>
      <c r="F11" s="39"/>
      <c r="G11" s="54"/>
      <c r="H11" s="17"/>
      <c r="I11" s="54"/>
    </row>
    <row r="12" spans="1:10" x14ac:dyDescent="0.2">
      <c r="A12" s="49">
        <v>3</v>
      </c>
      <c r="B12" s="52" t="s">
        <v>80</v>
      </c>
      <c r="C12" s="53"/>
      <c r="D12" s="39"/>
      <c r="E12" s="80"/>
      <c r="F12" s="39"/>
      <c r="G12" s="80"/>
      <c r="H12" s="17"/>
      <c r="I12" s="80"/>
    </row>
    <row r="13" spans="1:10" x14ac:dyDescent="0.2">
      <c r="A13" s="49">
        <v>4</v>
      </c>
      <c r="B13" s="52" t="s">
        <v>81</v>
      </c>
      <c r="C13" s="53"/>
      <c r="D13" s="39"/>
      <c r="E13" s="80"/>
      <c r="F13" s="39"/>
      <c r="G13" s="80"/>
      <c r="H13" s="17"/>
      <c r="I13" s="80"/>
      <c r="J13" s="39"/>
    </row>
    <row r="14" spans="1:10" x14ac:dyDescent="0.2">
      <c r="A14" s="49">
        <v>5</v>
      </c>
      <c r="B14" s="53"/>
      <c r="C14" s="52" t="s">
        <v>82</v>
      </c>
      <c r="D14" s="39"/>
      <c r="E14" s="80"/>
      <c r="F14" s="39"/>
      <c r="G14" s="80"/>
      <c r="H14" s="17"/>
      <c r="I14" s="80"/>
      <c r="J14" s="39"/>
    </row>
    <row r="15" spans="1:10" x14ac:dyDescent="0.2">
      <c r="A15" s="49">
        <v>6</v>
      </c>
      <c r="B15" s="52" t="s">
        <v>83</v>
      </c>
      <c r="C15" s="52" t="s">
        <v>84</v>
      </c>
      <c r="D15" s="39"/>
      <c r="E15" s="55">
        <f>95540555+61643651</f>
        <v>157184206</v>
      </c>
      <c r="F15" s="39"/>
      <c r="G15" s="55">
        <v>172781854</v>
      </c>
      <c r="H15" s="17"/>
      <c r="I15" s="55">
        <f>G15-E15</f>
        <v>15597648</v>
      </c>
      <c r="J15" s="79" t="s">
        <v>20</v>
      </c>
    </row>
    <row r="16" spans="1:10" x14ac:dyDescent="0.2">
      <c r="A16" s="49">
        <v>7</v>
      </c>
      <c r="B16" s="52"/>
      <c r="C16" s="52" t="s">
        <v>85</v>
      </c>
      <c r="D16" s="39"/>
      <c r="E16" s="81">
        <f>3848868+0+29141415+22818786</f>
        <v>55809069</v>
      </c>
      <c r="F16" s="39"/>
      <c r="G16" s="81">
        <v>55165286</v>
      </c>
      <c r="H16" s="17"/>
      <c r="I16" s="81">
        <f>G16-E16</f>
        <v>-643783</v>
      </c>
      <c r="J16" s="82"/>
    </row>
    <row r="17" spans="1:10" x14ac:dyDescent="0.2">
      <c r="A17" s="49">
        <v>8</v>
      </c>
      <c r="B17" s="53"/>
      <c r="C17" s="52" t="s">
        <v>86</v>
      </c>
      <c r="D17" s="56"/>
      <c r="E17" s="80">
        <f>SUM(E15:E16)</f>
        <v>212993275</v>
      </c>
      <c r="F17" s="56"/>
      <c r="G17" s="80">
        <f>SUM(G15:G16)</f>
        <v>227947140</v>
      </c>
      <c r="H17" s="17"/>
      <c r="I17" s="80">
        <f>G17-E17</f>
        <v>14953865</v>
      </c>
      <c r="J17" s="79"/>
    </row>
    <row r="18" spans="1:10" x14ac:dyDescent="0.2">
      <c r="A18" s="49">
        <v>9</v>
      </c>
      <c r="B18" s="52"/>
      <c r="C18" s="52"/>
      <c r="D18" s="39"/>
      <c r="E18" s="80"/>
      <c r="F18" s="39"/>
      <c r="G18" s="80"/>
      <c r="H18" s="17"/>
      <c r="I18" s="80"/>
      <c r="J18" s="42"/>
    </row>
    <row r="19" spans="1:10" x14ac:dyDescent="0.2">
      <c r="A19" s="49">
        <v>10</v>
      </c>
      <c r="B19" s="52"/>
      <c r="C19" s="52" t="s">
        <v>87</v>
      </c>
      <c r="D19" s="39"/>
      <c r="E19" s="80">
        <f>28299638+1089464</f>
        <v>29389102</v>
      </c>
      <c r="F19" s="39"/>
      <c r="G19" s="80">
        <v>30517275</v>
      </c>
      <c r="H19" s="17"/>
      <c r="I19" s="55">
        <f t="shared" ref="I19:I26" si="0">G19-E19</f>
        <v>1128173</v>
      </c>
    </row>
    <row r="20" spans="1:10" x14ac:dyDescent="0.2">
      <c r="A20" s="49">
        <v>11</v>
      </c>
      <c r="B20" s="52"/>
      <c r="C20" s="52" t="s">
        <v>88</v>
      </c>
      <c r="D20" s="39"/>
      <c r="E20" s="80">
        <v>2059611</v>
      </c>
      <c r="F20" s="39"/>
      <c r="G20" s="80">
        <v>2770253</v>
      </c>
      <c r="H20" s="17"/>
      <c r="I20" s="55">
        <f t="shared" si="0"/>
        <v>710642</v>
      </c>
      <c r="J20" s="82"/>
    </row>
    <row r="21" spans="1:10" x14ac:dyDescent="0.2">
      <c r="A21" s="49">
        <v>12</v>
      </c>
      <c r="B21" s="52"/>
      <c r="C21" s="52" t="s">
        <v>89</v>
      </c>
      <c r="D21" s="39"/>
      <c r="E21" s="80">
        <f>3922261+7620671</f>
        <v>11542932</v>
      </c>
      <c r="F21" s="39"/>
      <c r="G21" s="80">
        <v>12416931</v>
      </c>
      <c r="H21" s="17"/>
      <c r="I21" s="55">
        <f t="shared" si="0"/>
        <v>873999</v>
      </c>
      <c r="J21" s="79"/>
    </row>
    <row r="22" spans="1:10" x14ac:dyDescent="0.2">
      <c r="A22" s="49">
        <v>13</v>
      </c>
      <c r="B22" s="52"/>
      <c r="C22" s="52" t="s">
        <v>90</v>
      </c>
      <c r="D22" s="39"/>
      <c r="E22" s="80">
        <v>8257565</v>
      </c>
      <c r="F22" s="39"/>
      <c r="G22" s="55">
        <v>6265587</v>
      </c>
      <c r="H22" s="17"/>
      <c r="I22" s="55">
        <f t="shared" si="0"/>
        <v>-1991978</v>
      </c>
      <c r="J22" s="82"/>
    </row>
    <row r="23" spans="1:10" x14ac:dyDescent="0.2">
      <c r="A23" s="49">
        <v>14</v>
      </c>
      <c r="B23" s="53"/>
      <c r="C23" s="52" t="s">
        <v>91</v>
      </c>
      <c r="D23" s="39"/>
      <c r="E23" s="80">
        <v>1425232</v>
      </c>
      <c r="F23" s="39"/>
      <c r="G23" s="55">
        <v>1175527</v>
      </c>
      <c r="H23" s="17"/>
      <c r="I23" s="55">
        <f t="shared" si="0"/>
        <v>-249705</v>
      </c>
      <c r="J23" s="79"/>
    </row>
    <row r="24" spans="1:10" x14ac:dyDescent="0.2">
      <c r="A24" s="49">
        <v>15</v>
      </c>
      <c r="B24" s="53"/>
      <c r="C24" s="52" t="s">
        <v>92</v>
      </c>
      <c r="D24" s="39"/>
      <c r="E24" s="80">
        <v>153259</v>
      </c>
      <c r="F24" s="39"/>
      <c r="G24" s="55">
        <v>152176</v>
      </c>
      <c r="H24" s="17"/>
      <c r="I24" s="55">
        <f t="shared" si="0"/>
        <v>-1083</v>
      </c>
      <c r="J24" s="79"/>
    </row>
    <row r="25" spans="1:10" x14ac:dyDescent="0.2">
      <c r="A25" s="49">
        <v>16</v>
      </c>
      <c r="B25" s="53"/>
      <c r="C25" s="52" t="s">
        <v>93</v>
      </c>
      <c r="D25" s="39"/>
      <c r="E25" s="80">
        <f>24657295+18339</f>
        <v>24675634</v>
      </c>
      <c r="F25" s="39"/>
      <c r="G25" s="55">
        <v>24228892</v>
      </c>
      <c r="H25" s="17"/>
      <c r="I25" s="55">
        <f t="shared" si="0"/>
        <v>-446742</v>
      </c>
      <c r="J25" s="79"/>
    </row>
    <row r="26" spans="1:10" x14ac:dyDescent="0.2">
      <c r="A26" s="49">
        <v>17</v>
      </c>
      <c r="B26" s="53"/>
      <c r="C26" s="52" t="s">
        <v>94</v>
      </c>
      <c r="D26" s="39"/>
      <c r="E26" s="80">
        <f>1645941+25657994</f>
        <v>27303935</v>
      </c>
      <c r="F26" s="39"/>
      <c r="G26" s="55">
        <v>16609542</v>
      </c>
      <c r="H26" s="17"/>
      <c r="I26" s="55">
        <f t="shared" si="0"/>
        <v>-10694393</v>
      </c>
      <c r="J26" s="79" t="s">
        <v>40</v>
      </c>
    </row>
    <row r="27" spans="1:10" x14ac:dyDescent="0.2">
      <c r="A27" s="49">
        <v>18</v>
      </c>
      <c r="B27" s="53"/>
      <c r="C27" s="52" t="s">
        <v>95</v>
      </c>
      <c r="D27" s="39"/>
      <c r="E27" s="83">
        <f>E17+SUM(E19:E26)</f>
        <v>317800545</v>
      </c>
      <c r="F27" s="39"/>
      <c r="G27" s="83">
        <f>G17+SUM(G19:G26)</f>
        <v>322083323</v>
      </c>
      <c r="H27" s="17"/>
      <c r="I27" s="83">
        <f>I17+SUM(I19:I26)</f>
        <v>4282778</v>
      </c>
      <c r="J27" s="79"/>
    </row>
    <row r="28" spans="1:10" x14ac:dyDescent="0.2">
      <c r="A28" s="49">
        <v>19</v>
      </c>
      <c r="B28" s="53"/>
      <c r="C28" s="53"/>
      <c r="D28" s="39"/>
      <c r="E28" s="54"/>
      <c r="F28" s="39"/>
      <c r="G28" s="54"/>
      <c r="H28" s="17"/>
      <c r="I28" s="54"/>
      <c r="J28" s="79"/>
    </row>
    <row r="29" spans="1:10" x14ac:dyDescent="0.2">
      <c r="A29" s="49">
        <v>20</v>
      </c>
      <c r="B29" s="53"/>
      <c r="C29" s="52" t="s">
        <v>96</v>
      </c>
      <c r="D29" s="39"/>
      <c r="E29" s="81">
        <v>60480708</v>
      </c>
      <c r="F29" s="39"/>
      <c r="G29" s="81">
        <v>69049642</v>
      </c>
      <c r="H29" s="17"/>
      <c r="I29" s="81">
        <f>G29-E29</f>
        <v>8568934</v>
      </c>
      <c r="J29" s="82" t="s">
        <v>62</v>
      </c>
    </row>
    <row r="30" spans="1:10" x14ac:dyDescent="0.2">
      <c r="A30" s="49">
        <v>21</v>
      </c>
      <c r="B30" s="53"/>
      <c r="C30" s="53"/>
      <c r="D30" s="39"/>
      <c r="E30" s="54"/>
      <c r="F30" s="39"/>
      <c r="G30" s="54"/>
      <c r="H30" s="17"/>
      <c r="I30" s="54"/>
      <c r="J30" s="79"/>
    </row>
    <row r="31" spans="1:10" x14ac:dyDescent="0.2">
      <c r="A31" s="49">
        <v>22</v>
      </c>
      <c r="B31" s="53"/>
      <c r="C31" s="52" t="s">
        <v>97</v>
      </c>
      <c r="D31" s="39"/>
      <c r="E31" s="80"/>
      <c r="F31" s="39"/>
      <c r="G31" s="80"/>
      <c r="H31" s="17"/>
      <c r="I31" s="80"/>
      <c r="J31" s="79"/>
    </row>
    <row r="32" spans="1:10" x14ac:dyDescent="0.2">
      <c r="A32" s="49">
        <v>23</v>
      </c>
      <c r="B32" s="53"/>
      <c r="C32" s="52" t="s">
        <v>98</v>
      </c>
      <c r="D32" s="39"/>
      <c r="E32" s="55">
        <f>4939+1000</f>
        <v>5939</v>
      </c>
      <c r="F32" s="39"/>
      <c r="G32" s="55">
        <v>-2342</v>
      </c>
      <c r="H32" s="17"/>
      <c r="I32" s="55">
        <f>G32-E32</f>
        <v>-8281</v>
      </c>
      <c r="J32" s="79"/>
    </row>
    <row r="33" spans="1:10" x14ac:dyDescent="0.2">
      <c r="A33" s="49">
        <v>24</v>
      </c>
      <c r="B33" s="53"/>
      <c r="C33" s="52" t="s">
        <v>99</v>
      </c>
      <c r="D33" s="39"/>
      <c r="E33" s="55">
        <v>11592784</v>
      </c>
      <c r="F33" s="39"/>
      <c r="G33" s="55">
        <v>16081483</v>
      </c>
      <c r="H33" s="17"/>
      <c r="I33" s="55">
        <f>G33-E33</f>
        <v>4488699</v>
      </c>
      <c r="J33" s="79" t="s">
        <v>43</v>
      </c>
    </row>
    <row r="34" spans="1:10" x14ac:dyDescent="0.2">
      <c r="A34" s="49">
        <v>25</v>
      </c>
      <c r="B34" s="53"/>
      <c r="C34" s="52" t="s">
        <v>100</v>
      </c>
      <c r="D34" s="39"/>
      <c r="E34" s="83">
        <f>SUM(E32:E33)</f>
        <v>11598723</v>
      </c>
      <c r="F34" s="39"/>
      <c r="G34" s="83">
        <f>SUM(G32:G33)</f>
        <v>16079141</v>
      </c>
      <c r="H34" s="17"/>
      <c r="I34" s="83">
        <f>G34-E34</f>
        <v>4480418</v>
      </c>
    </row>
    <row r="35" spans="1:10" x14ac:dyDescent="0.2">
      <c r="A35" s="49">
        <v>26</v>
      </c>
      <c r="B35" s="52"/>
      <c r="C35" s="53"/>
      <c r="D35" s="39"/>
      <c r="E35" s="80"/>
      <c r="F35" s="39"/>
      <c r="G35" s="80"/>
      <c r="H35" s="17"/>
      <c r="I35" s="80"/>
      <c r="J35" s="42"/>
    </row>
    <row r="36" spans="1:10" x14ac:dyDescent="0.2">
      <c r="A36" s="49">
        <v>27</v>
      </c>
      <c r="B36" s="53"/>
      <c r="C36" s="52" t="s">
        <v>101</v>
      </c>
      <c r="D36" s="39"/>
      <c r="E36" s="53"/>
      <c r="F36" s="39"/>
      <c r="G36" s="53"/>
      <c r="H36" s="17"/>
      <c r="I36" s="53"/>
      <c r="J36" s="79"/>
    </row>
    <row r="37" spans="1:10" x14ac:dyDescent="0.2">
      <c r="A37" s="49">
        <v>28</v>
      </c>
      <c r="B37" s="53"/>
      <c r="C37" s="52" t="s">
        <v>102</v>
      </c>
      <c r="D37" s="39"/>
      <c r="E37" s="80">
        <f>677068-141887</f>
        <v>535181</v>
      </c>
      <c r="F37" s="39"/>
      <c r="G37" s="80">
        <v>1793879</v>
      </c>
      <c r="H37" s="17"/>
      <c r="I37" s="80">
        <f>G37-E37</f>
        <v>1258698</v>
      </c>
      <c r="J37" s="79"/>
    </row>
    <row r="38" spans="1:10" x14ac:dyDescent="0.2">
      <c r="A38" s="49">
        <v>29</v>
      </c>
      <c r="B38" s="53"/>
      <c r="C38" s="52" t="s">
        <v>103</v>
      </c>
      <c r="D38" s="39"/>
      <c r="E38" s="80">
        <f>8786784+232637-7289296-144199</f>
        <v>1585926</v>
      </c>
      <c r="F38" s="39"/>
      <c r="G38" s="80">
        <v>1420518</v>
      </c>
      <c r="H38" s="17"/>
      <c r="I38" s="80">
        <f>G38-E38</f>
        <v>-165408</v>
      </c>
      <c r="J38" s="79"/>
    </row>
    <row r="39" spans="1:10" x14ac:dyDescent="0.2">
      <c r="A39" s="49">
        <v>30</v>
      </c>
      <c r="B39" s="53"/>
      <c r="C39" s="52" t="s">
        <v>104</v>
      </c>
      <c r="D39" s="39"/>
      <c r="E39" s="83">
        <f>SUM(E37:E38)</f>
        <v>2121107</v>
      </c>
      <c r="F39" s="39"/>
      <c r="G39" s="83">
        <f>SUM(G37:G38)</f>
        <v>3214397</v>
      </c>
      <c r="H39" s="17"/>
      <c r="I39" s="83">
        <f>G39-E39</f>
        <v>1093290</v>
      </c>
      <c r="J39" s="82"/>
    </row>
    <row r="40" spans="1:10" x14ac:dyDescent="0.2">
      <c r="A40" s="49">
        <v>31</v>
      </c>
      <c r="B40" s="53"/>
      <c r="C40" s="53"/>
      <c r="D40" s="39"/>
      <c r="E40" s="54"/>
      <c r="F40" s="39"/>
      <c r="G40" s="54"/>
      <c r="H40" s="17"/>
      <c r="I40" s="54"/>
      <c r="J40" s="42"/>
    </row>
    <row r="41" spans="1:10" x14ac:dyDescent="0.2">
      <c r="A41" s="49">
        <v>32</v>
      </c>
      <c r="B41" s="53"/>
      <c r="C41" s="52" t="s">
        <v>105</v>
      </c>
      <c r="D41" s="39"/>
      <c r="E41" s="53"/>
      <c r="F41" s="39"/>
      <c r="G41" s="53"/>
      <c r="H41" s="17"/>
      <c r="I41" s="53"/>
      <c r="J41" s="79"/>
    </row>
    <row r="42" spans="1:10" x14ac:dyDescent="0.2">
      <c r="A42" s="49">
        <v>33</v>
      </c>
      <c r="B42" s="53"/>
      <c r="C42" s="52" t="s">
        <v>106</v>
      </c>
      <c r="D42" s="39"/>
      <c r="E42" s="80">
        <f>10130704+898265</f>
        <v>11028969</v>
      </c>
      <c r="F42" s="39"/>
      <c r="G42" s="80">
        <v>16748583</v>
      </c>
      <c r="H42" s="17"/>
      <c r="I42" s="80">
        <f>G42-E42</f>
        <v>5719614</v>
      </c>
      <c r="J42" s="79"/>
    </row>
    <row r="43" spans="1:10" x14ac:dyDescent="0.2">
      <c r="A43" s="49">
        <v>34</v>
      </c>
      <c r="B43" s="53"/>
      <c r="C43" s="52" t="s">
        <v>103</v>
      </c>
      <c r="D43" s="39"/>
      <c r="E43" s="80">
        <f>33021375+2305703+27399-31445388-3325247-3818999</f>
        <v>-3235157</v>
      </c>
      <c r="F43" s="39"/>
      <c r="G43" s="80">
        <v>-7248058</v>
      </c>
      <c r="H43" s="17"/>
      <c r="I43" s="80">
        <f>G43-E43</f>
        <v>-4012901</v>
      </c>
      <c r="J43" s="79"/>
    </row>
    <row r="44" spans="1:10" x14ac:dyDescent="0.2">
      <c r="A44" s="49">
        <v>35</v>
      </c>
      <c r="B44" s="53"/>
      <c r="C44" s="52" t="s">
        <v>107</v>
      </c>
      <c r="D44" s="39"/>
      <c r="E44" s="80">
        <v>0</v>
      </c>
      <c r="F44" s="39"/>
      <c r="G44" s="80">
        <v>0</v>
      </c>
      <c r="H44" s="17"/>
      <c r="I44" s="80">
        <f>G44-E44</f>
        <v>0</v>
      </c>
      <c r="J44" s="82"/>
    </row>
    <row r="45" spans="1:10" x14ac:dyDescent="0.2">
      <c r="A45" s="49">
        <v>36</v>
      </c>
      <c r="B45" s="53"/>
      <c r="C45" s="52" t="s">
        <v>108</v>
      </c>
      <c r="D45" s="39"/>
      <c r="E45" s="83">
        <f>SUM(E42:E44)</f>
        <v>7793812</v>
      </c>
      <c r="F45" s="39"/>
      <c r="G45" s="83">
        <f>SUM(G42:G44)</f>
        <v>9500525</v>
      </c>
      <c r="H45" s="17"/>
      <c r="I45" s="83">
        <f>G45-E45</f>
        <v>1706713</v>
      </c>
      <c r="J45" s="82"/>
    </row>
    <row r="46" spans="1:10" x14ac:dyDescent="0.2">
      <c r="A46" s="49">
        <v>37</v>
      </c>
      <c r="B46" s="53"/>
      <c r="C46" s="53"/>
      <c r="D46" s="39"/>
      <c r="E46" s="54"/>
      <c r="F46" s="39"/>
      <c r="G46" s="54"/>
      <c r="H46" s="17"/>
      <c r="I46" s="54"/>
      <c r="J46" s="79"/>
    </row>
    <row r="47" spans="1:10" x14ac:dyDescent="0.2">
      <c r="A47" s="49">
        <v>38</v>
      </c>
      <c r="B47" s="53"/>
      <c r="C47" s="52" t="s">
        <v>109</v>
      </c>
      <c r="D47" s="39"/>
      <c r="E47" s="78">
        <f>E45+E39+E34+E29+E27</f>
        <v>399794895</v>
      </c>
      <c r="F47" s="39"/>
      <c r="G47" s="78">
        <f>G45+G39+G34+G29+G27</f>
        <v>419927028</v>
      </c>
      <c r="H47" s="17"/>
      <c r="I47" s="78">
        <f>G47-E47</f>
        <v>20132133</v>
      </c>
      <c r="J47" s="79"/>
    </row>
    <row r="48" spans="1:10" x14ac:dyDescent="0.2">
      <c r="A48" s="49">
        <v>39</v>
      </c>
      <c r="B48" s="53"/>
      <c r="C48" s="53"/>
      <c r="D48" s="39"/>
      <c r="E48" s="54"/>
      <c r="F48" s="39"/>
      <c r="G48" s="54"/>
      <c r="H48" s="17"/>
      <c r="I48" s="54"/>
      <c r="J48" s="79"/>
    </row>
    <row r="49" spans="1:10" ht="15.75" thickBot="1" x14ac:dyDescent="0.25">
      <c r="A49" s="49">
        <v>40</v>
      </c>
      <c r="B49" s="53"/>
      <c r="C49" s="52" t="s">
        <v>110</v>
      </c>
      <c r="D49" s="39"/>
      <c r="E49" s="84">
        <f>E10-E47</f>
        <v>68034946</v>
      </c>
      <c r="F49" s="39"/>
      <c r="G49" s="84">
        <f>G10-G47</f>
        <v>83838119</v>
      </c>
      <c r="H49" s="17"/>
      <c r="I49" s="84">
        <f>G49-E49</f>
        <v>15803173</v>
      </c>
      <c r="J49" s="79"/>
    </row>
    <row r="50" spans="1:10" ht="15.75" thickTop="1" x14ac:dyDescent="0.2">
      <c r="A50" s="53"/>
      <c r="B50" s="53"/>
      <c r="C50" s="53"/>
      <c r="E50" s="54"/>
      <c r="G50" s="54"/>
      <c r="H50" s="41"/>
      <c r="I50" s="54"/>
    </row>
    <row r="51" spans="1:10" x14ac:dyDescent="0.2">
      <c r="A51" s="53"/>
      <c r="B51" s="53"/>
      <c r="C51" s="53"/>
      <c r="E51" s="54"/>
      <c r="G51" s="54"/>
      <c r="H51" s="41"/>
      <c r="I51" s="54"/>
    </row>
    <row r="52" spans="1:10" x14ac:dyDescent="0.2">
      <c r="A52" s="53"/>
      <c r="B52" s="53"/>
      <c r="C52" s="85" t="s">
        <v>111</v>
      </c>
      <c r="E52" s="54"/>
      <c r="G52" s="54"/>
      <c r="H52" s="41"/>
      <c r="I52" s="54"/>
    </row>
    <row r="53" spans="1:10" x14ac:dyDescent="0.2">
      <c r="A53" s="53"/>
      <c r="B53" s="53"/>
      <c r="C53" s="85" t="s">
        <v>115</v>
      </c>
      <c r="E53" s="54"/>
      <c r="G53" s="54"/>
      <c r="H53" s="41"/>
      <c r="I53" s="54"/>
    </row>
    <row r="54" spans="1:10" x14ac:dyDescent="0.2">
      <c r="A54" s="53"/>
      <c r="B54" s="53"/>
      <c r="C54" s="85" t="s">
        <v>112</v>
      </c>
      <c r="E54" s="54"/>
      <c r="G54" s="54"/>
      <c r="H54" s="41"/>
      <c r="I54" s="54"/>
    </row>
    <row r="55" spans="1:10" x14ac:dyDescent="0.2">
      <c r="A55" s="53"/>
      <c r="B55" s="52"/>
      <c r="C55" s="85" t="s">
        <v>113</v>
      </c>
      <c r="E55" s="54"/>
      <c r="G55" s="54"/>
      <c r="H55" s="41"/>
      <c r="I55" s="54"/>
    </row>
    <row r="56" spans="1:10" x14ac:dyDescent="0.2">
      <c r="A56" s="53"/>
      <c r="B56" s="52"/>
      <c r="C56" s="86" t="s">
        <v>116</v>
      </c>
      <c r="E56" s="55"/>
      <c r="G56" s="55"/>
      <c r="H56" s="50"/>
      <c r="I56" s="55"/>
      <c r="J56" s="17"/>
    </row>
    <row r="57" spans="1:10" x14ac:dyDescent="0.2">
      <c r="A57" s="53"/>
      <c r="B57" s="52"/>
      <c r="C57" s="86"/>
      <c r="E57" s="55"/>
      <c r="G57" s="55"/>
      <c r="H57" s="50"/>
      <c r="I57" s="55"/>
      <c r="J57" s="17"/>
    </row>
    <row r="58" spans="1:10" x14ac:dyDescent="0.2">
      <c r="A58" s="53"/>
      <c r="B58" s="52"/>
      <c r="C58" s="85"/>
      <c r="E58" s="55"/>
      <c r="G58" s="55"/>
      <c r="H58" s="50"/>
      <c r="I58" s="55"/>
      <c r="J58" s="17"/>
    </row>
    <row r="59" spans="1:10" x14ac:dyDescent="0.2">
      <c r="A59" s="53"/>
      <c r="B59" s="52"/>
      <c r="C59" s="57"/>
      <c r="E59" s="55"/>
      <c r="G59" s="55"/>
      <c r="H59" s="50"/>
      <c r="I59" s="55"/>
      <c r="J59" s="17"/>
    </row>
    <row r="60" spans="1:10" x14ac:dyDescent="0.2">
      <c r="A60" s="53"/>
      <c r="B60" s="52"/>
      <c r="C60" s="53"/>
      <c r="E60" s="55"/>
      <c r="G60" s="55"/>
      <c r="H60" s="50"/>
      <c r="I60" s="55"/>
      <c r="J60" s="17"/>
    </row>
    <row r="61" spans="1:10" x14ac:dyDescent="0.2">
      <c r="A61" s="53"/>
      <c r="B61" s="53"/>
      <c r="C61" s="53"/>
      <c r="E61" s="56"/>
      <c r="G61" s="56" t="s">
        <v>114</v>
      </c>
    </row>
    <row r="62" spans="1:10" x14ac:dyDescent="0.2">
      <c r="E62" s="8"/>
      <c r="H62" s="50"/>
      <c r="I62" s="50"/>
    </row>
    <row r="63" spans="1:10" x14ac:dyDescent="0.2">
      <c r="E63" s="50"/>
      <c r="G63" s="58"/>
      <c r="H63" s="50"/>
      <c r="I63" s="50"/>
    </row>
    <row r="64" spans="1:10" x14ac:dyDescent="0.2">
      <c r="E64" s="50"/>
      <c r="G64" s="50"/>
      <c r="H64" s="50"/>
      <c r="I64" s="50"/>
    </row>
    <row r="65" spans="5:9" x14ac:dyDescent="0.2">
      <c r="E65" s="59"/>
      <c r="G65" s="59"/>
      <c r="H65" s="59"/>
      <c r="I65" s="59"/>
    </row>
    <row r="66" spans="5:9" x14ac:dyDescent="0.2">
      <c r="E66" s="50"/>
      <c r="G66" s="50"/>
      <c r="H66" s="50"/>
      <c r="I66" s="50"/>
    </row>
    <row r="67" spans="5:9" x14ac:dyDescent="0.2">
      <c r="E67" s="50"/>
      <c r="G67" s="50"/>
      <c r="H67" s="50"/>
      <c r="I67" s="50"/>
    </row>
    <row r="68" spans="5:9" x14ac:dyDescent="0.2">
      <c r="E68" s="50"/>
      <c r="G68" s="50"/>
      <c r="H68" s="50"/>
      <c r="I68" s="50"/>
    </row>
    <row r="69" spans="5:9" x14ac:dyDescent="0.2">
      <c r="E69" s="50"/>
      <c r="G69" s="50"/>
      <c r="H69" s="50"/>
      <c r="I69" s="50"/>
    </row>
    <row r="70" spans="5:9" x14ac:dyDescent="0.2">
      <c r="E70" s="50"/>
      <c r="G70" s="50"/>
      <c r="H70" s="50"/>
      <c r="I70" s="50"/>
    </row>
    <row r="71" spans="5:9" x14ac:dyDescent="0.2">
      <c r="E71" s="8"/>
    </row>
    <row r="72" spans="5:9" x14ac:dyDescent="0.2">
      <c r="E72" s="8"/>
    </row>
    <row r="73" spans="5:9" x14ac:dyDescent="0.2">
      <c r="E73" s="8"/>
    </row>
    <row r="74" spans="5:9" x14ac:dyDescent="0.2">
      <c r="E74" s="8"/>
    </row>
    <row r="75" spans="5:9" x14ac:dyDescent="0.2">
      <c r="E75" s="8"/>
    </row>
    <row r="76" spans="5:9" x14ac:dyDescent="0.2">
      <c r="E76" s="8"/>
    </row>
    <row r="77" spans="5:9" x14ac:dyDescent="0.2">
      <c r="E77" s="8"/>
    </row>
    <row r="78" spans="5:9" x14ac:dyDescent="0.2">
      <c r="E78" s="8"/>
    </row>
    <row r="79" spans="5:9" x14ac:dyDescent="0.2">
      <c r="E79" s="8"/>
    </row>
    <row r="80" spans="5:9" x14ac:dyDescent="0.2">
      <c r="E80" s="8"/>
    </row>
    <row r="81" spans="5:5" x14ac:dyDescent="0.2">
      <c r="E81" s="8"/>
    </row>
    <row r="82" spans="5:5" x14ac:dyDescent="0.2">
      <c r="E82" s="8"/>
    </row>
    <row r="83" spans="5:5" x14ac:dyDescent="0.2">
      <c r="E83" s="8"/>
    </row>
    <row r="84" spans="5:5" x14ac:dyDescent="0.2">
      <c r="E84" s="8"/>
    </row>
    <row r="85" spans="5:5" x14ac:dyDescent="0.2">
      <c r="E85" s="8"/>
    </row>
    <row r="86" spans="5:5" x14ac:dyDescent="0.2">
      <c r="E86" s="8"/>
    </row>
    <row r="87" spans="5:5" x14ac:dyDescent="0.2">
      <c r="E87" s="8"/>
    </row>
    <row r="88" spans="5:5" x14ac:dyDescent="0.2">
      <c r="E88" s="8"/>
    </row>
    <row r="89" spans="5:5" x14ac:dyDescent="0.2">
      <c r="E89" s="8"/>
    </row>
    <row r="90" spans="5:5" x14ac:dyDescent="0.2">
      <c r="E90" s="8"/>
    </row>
    <row r="91" spans="5:5" x14ac:dyDescent="0.2">
      <c r="E91" s="8"/>
    </row>
    <row r="92" spans="5:5" x14ac:dyDescent="0.2">
      <c r="E92" s="8"/>
    </row>
    <row r="93" spans="5:5" x14ac:dyDescent="0.2">
      <c r="E93" s="8"/>
    </row>
    <row r="94" spans="5:5" x14ac:dyDescent="0.2">
      <c r="E94" s="8"/>
    </row>
    <row r="95" spans="5:5" x14ac:dyDescent="0.2">
      <c r="E95" s="8"/>
    </row>
    <row r="96" spans="5:5" x14ac:dyDescent="0.2">
      <c r="E96" s="8"/>
    </row>
    <row r="97" spans="5:5" x14ac:dyDescent="0.2">
      <c r="E97" s="8"/>
    </row>
    <row r="98" spans="5:5" x14ac:dyDescent="0.2">
      <c r="E98" s="8"/>
    </row>
    <row r="99" spans="5:5" x14ac:dyDescent="0.2">
      <c r="E99" s="8"/>
    </row>
    <row r="100" spans="5:5" x14ac:dyDescent="0.2">
      <c r="E100" s="8"/>
    </row>
    <row r="101" spans="5:5" x14ac:dyDescent="0.2">
      <c r="E101" s="8"/>
    </row>
    <row r="102" spans="5:5" x14ac:dyDescent="0.2">
      <c r="E102" s="8"/>
    </row>
    <row r="103" spans="5:5" x14ac:dyDescent="0.2">
      <c r="E103" s="8"/>
    </row>
    <row r="104" spans="5:5" x14ac:dyDescent="0.2">
      <c r="E104" s="8"/>
    </row>
    <row r="105" spans="5:5" x14ac:dyDescent="0.2">
      <c r="E105" s="8"/>
    </row>
    <row r="106" spans="5:5" x14ac:dyDescent="0.2">
      <c r="E106" s="8"/>
    </row>
    <row r="107" spans="5:5" x14ac:dyDescent="0.2">
      <c r="E107" s="8"/>
    </row>
    <row r="108" spans="5:5" x14ac:dyDescent="0.2">
      <c r="E108" s="8"/>
    </row>
    <row r="109" spans="5:5" x14ac:dyDescent="0.2">
      <c r="E109" s="8"/>
    </row>
    <row r="110" spans="5:5" x14ac:dyDescent="0.2">
      <c r="E110" s="8"/>
    </row>
    <row r="111" spans="5:5" x14ac:dyDescent="0.2">
      <c r="E111" s="8"/>
    </row>
    <row r="112" spans="5:5" x14ac:dyDescent="0.2">
      <c r="E112" s="8"/>
    </row>
    <row r="113" spans="5:5" x14ac:dyDescent="0.2">
      <c r="E113" s="8"/>
    </row>
    <row r="114" spans="5:5" x14ac:dyDescent="0.2">
      <c r="E114" s="8"/>
    </row>
    <row r="115" spans="5:5" x14ac:dyDescent="0.2">
      <c r="E115" s="8"/>
    </row>
    <row r="116" spans="5:5" x14ac:dyDescent="0.2">
      <c r="E116" s="8"/>
    </row>
    <row r="117" spans="5:5" x14ac:dyDescent="0.2">
      <c r="E117" s="8"/>
    </row>
    <row r="118" spans="5:5" x14ac:dyDescent="0.2">
      <c r="E118" s="8"/>
    </row>
    <row r="119" spans="5:5" x14ac:dyDescent="0.2">
      <c r="E119" s="8"/>
    </row>
    <row r="120" spans="5:5" x14ac:dyDescent="0.2">
      <c r="E120" s="8"/>
    </row>
    <row r="121" spans="5:5" x14ac:dyDescent="0.2">
      <c r="E121" s="8"/>
    </row>
    <row r="122" spans="5:5" x14ac:dyDescent="0.2">
      <c r="E122" s="8"/>
    </row>
    <row r="123" spans="5:5" x14ac:dyDescent="0.2">
      <c r="E123" s="8"/>
    </row>
    <row r="124" spans="5:5" x14ac:dyDescent="0.2">
      <c r="E124" s="8"/>
    </row>
    <row r="125" spans="5:5" x14ac:dyDescent="0.2">
      <c r="E125" s="8"/>
    </row>
    <row r="126" spans="5:5" x14ac:dyDescent="0.2">
      <c r="E126" s="8"/>
    </row>
    <row r="127" spans="5:5" x14ac:dyDescent="0.2">
      <c r="E127" s="8"/>
    </row>
    <row r="128" spans="5:5" x14ac:dyDescent="0.2">
      <c r="E128" s="8"/>
    </row>
    <row r="129" spans="5:5" x14ac:dyDescent="0.2">
      <c r="E129" s="8"/>
    </row>
    <row r="130" spans="5:5" x14ac:dyDescent="0.2">
      <c r="E130" s="8"/>
    </row>
    <row r="131" spans="5:5" x14ac:dyDescent="0.2">
      <c r="E131" s="8"/>
    </row>
    <row r="132" spans="5:5" x14ac:dyDescent="0.2">
      <c r="E132" s="8"/>
    </row>
    <row r="133" spans="5:5" x14ac:dyDescent="0.2">
      <c r="E133" s="8"/>
    </row>
    <row r="134" spans="5:5" x14ac:dyDescent="0.2">
      <c r="E134" s="8"/>
    </row>
    <row r="135" spans="5:5" x14ac:dyDescent="0.2">
      <c r="E135" s="8"/>
    </row>
  </sheetData>
  <pageMargins left="1" right="0.75" top="0.98425196850393704" bottom="0" header="0.5" footer="0"/>
  <pageSetup scale="51" orientation="portrait" r:id="rId1"/>
  <headerFooter alignWithMargins="0">
    <oddHeader>&amp;R&amp;"Times New Roman,Bold"KyPSC Case No. 2024-00354
STAFF-DR-01-021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  <UserInfo>
        <DisplayName>i:0#.f|membership|lisa.steinkuhl@duke-energy.com,#i:0#.f|membership|lisa.steinkuhl@duke-energy.com,#Lisa.Steinkuhl@duke-energy.com,#,#Steinkuhl, Lisa D,#,#43547,#Dir Rates&amp;Reg Planning</DisplayName>
        <AccountId>96</AccountId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1D580-F5A3-4E79-81D1-92CFE9329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36C859-EE2F-494F-BFBD-A82E4F3DD569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d26d66c-7442-4f2f-84b5-fd9d62aa561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13AEE73-9B1C-4F28-BDEA-DE198517D1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SCH_B1- Elec</vt:lpstr>
      <vt:lpstr>SCH_J1</vt:lpstr>
      <vt:lpstr>Electric Income Statement</vt:lpstr>
      <vt:lpstr>'Electric Income Statement'!Print_Area</vt:lpstr>
      <vt:lpstr>'SCH_B1- Elec'!Print_Area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Reconciliation of RB, Cap Structure, Inc Stmt for Base Period and Preceding 12 months</dc:subject>
  <dc:creator>Steinkuhl, Lisa D</dc:creator>
  <cp:lastModifiedBy>Sunderman, Minna</cp:lastModifiedBy>
  <dcterms:created xsi:type="dcterms:W3CDTF">2024-12-12T13:00:33Z</dcterms:created>
  <dcterms:modified xsi:type="dcterms:W3CDTF">2024-12-16T13:55:36Z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