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Rate Case Filings\DEK Electric Case 2024-00354\Discovery\STAFF 1st Set 11.22.2024\STAFF-DR-01-003 Monthly Income Statements\"/>
    </mc:Choice>
  </mc:AlternateContent>
  <xr:revisionPtr revIDLastSave="0" documentId="8_{99D98D3A-AEE2-4622-80A2-E40CCAAD006F}" xr6:coauthVersionLast="47" xr6:coauthVersionMax="47" xr10:uidLastSave="{00000000-0000-0000-0000-000000000000}"/>
  <bookViews>
    <workbookView xWindow="-120" yWindow="-120" windowWidth="29040" windowHeight="15720" xr2:uid="{4FA9C52F-28E2-4466-BDB1-33F5EE03359C}"/>
  </bookViews>
  <sheets>
    <sheet name="BASE PERIOD" sheetId="1" r:id="rId1"/>
  </sheets>
  <externalReferences>
    <externalReference r:id="rId2"/>
    <externalReference r:id="rId3"/>
  </externalReferences>
  <definedNames>
    <definedName name="_Dist_Bin" hidden="1">#REF!</definedName>
    <definedName name="_Dist_Values" hidden="1">#REF!</definedName>
    <definedName name="_xlnm._FilterDatabase" localSheetId="0" hidden="1">'BASE PERIOD'!$A$10:$W$249</definedName>
    <definedName name="_WIT1">[1]LOGO!$G$6</definedName>
    <definedName name="_WIT10">[1]LOGO!$G$15</definedName>
    <definedName name="_WIT12">[1]LOGO!$G$17</definedName>
    <definedName name="_WIT2">[1]LOGO!$G$7</definedName>
    <definedName name="_WIT3">[1]LOGO!$G$8</definedName>
    <definedName name="_WIT4">[1]LOGO!$G$9</definedName>
    <definedName name="_WIT6">[1]LOGO!$G$11</definedName>
    <definedName name="_WIT7">[1]LOGO!$G$12</definedName>
    <definedName name="_WIT8">[1]LOGO!$G$13</definedName>
    <definedName name="_WIT9">[1]LOGO!$G$14</definedName>
    <definedName name="AccountBP">'BASE PERIOD'!$A$11:$A$248</definedName>
    <definedName name="ACCT">'BASE PERIOD'!$A$11:$A$248</definedName>
    <definedName name="AcctTab1">'BASE PERIOD'!$A$11:$Q$248</definedName>
    <definedName name="ACCTTABLE">'BASE PERIOD'!$A$9:$E$379</definedName>
    <definedName name="ALLOCTABLE">[1]ALLOCTABLE!$A$3:$D$36</definedName>
    <definedName name="AmountBP">'BASE PERIOD'!$E$11:$E$248</definedName>
    <definedName name="AmountFP">'[1]FORECASTED PERIOD'!$E$11:$E$243</definedName>
    <definedName name="APPORT">[1]SCH_E1!$AH$275</definedName>
    <definedName name="Base_Period">[1]LOGO!$B$10</definedName>
    <definedName name="Base1">'BASE PERIOD'!$F$11:$F$248</definedName>
    <definedName name="Base10">'BASE PERIOD'!$O$11:$O$248</definedName>
    <definedName name="Base11">'BASE PERIOD'!$P$11:$P$248</definedName>
    <definedName name="Base12">'BASE PERIOD'!$Q$11:$Q$248</definedName>
    <definedName name="Base2">'BASE PERIOD'!$G$11:$G$248</definedName>
    <definedName name="Base3">'BASE PERIOD'!$H$11:$H$248</definedName>
    <definedName name="Base4">'BASE PERIOD'!$I$11:$I$248</definedName>
    <definedName name="Base5">'BASE PERIOD'!$J$11:$J$248</definedName>
    <definedName name="Base6">'BASE PERIOD'!$K$11:$K$248</definedName>
    <definedName name="Base7">'BASE PERIOD'!$L$11:$L$248</definedName>
    <definedName name="Base8">'BASE PERIOD'!$M$11:$M$248</definedName>
    <definedName name="Base9">'BASE PERIOD'!$N$11:$N$248</definedName>
    <definedName name="BasePeriod">'BASE PERIOD'!$A$11:$Q$248</definedName>
    <definedName name="BPActual">'[2]BP Data'!$A$1:$N$229</definedName>
    <definedName name="BPrev1">'[1]BP Rev by Product'!$G$11:$G$80</definedName>
    <definedName name="BPrev10">'[1]BP Rev by Product'!$P$11:$P$80</definedName>
    <definedName name="BPrev11">'[1]BP Rev by Product'!$Q$11:$Q$80</definedName>
    <definedName name="BPrev12">'[1]BP Rev by Product'!$R$11:$R$80</definedName>
    <definedName name="BPrev2">'[1]BP Rev by Product'!$H$11:$H$80</definedName>
    <definedName name="BPrev3">'[1]BP Rev by Product'!$I$11:$I$80</definedName>
    <definedName name="BPrev4">'[1]BP Rev by Product'!$J$11:$J$80</definedName>
    <definedName name="BPrev5">'[1]BP Rev by Product'!$K$11:$K$80</definedName>
    <definedName name="BPrev6">'[1]BP Rev by Product'!$L$11:$L$80</definedName>
    <definedName name="BPrev7">'[1]BP Rev by Product'!$M$11:$M$80</definedName>
    <definedName name="BPrev8">'[1]BP Rev by Product'!$N$11:$N$80</definedName>
    <definedName name="BPrev9">'[1]BP Rev by Product'!$O$11:$O$80</definedName>
    <definedName name="BPrevACCT">'[1]BP Rev by Product'!$A$11:$A$80</definedName>
    <definedName name="BPREVPROD">'[1]BP Rev by Product'!$D$11:$D$80</definedName>
    <definedName name="BPTotal">'BASE PERIOD'!$E$11:$E$248</definedName>
    <definedName name="C_1_PROEXP">[1]SCH_C1!$G$23</definedName>
    <definedName name="CASE">[1]LOGO!$B$6</definedName>
    <definedName name="CODE">'BASE PERIOD'!$C$11:$C$248</definedName>
    <definedName name="CodeF">'[1]FORECASTED PERIOD'!$C$11:$C$243</definedName>
    <definedName name="CommonE">'[1]SCH B-2.1'!$C$251</definedName>
    <definedName name="COMPANY">[1]LOGO!$B$5</definedName>
    <definedName name="COMPTAX">[1]LOGO!$C$26</definedName>
    <definedName name="D_1_INTADJ">[1]SCH_D2.19!$AC$94</definedName>
    <definedName name="Data">[1]LOGO!$B$12</definedName>
    <definedName name="DataB">[1]LOGO!$B$14</definedName>
    <definedName name="_xlnm.Database">'BASE PERIOD'!$A$10:$E$442</definedName>
    <definedName name="DataF">[1]LOGO!$B$13</definedName>
    <definedName name="DEPT">[1]LOGO!$B$9</definedName>
    <definedName name="ERBR_BP">'[1]RB vs Cap DR-01-024 Pg3'!$J$57</definedName>
    <definedName name="ERBR_FP">'[1]RB vs Cap FP 16(6)(f) Page 3'!$J$56</definedName>
    <definedName name="ExpGRCF">[1]SCH_H!$I$81</definedName>
    <definedName name="FERCBP">'BASE PERIOD'!$D$11:$D$248</definedName>
    <definedName name="FERCFP">'[1]FORECASTED PERIOD'!$D$11:$D$243</definedName>
    <definedName name="FIT">[1]LOGO!$C$25</definedName>
    <definedName name="Forecast">[1]LOGO!$B$11</definedName>
    <definedName name="Forecast1">'[1]FORECASTED PERIOD'!$F$11:$F$243</definedName>
    <definedName name="Forecast10">'[1]FORECASTED PERIOD'!$O$11:$O$243</definedName>
    <definedName name="Forecast11">'[1]FORECASTED PERIOD'!$P$11:$P$243</definedName>
    <definedName name="Forecast12">'[1]FORECASTED PERIOD'!$Q$11:$Q$243</definedName>
    <definedName name="Forecast2">'[1]FORECASTED PERIOD'!$G$11:$G$243</definedName>
    <definedName name="Forecast3">'[1]FORECASTED PERIOD'!$H$11:$H$243</definedName>
    <definedName name="forecast4">'[1]FORECASTED PERIOD'!$I$11:$I$243</definedName>
    <definedName name="Forecast5">'[1]FORECASTED PERIOD'!$J$11:$J$243</definedName>
    <definedName name="Forecast6">'[1]FORECASTED PERIOD'!$K$11:$K$243</definedName>
    <definedName name="Forecast7">'[1]FORECASTED PERIOD'!$L$11:$L$243</definedName>
    <definedName name="Forecast8">'[1]FORECASTED PERIOD'!$M$11:$M$243</definedName>
    <definedName name="Forecast9">'[1]FORECASTED PERIOD'!$N$11:$N$243</definedName>
    <definedName name="FPERIOD">'[1]FORECASTED PERIOD'!$A$11:$Q$243</definedName>
    <definedName name="FPrev1">'[1]FP Rev by Product'!$G$12:$G$72</definedName>
    <definedName name="FPrev10">'[1]FP Rev by Product'!$P$12:$P$72</definedName>
    <definedName name="FPrev11">'[1]FP Rev by Product'!$Q$12:$Q$72</definedName>
    <definedName name="FPrev12">'[1]FP Rev by Product'!$R$12:$R$72</definedName>
    <definedName name="FPrev2">'[1]FP Rev by Product'!$H$12:$H$72</definedName>
    <definedName name="FPrev3">'[1]FP Rev by Product'!$I$12:$I$72</definedName>
    <definedName name="FPrev4">'[1]FP Rev by Product'!$J$12:$J$72</definedName>
    <definedName name="FPrev5">'[1]FP Rev by Product'!$K$12:$K$72</definedName>
    <definedName name="FPrev6">'[1]FP Rev by Product'!$L$12:$L$72</definedName>
    <definedName name="FPrev7">'[1]FP Rev by Product'!$M$12:$M$72</definedName>
    <definedName name="FPrev8">'[1]FP Rev by Product'!$N$12:$N$72</definedName>
    <definedName name="FPrev9">'[1]FP Rev by Product'!$O$12:$O$72</definedName>
    <definedName name="FPrevAcct">'[1]FP Rev by Product'!$A$12:$A$72</definedName>
    <definedName name="FPrevProd">'[1]FP Rev by Product'!$D$12:$D$72</definedName>
    <definedName name="GRCF">[1]SCH_H!$I$34</definedName>
    <definedName name="GRCFdiff">'[1]Rate Case Drivers'!$J$20</definedName>
    <definedName name="GRCFold">'[1]Rate Case Drivers'!$C$20</definedName>
    <definedName name="KPSC">[1]LOGO!$C$24</definedName>
    <definedName name="KPSCMaint">[1]LOGO!$C$23</definedName>
    <definedName name="MINCR">[1]SCH_C1!$G$17</definedName>
    <definedName name="PERIOD">[1]LOGO!$B$7</definedName>
    <definedName name="PeriodF">[1]LOGO!$B$8</definedName>
    <definedName name="PLANT_IN_SERVICE">[1]SCH_B1!$I$18</definedName>
    <definedName name="_xlnm.Print_Area" localSheetId="0">'BASE PERIOD'!$A$1:$Q$248</definedName>
    <definedName name="_xlnm.Print_Titles" localSheetId="0">'BASE PERIOD'!$A:$D,'BASE PERIOD'!$1:$10</definedName>
    <definedName name="RofR">'[1]SCH_J1 - Forecast'!$M$21</definedName>
    <definedName name="RofRdiff">'[1]Rate Case Drivers'!$I$16</definedName>
    <definedName name="RofRold">'[1]Rate Case Drivers'!$C$16</definedName>
    <definedName name="SCH_D1_ERROR_CHECK">[1]SCH_C2!$J$38</definedName>
    <definedName name="SIT">[1]LOGO!$C$24</definedName>
    <definedName name="TAXRECONTABLE">[1]SCH_E1!$T$160:$X$168</definedName>
    <definedName name="Testyear">[1]LOGO!$B$17</definedName>
    <definedName name="TESTYR">[1]LOGO!$B$10</definedName>
    <definedName name="Type">[1]LOGO!$B$15</definedName>
    <definedName name="UncollExp">[1]LOGO!$C$22</definedName>
    <definedName name="UncollRatio">[1]LOGO!$C$22</definedName>
    <definedName name="WPC_2.1a_BP">'BASE PERIOD'!$A$1:$Q$248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5" i="1" l="1"/>
  <c r="P272" i="1"/>
  <c r="N272" i="1"/>
  <c r="M272" i="1"/>
  <c r="L272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O269" i="1"/>
  <c r="L264" i="1"/>
  <c r="I264" i="1"/>
  <c r="H263" i="1"/>
  <c r="L261" i="1"/>
  <c r="P260" i="1"/>
  <c r="N259" i="1"/>
  <c r="M259" i="1"/>
  <c r="P256" i="1"/>
  <c r="Q254" i="1"/>
  <c r="P254" i="1"/>
  <c r="I254" i="1"/>
  <c r="F254" i="1"/>
  <c r="E248" i="1"/>
  <c r="D248" i="1"/>
  <c r="D247" i="1"/>
  <c r="Q272" i="1"/>
  <c r="K272" i="1"/>
  <c r="J272" i="1"/>
  <c r="I272" i="1"/>
  <c r="H272" i="1"/>
  <c r="G272" i="1"/>
  <c r="F272" i="1"/>
  <c r="E246" i="1"/>
  <c r="D246" i="1"/>
  <c r="E245" i="1"/>
  <c r="D245" i="1"/>
  <c r="D244" i="1"/>
  <c r="D243" i="1"/>
  <c r="D242" i="1"/>
  <c r="E241" i="1"/>
  <c r="D241" i="1"/>
  <c r="D240" i="1"/>
  <c r="E239" i="1"/>
  <c r="D239" i="1"/>
  <c r="E238" i="1"/>
  <c r="D238" i="1"/>
  <c r="D237" i="1"/>
  <c r="D236" i="1"/>
  <c r="E235" i="1"/>
  <c r="D235" i="1"/>
  <c r="E234" i="1"/>
  <c r="D234" i="1"/>
  <c r="D233" i="1"/>
  <c r="E232" i="1"/>
  <c r="D232" i="1"/>
  <c r="D231" i="1"/>
  <c r="D230" i="1"/>
  <c r="E229" i="1"/>
  <c r="D229" i="1"/>
  <c r="E228" i="1"/>
  <c r="D228" i="1"/>
  <c r="D227" i="1"/>
  <c r="E226" i="1"/>
  <c r="D226" i="1"/>
  <c r="D225" i="1"/>
  <c r="D224" i="1"/>
  <c r="E223" i="1"/>
  <c r="D223" i="1"/>
  <c r="E222" i="1"/>
  <c r="D222" i="1"/>
  <c r="E221" i="1"/>
  <c r="D221" i="1"/>
  <c r="E220" i="1"/>
  <c r="D220" i="1"/>
  <c r="D219" i="1"/>
  <c r="D218" i="1"/>
  <c r="E217" i="1"/>
  <c r="D217" i="1"/>
  <c r="E216" i="1"/>
  <c r="D216" i="1"/>
  <c r="D215" i="1"/>
  <c r="E214" i="1"/>
  <c r="D214" i="1"/>
  <c r="E213" i="1"/>
  <c r="D213" i="1"/>
  <c r="E212" i="1"/>
  <c r="D212" i="1"/>
  <c r="E211" i="1"/>
  <c r="D211" i="1"/>
  <c r="E210" i="1"/>
  <c r="D210" i="1"/>
  <c r="D209" i="1"/>
  <c r="E208" i="1"/>
  <c r="D208" i="1"/>
  <c r="D207" i="1"/>
  <c r="D206" i="1"/>
  <c r="E205" i="1"/>
  <c r="D205" i="1"/>
  <c r="G265" i="1"/>
  <c r="F265" i="1"/>
  <c r="D204" i="1"/>
  <c r="D203" i="1"/>
  <c r="E202" i="1"/>
  <c r="D202" i="1"/>
  <c r="D201" i="1"/>
  <c r="D200" i="1"/>
  <c r="E199" i="1"/>
  <c r="D199" i="1"/>
  <c r="D198" i="1"/>
  <c r="E197" i="1"/>
  <c r="D197" i="1"/>
  <c r="Q261" i="1"/>
  <c r="O261" i="1"/>
  <c r="N261" i="1"/>
  <c r="M261" i="1"/>
  <c r="K261" i="1"/>
  <c r="J261" i="1"/>
  <c r="I261" i="1"/>
  <c r="H261" i="1"/>
  <c r="D196" i="1"/>
  <c r="D195" i="1"/>
  <c r="D194" i="1"/>
  <c r="E193" i="1"/>
  <c r="D193" i="1"/>
  <c r="M260" i="1"/>
  <c r="E192" i="1"/>
  <c r="D192" i="1"/>
  <c r="O260" i="1"/>
  <c r="N260" i="1"/>
  <c r="H260" i="1"/>
  <c r="D191" i="1"/>
  <c r="E190" i="1"/>
  <c r="D190" i="1"/>
  <c r="E189" i="1"/>
  <c r="D189" i="1"/>
  <c r="E188" i="1"/>
  <c r="D188" i="1"/>
  <c r="E187" i="1"/>
  <c r="D187" i="1"/>
  <c r="E186" i="1"/>
  <c r="D186" i="1"/>
  <c r="D185" i="1"/>
  <c r="E184" i="1"/>
  <c r="D184" i="1"/>
  <c r="D183" i="1"/>
  <c r="D182" i="1"/>
  <c r="E181" i="1"/>
  <c r="D181" i="1"/>
  <c r="E180" i="1"/>
  <c r="D180" i="1"/>
  <c r="D179" i="1"/>
  <c r="E178" i="1"/>
  <c r="D178" i="1"/>
  <c r="D177" i="1"/>
  <c r="D176" i="1"/>
  <c r="E175" i="1"/>
  <c r="D175" i="1"/>
  <c r="E174" i="1"/>
  <c r="D174" i="1"/>
  <c r="E173" i="1"/>
  <c r="D173" i="1"/>
  <c r="E172" i="1"/>
  <c r="D172" i="1"/>
  <c r="D171" i="1"/>
  <c r="D170" i="1"/>
  <c r="E169" i="1"/>
  <c r="D169" i="1"/>
  <c r="E168" i="1"/>
  <c r="D168" i="1"/>
  <c r="O271" i="1"/>
  <c r="N271" i="1"/>
  <c r="D167" i="1"/>
  <c r="E166" i="1"/>
  <c r="D166" i="1"/>
  <c r="E165" i="1"/>
  <c r="D165" i="1"/>
  <c r="E164" i="1"/>
  <c r="D164" i="1"/>
  <c r="E163" i="1"/>
  <c r="D163" i="1"/>
  <c r="E162" i="1"/>
  <c r="D162" i="1"/>
  <c r="D161" i="1"/>
  <c r="E160" i="1"/>
  <c r="D160" i="1"/>
  <c r="D159" i="1"/>
  <c r="D158" i="1"/>
  <c r="E157" i="1"/>
  <c r="D157" i="1"/>
  <c r="E156" i="1"/>
  <c r="D156" i="1"/>
  <c r="J264" i="1"/>
  <c r="H264" i="1"/>
  <c r="D155" i="1"/>
  <c r="Q263" i="1"/>
  <c r="P263" i="1"/>
  <c r="O263" i="1"/>
  <c r="N263" i="1"/>
  <c r="M263" i="1"/>
  <c r="L263" i="1"/>
  <c r="K263" i="1"/>
  <c r="J263" i="1"/>
  <c r="I263" i="1"/>
  <c r="E154" i="1"/>
  <c r="G263" i="1"/>
  <c r="F263" i="1"/>
  <c r="D154" i="1"/>
  <c r="D153" i="1"/>
  <c r="D152" i="1"/>
  <c r="E151" i="1"/>
  <c r="D151" i="1"/>
  <c r="Q269" i="1"/>
  <c r="E150" i="1"/>
  <c r="D150" i="1"/>
  <c r="E149" i="1"/>
  <c r="D149" i="1"/>
  <c r="H269" i="1"/>
  <c r="G269" i="1"/>
  <c r="F269" i="1"/>
  <c r="D148" i="1"/>
  <c r="D147" i="1"/>
  <c r="D146" i="1"/>
  <c r="E145" i="1"/>
  <c r="D145" i="1"/>
  <c r="E144" i="1"/>
  <c r="D144" i="1"/>
  <c r="D143" i="1"/>
  <c r="E142" i="1"/>
  <c r="D142" i="1"/>
  <c r="E141" i="1"/>
  <c r="D141" i="1"/>
  <c r="E140" i="1"/>
  <c r="D140" i="1"/>
  <c r="N262" i="1"/>
  <c r="E139" i="1"/>
  <c r="D139" i="1"/>
  <c r="E138" i="1"/>
  <c r="D138" i="1"/>
  <c r="D137" i="1"/>
  <c r="E136" i="1"/>
  <c r="D136" i="1"/>
  <c r="K262" i="1"/>
  <c r="D135" i="1"/>
  <c r="D134" i="1"/>
  <c r="E133" i="1"/>
  <c r="D133" i="1"/>
  <c r="E132" i="1"/>
  <c r="D132" i="1"/>
  <c r="D131" i="1"/>
  <c r="Q255" i="1"/>
  <c r="K255" i="1"/>
  <c r="J255" i="1"/>
  <c r="I255" i="1"/>
  <c r="D130" i="1"/>
  <c r="D129" i="1"/>
  <c r="D128" i="1"/>
  <c r="E127" i="1"/>
  <c r="D127" i="1"/>
  <c r="E126" i="1"/>
  <c r="D126" i="1"/>
  <c r="E125" i="1"/>
  <c r="D125" i="1"/>
  <c r="E124" i="1"/>
  <c r="D124" i="1"/>
  <c r="D123" i="1"/>
  <c r="D122" i="1"/>
  <c r="E121" i="1"/>
  <c r="D121" i="1"/>
  <c r="E120" i="1"/>
  <c r="D120" i="1"/>
  <c r="D119" i="1"/>
  <c r="E118" i="1"/>
  <c r="D118" i="1"/>
  <c r="E117" i="1"/>
  <c r="D117" i="1"/>
  <c r="E116" i="1"/>
  <c r="D116" i="1"/>
  <c r="E115" i="1"/>
  <c r="D115" i="1"/>
  <c r="E114" i="1"/>
  <c r="D114" i="1"/>
  <c r="D113" i="1"/>
  <c r="E112" i="1"/>
  <c r="D112" i="1"/>
  <c r="D111" i="1"/>
  <c r="D110" i="1"/>
  <c r="E109" i="1"/>
  <c r="D109" i="1"/>
  <c r="E108" i="1"/>
  <c r="D108" i="1"/>
  <c r="D107" i="1"/>
  <c r="J268" i="1"/>
  <c r="I268" i="1"/>
  <c r="D106" i="1"/>
  <c r="G256" i="1"/>
  <c r="D105" i="1"/>
  <c r="D104" i="1"/>
  <c r="E103" i="1"/>
  <c r="D103" i="1"/>
  <c r="E102" i="1"/>
  <c r="D102" i="1"/>
  <c r="E101" i="1"/>
  <c r="D101" i="1"/>
  <c r="E100" i="1"/>
  <c r="D100" i="1"/>
  <c r="E99" i="1"/>
  <c r="D99" i="1"/>
  <c r="D98" i="1"/>
  <c r="E97" i="1"/>
  <c r="D97" i="1"/>
  <c r="E96" i="1"/>
  <c r="D96" i="1"/>
  <c r="F253" i="1"/>
  <c r="D95" i="1"/>
  <c r="E94" i="1"/>
  <c r="D94" i="1"/>
  <c r="E93" i="1"/>
  <c r="D93" i="1"/>
  <c r="D92" i="1"/>
  <c r="E91" i="1"/>
  <c r="D91" i="1"/>
  <c r="E90" i="1"/>
  <c r="D90" i="1"/>
  <c r="O258" i="1"/>
  <c r="D89" i="1"/>
  <c r="E88" i="1"/>
  <c r="D88" i="1"/>
  <c r="Q258" i="1"/>
  <c r="P258" i="1"/>
  <c r="D87" i="1"/>
  <c r="E86" i="1"/>
  <c r="D86" i="1"/>
  <c r="E85" i="1"/>
  <c r="D85" i="1"/>
  <c r="E84" i="1"/>
  <c r="D84" i="1"/>
  <c r="D83" i="1"/>
  <c r="E82" i="1"/>
  <c r="D82" i="1"/>
  <c r="E81" i="1"/>
  <c r="D81" i="1"/>
  <c r="E80" i="1"/>
  <c r="D80" i="1"/>
  <c r="E79" i="1"/>
  <c r="D79" i="1"/>
  <c r="E78" i="1"/>
  <c r="D78" i="1"/>
  <c r="D77" i="1"/>
  <c r="E76" i="1"/>
  <c r="D76" i="1"/>
  <c r="E75" i="1"/>
  <c r="D75" i="1"/>
  <c r="E74" i="1"/>
  <c r="D74" i="1"/>
  <c r="E73" i="1"/>
  <c r="D73" i="1"/>
  <c r="E72" i="1"/>
  <c r="D72" i="1"/>
  <c r="D71" i="1"/>
  <c r="E70" i="1"/>
  <c r="D70" i="1"/>
  <c r="E69" i="1"/>
  <c r="D69" i="1"/>
  <c r="E68" i="1"/>
  <c r="D68" i="1"/>
  <c r="E67" i="1"/>
  <c r="D67" i="1"/>
  <c r="E66" i="1"/>
  <c r="D66" i="1"/>
  <c r="D65" i="1"/>
  <c r="E64" i="1"/>
  <c r="D64" i="1"/>
  <c r="E63" i="1"/>
  <c r="D63" i="1"/>
  <c r="E62" i="1"/>
  <c r="D62" i="1"/>
  <c r="E61" i="1"/>
  <c r="D61" i="1"/>
  <c r="E60" i="1"/>
  <c r="D60" i="1"/>
  <c r="D59" i="1"/>
  <c r="E58" i="1"/>
  <c r="D58" i="1"/>
  <c r="E57" i="1"/>
  <c r="D57" i="1"/>
  <c r="E56" i="1"/>
  <c r="D56" i="1"/>
  <c r="O251" i="1"/>
  <c r="K251" i="1"/>
  <c r="H251" i="1"/>
  <c r="D55" i="1"/>
  <c r="E54" i="1"/>
  <c r="D54" i="1"/>
  <c r="D53" i="1"/>
  <c r="L259" i="1"/>
  <c r="H259" i="1"/>
  <c r="D52" i="1"/>
  <c r="E51" i="1"/>
  <c r="D51" i="1"/>
  <c r="N253" i="1"/>
  <c r="M253" i="1"/>
  <c r="L253" i="1"/>
  <c r="I253" i="1"/>
  <c r="H253" i="1"/>
  <c r="E50" i="1"/>
  <c r="D50" i="1"/>
  <c r="E49" i="1"/>
  <c r="D49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D39" i="1"/>
  <c r="D38" i="1"/>
  <c r="E37" i="1"/>
  <c r="D37" i="1"/>
  <c r="E36" i="1"/>
  <c r="D36" i="1"/>
  <c r="E35" i="1"/>
  <c r="D35" i="1"/>
  <c r="E34" i="1"/>
  <c r="D34" i="1"/>
  <c r="D33" i="1"/>
  <c r="E32" i="1"/>
  <c r="D32" i="1"/>
  <c r="N278" i="1"/>
  <c r="M278" i="1"/>
  <c r="G278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P277" i="1"/>
  <c r="O277" i="1"/>
  <c r="L277" i="1"/>
  <c r="I277" i="1"/>
  <c r="D18" i="1"/>
  <c r="D17" i="1"/>
  <c r="G266" i="1"/>
  <c r="E16" i="1"/>
  <c r="D16" i="1"/>
  <c r="D15" i="1"/>
  <c r="D14" i="1"/>
  <c r="H276" i="1"/>
  <c r="D13" i="1"/>
  <c r="E12" i="1"/>
  <c r="D12" i="1"/>
  <c r="I275" i="1"/>
  <c r="H275" i="1"/>
  <c r="G275" i="1"/>
  <c r="D11" i="1"/>
  <c r="Q10" i="1"/>
  <c r="P10" i="1"/>
  <c r="O10" i="1"/>
  <c r="N10" i="1"/>
  <c r="M10" i="1"/>
  <c r="L10" i="1"/>
  <c r="K10" i="1"/>
  <c r="J10" i="1"/>
  <c r="I10" i="1"/>
  <c r="H10" i="1"/>
  <c r="G10" i="1"/>
  <c r="F10" i="1"/>
  <c r="A7" i="1"/>
  <c r="A6" i="1"/>
  <c r="A2" i="1"/>
  <c r="A1" i="1"/>
  <c r="Q275" i="1" l="1"/>
  <c r="L256" i="1"/>
  <c r="I259" i="1"/>
  <c r="O278" i="1"/>
  <c r="J278" i="1"/>
  <c r="E52" i="1"/>
  <c r="L251" i="1"/>
  <c r="E65" i="1"/>
  <c r="E98" i="1"/>
  <c r="K260" i="1"/>
  <c r="O275" i="1"/>
  <c r="K276" i="1"/>
  <c r="M277" i="1"/>
  <c r="K278" i="1"/>
  <c r="J253" i="1"/>
  <c r="F259" i="1"/>
  <c r="E59" i="1"/>
  <c r="N258" i="1"/>
  <c r="G268" i="1"/>
  <c r="E107" i="1"/>
  <c r="E122" i="1"/>
  <c r="K254" i="1"/>
  <c r="G255" i="1"/>
  <c r="E131" i="1"/>
  <c r="L262" i="1"/>
  <c r="E146" i="1"/>
  <c r="F264" i="1"/>
  <c r="E155" i="1"/>
  <c r="E170" i="1"/>
  <c r="E179" i="1"/>
  <c r="L260" i="1"/>
  <c r="E194" i="1"/>
  <c r="M265" i="1"/>
  <c r="E203" i="1"/>
  <c r="E218" i="1"/>
  <c r="E227" i="1"/>
  <c r="O272" i="1"/>
  <c r="E272" i="1" s="1"/>
  <c r="G253" i="1"/>
  <c r="E11" i="1"/>
  <c r="F275" i="1"/>
  <c r="P266" i="1"/>
  <c r="Q259" i="1"/>
  <c r="M258" i="1"/>
  <c r="I256" i="1"/>
  <c r="F255" i="1"/>
  <c r="F268" i="1"/>
  <c r="F278" i="1"/>
  <c r="P275" i="1"/>
  <c r="L276" i="1"/>
  <c r="F266" i="1"/>
  <c r="N277" i="1"/>
  <c r="L278" i="1"/>
  <c r="E53" i="1"/>
  <c r="N251" i="1"/>
  <c r="E92" i="1"/>
  <c r="H268" i="1"/>
  <c r="E123" i="1"/>
  <c r="H255" i="1"/>
  <c r="M262" i="1"/>
  <c r="E147" i="1"/>
  <c r="E148" i="1"/>
  <c r="G264" i="1"/>
  <c r="M271" i="1"/>
  <c r="E171" i="1"/>
  <c r="E195" i="1"/>
  <c r="E196" i="1"/>
  <c r="E204" i="1"/>
  <c r="E219" i="1"/>
  <c r="E244" i="1"/>
  <c r="H278" i="1"/>
  <c r="M276" i="1"/>
  <c r="N276" i="1"/>
  <c r="E48" i="1"/>
  <c r="P265" i="1"/>
  <c r="Q277" i="1"/>
  <c r="Q251" i="1"/>
  <c r="K268" i="1"/>
  <c r="P276" i="1"/>
  <c r="K259" i="1"/>
  <c r="K264" i="1"/>
  <c r="E13" i="1"/>
  <c r="G277" i="1"/>
  <c r="E31" i="1"/>
  <c r="P253" i="1"/>
  <c r="G251" i="1"/>
  <c r="H258" i="1"/>
  <c r="E110" i="1"/>
  <c r="E119" i="1"/>
  <c r="E143" i="1"/>
  <c r="J269" i="1"/>
  <c r="E158" i="1"/>
  <c r="F271" i="1"/>
  <c r="E167" i="1"/>
  <c r="E182" i="1"/>
  <c r="F260" i="1"/>
  <c r="E191" i="1"/>
  <c r="E206" i="1"/>
  <c r="E215" i="1"/>
  <c r="E230" i="1"/>
  <c r="H265" i="1"/>
  <c r="E17" i="1"/>
  <c r="E87" i="1"/>
  <c r="N254" i="1"/>
  <c r="P269" i="1"/>
  <c r="E18" i="1"/>
  <c r="E198" i="1"/>
  <c r="E95" i="1"/>
  <c r="I269" i="1"/>
  <c r="E270" i="1"/>
  <c r="Q276" i="1"/>
  <c r="K266" i="1"/>
  <c r="J275" i="1"/>
  <c r="F276" i="1"/>
  <c r="L266" i="1"/>
  <c r="H277" i="1"/>
  <c r="Q253" i="1"/>
  <c r="E89" i="1"/>
  <c r="E111" i="1"/>
  <c r="G262" i="1"/>
  <c r="E135" i="1"/>
  <c r="K269" i="1"/>
  <c r="E159" i="1"/>
  <c r="G271" i="1"/>
  <c r="E183" i="1"/>
  <c r="G260" i="1"/>
  <c r="E207" i="1"/>
  <c r="E231" i="1"/>
  <c r="I276" i="1"/>
  <c r="P251" i="1"/>
  <c r="O276" i="1"/>
  <c r="I266" i="1"/>
  <c r="J259" i="1"/>
  <c r="O253" i="1"/>
  <c r="G258" i="1"/>
  <c r="Q271" i="1"/>
  <c r="N275" i="1"/>
  <c r="G276" i="1"/>
  <c r="E14" i="1"/>
  <c r="M266" i="1"/>
  <c r="E38" i="1"/>
  <c r="I251" i="1"/>
  <c r="E83" i="1"/>
  <c r="J258" i="1"/>
  <c r="O255" i="1"/>
  <c r="H271" i="1"/>
  <c r="I265" i="1"/>
  <c r="E240" i="1"/>
  <c r="E247" i="1"/>
  <c r="N256" i="1"/>
  <c r="J266" i="1"/>
  <c r="J276" i="1"/>
  <c r="H266" i="1"/>
  <c r="O254" i="1"/>
  <c r="Q265" i="1"/>
  <c r="F277" i="1"/>
  <c r="F251" i="1"/>
  <c r="J277" i="1"/>
  <c r="O259" i="1"/>
  <c r="J251" i="1"/>
  <c r="E77" i="1"/>
  <c r="K258" i="1"/>
  <c r="E104" i="1"/>
  <c r="P268" i="1"/>
  <c r="E113" i="1"/>
  <c r="E128" i="1"/>
  <c r="P255" i="1"/>
  <c r="I262" i="1"/>
  <c r="E137" i="1"/>
  <c r="E152" i="1"/>
  <c r="O264" i="1"/>
  <c r="E161" i="1"/>
  <c r="I271" i="1"/>
  <c r="E176" i="1"/>
  <c r="E185" i="1"/>
  <c r="I260" i="1"/>
  <c r="J265" i="1"/>
  <c r="E200" i="1"/>
  <c r="E209" i="1"/>
  <c r="E224" i="1"/>
  <c r="E233" i="1"/>
  <c r="O256" i="1"/>
  <c r="Q266" i="1"/>
  <c r="M256" i="1"/>
  <c r="E55" i="1"/>
  <c r="F258" i="1"/>
  <c r="P271" i="1"/>
  <c r="P278" i="1"/>
  <c r="L275" i="1"/>
  <c r="N266" i="1"/>
  <c r="M275" i="1"/>
  <c r="E15" i="1"/>
  <c r="O266" i="1"/>
  <c r="K277" i="1"/>
  <c r="I278" i="1"/>
  <c r="E33" i="1"/>
  <c r="E39" i="1"/>
  <c r="P259" i="1"/>
  <c r="E71" i="1"/>
  <c r="L258" i="1"/>
  <c r="E105" i="1"/>
  <c r="E106" i="1"/>
  <c r="Q268" i="1"/>
  <c r="E129" i="1"/>
  <c r="E130" i="1"/>
  <c r="J262" i="1"/>
  <c r="E153" i="1"/>
  <c r="E177" i="1"/>
  <c r="K265" i="1"/>
  <c r="E201" i="1"/>
  <c r="E225" i="1"/>
  <c r="E242" i="1"/>
  <c r="J256" i="1"/>
  <c r="L254" i="1"/>
  <c r="H262" i="1"/>
  <c r="E263" i="1"/>
  <c r="P264" i="1"/>
  <c r="F261" i="1"/>
  <c r="N265" i="1"/>
  <c r="G254" i="1"/>
  <c r="K253" i="1"/>
  <c r="G259" i="1"/>
  <c r="M251" i="1"/>
  <c r="I258" i="1"/>
  <c r="K256" i="1"/>
  <c r="M254" i="1"/>
  <c r="Q264" i="1"/>
  <c r="Q260" i="1"/>
  <c r="G261" i="1"/>
  <c r="O265" i="1"/>
  <c r="H254" i="1"/>
  <c r="F256" i="1"/>
  <c r="L268" i="1"/>
  <c r="L255" i="1"/>
  <c r="L269" i="1"/>
  <c r="J271" i="1"/>
  <c r="J260" i="1"/>
  <c r="E243" i="1"/>
  <c r="Q256" i="1"/>
  <c r="M268" i="1"/>
  <c r="M255" i="1"/>
  <c r="E134" i="1"/>
  <c r="O262" i="1"/>
  <c r="M269" i="1"/>
  <c r="K271" i="1"/>
  <c r="E236" i="1"/>
  <c r="N268" i="1"/>
  <c r="N255" i="1"/>
  <c r="P262" i="1"/>
  <c r="N269" i="1"/>
  <c r="L271" i="1"/>
  <c r="E237" i="1"/>
  <c r="O268" i="1"/>
  <c r="Q262" i="1"/>
  <c r="M264" i="1"/>
  <c r="H256" i="1"/>
  <c r="J254" i="1"/>
  <c r="F262" i="1"/>
  <c r="N264" i="1"/>
  <c r="P261" i="1"/>
  <c r="L265" i="1"/>
  <c r="E253" i="1" l="1"/>
  <c r="E269" i="1"/>
  <c r="H273" i="1"/>
  <c r="Q273" i="1"/>
  <c r="Q274" i="1" s="1"/>
  <c r="O273" i="1"/>
  <c r="P273" i="1"/>
  <c r="P274" i="1" s="1"/>
  <c r="E265" i="1"/>
  <c r="O274" i="1"/>
  <c r="O280" i="1"/>
  <c r="O282" i="1"/>
  <c r="L273" i="1"/>
  <c r="L274" i="1" s="1"/>
  <c r="J273" i="1"/>
  <c r="J274" i="1" s="1"/>
  <c r="E276" i="1"/>
  <c r="E259" i="1"/>
  <c r="E275" i="1"/>
  <c r="E268" i="1"/>
  <c r="K273" i="1"/>
  <c r="K274" i="1" s="1"/>
  <c r="G282" i="1"/>
  <c r="Q282" i="1"/>
  <c r="E262" i="1"/>
  <c r="E251" i="1"/>
  <c r="E255" i="1"/>
  <c r="E256" i="1"/>
  <c r="I273" i="1"/>
  <c r="I282" i="1" s="1"/>
  <c r="E277" i="1"/>
  <c r="E260" i="1"/>
  <c r="E266" i="1"/>
  <c r="Q278" i="1"/>
  <c r="Q280" i="1" s="1"/>
  <c r="N280" i="1"/>
  <c r="M273" i="1"/>
  <c r="M274" i="1" s="1"/>
  <c r="E264" i="1"/>
  <c r="F273" i="1"/>
  <c r="F274" i="1" s="1"/>
  <c r="E258" i="1"/>
  <c r="E254" i="1"/>
  <c r="N273" i="1"/>
  <c r="N274" i="1" s="1"/>
  <c r="E261" i="1"/>
  <c r="G273" i="1"/>
  <c r="G274" i="1" s="1"/>
  <c r="E271" i="1"/>
  <c r="I280" i="1" l="1"/>
  <c r="P282" i="1"/>
  <c r="P280" i="1"/>
  <c r="H282" i="1"/>
  <c r="K282" i="1"/>
  <c r="K280" i="1"/>
  <c r="H274" i="1"/>
  <c r="H280" i="1"/>
  <c r="N282" i="1"/>
  <c r="M282" i="1"/>
  <c r="L282" i="1"/>
  <c r="E273" i="1"/>
  <c r="E274" i="1" s="1"/>
  <c r="M280" i="1"/>
  <c r="L280" i="1"/>
  <c r="E278" i="1"/>
  <c r="I274" i="1"/>
  <c r="G280" i="1"/>
  <c r="J280" i="1"/>
  <c r="F282" i="1"/>
  <c r="J282" i="1"/>
  <c r="F280" i="1"/>
  <c r="E280" i="1" l="1"/>
  <c r="E28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Czupik, Ted Jr</author>
  </authors>
  <commentList>
    <comment ref="B17" authorId="0" shapeId="0" xr:uid="{835E9B28-B990-463E-A8C5-D977E2B0EAF3}">
      <text>
        <r>
          <rPr>
            <sz val="8"/>
            <color indexed="81"/>
            <rFont val="Tahoma"/>
            <family val="2"/>
          </rPr>
          <t xml:space="preserve">East Bend deferral
</t>
        </r>
      </text>
    </comment>
  </commentList>
</comments>
</file>

<file path=xl/sharedStrings.xml><?xml version="1.0" encoding="utf-8"?>
<sst xmlns="http://schemas.openxmlformats.org/spreadsheetml/2006/main" count="547" uniqueCount="292">
  <si>
    <t>MONTHLY REVENUES AND EXPENSES BY ACCOUNT</t>
  </si>
  <si>
    <t>BASE PERIOD</t>
  </si>
  <si>
    <t>ACTUAL</t>
  </si>
  <si>
    <t>BUDGET</t>
  </si>
  <si>
    <t>Account</t>
  </si>
  <si>
    <t>Description</t>
  </si>
  <si>
    <t>Code</t>
  </si>
  <si>
    <t>FERC</t>
  </si>
  <si>
    <t>Total</t>
  </si>
  <si>
    <t>Depr-Expense</t>
  </si>
  <si>
    <t>DEPR</t>
  </si>
  <si>
    <t>Amort of Elec Plt - Software</t>
  </si>
  <si>
    <t>Meter Amortization</t>
  </si>
  <si>
    <t>AMORT</t>
  </si>
  <si>
    <t>Regulatory Debits</t>
  </si>
  <si>
    <t>NC &amp; MW Coal As Amort Exp</t>
  </si>
  <si>
    <t>DSM Deferral - Electric</t>
  </si>
  <si>
    <t>OTH</t>
  </si>
  <si>
    <t>Carrying Charges</t>
  </si>
  <si>
    <t>Taxes Property-Allocated</t>
  </si>
  <si>
    <t>OTHTX</t>
  </si>
  <si>
    <t>Franchise Tax - Non Electric</t>
  </si>
  <si>
    <t>Taxes Property-Operating</t>
  </si>
  <si>
    <t>State Unemployment Tax</t>
  </si>
  <si>
    <t>Federal Unemployment Tax</t>
  </si>
  <si>
    <t>Employer FICA Tax</t>
  </si>
  <si>
    <t>Highway Use Tax</t>
  </si>
  <si>
    <t>Franchise Tax</t>
  </si>
  <si>
    <t>Fed Social Security Tax-Elec</t>
  </si>
  <si>
    <t>Federal Highway Use Tax-Elec</t>
  </si>
  <si>
    <t>Miscellaneous Taxes</t>
  </si>
  <si>
    <t>Sales &amp; Use Tax Exp</t>
  </si>
  <si>
    <t>Allocated Payroll Taxes</t>
  </si>
  <si>
    <t>SIT Exp-Utility</t>
  </si>
  <si>
    <t>FIT</t>
  </si>
  <si>
    <t>Current State Income Tax - PY</t>
  </si>
  <si>
    <t>Federal Income Tax-Electric-CY</t>
  </si>
  <si>
    <t>Fed Income Tax-Electric-PY</t>
  </si>
  <si>
    <t>Current FIT Elec - PY Audit</t>
  </si>
  <si>
    <t>UTP Tax Expense: Fed Util-PY</t>
  </si>
  <si>
    <t>Current State Inc Tax-Util</t>
  </si>
  <si>
    <t>DFIT: Utility: Current Year</t>
  </si>
  <si>
    <t>DSIT: Utility: Current Year</t>
  </si>
  <si>
    <t>DFIT: Utility: Prior Year</t>
  </si>
  <si>
    <t>DSIT: Utility: Prior Year</t>
  </si>
  <si>
    <t>Accretion Expense-ARO Ash Pond</t>
  </si>
  <si>
    <t>DFIT: Utility: Curr Year CR</t>
  </si>
  <si>
    <t>DSIT: Utility: Curr Year CR</t>
  </si>
  <si>
    <t>DFIT: Utility: Prior Year CR</t>
  </si>
  <si>
    <t>DSIT: Utility: Prior Year CR</t>
  </si>
  <si>
    <t>DFIT:Utility:Prior year</t>
  </si>
  <si>
    <t>Invest Tax Credit Adj-Electric</t>
  </si>
  <si>
    <t>Gain on Asset Ret Obligation</t>
  </si>
  <si>
    <t>NOx Sales Proceeds Native</t>
  </si>
  <si>
    <t>Fuel</t>
  </si>
  <si>
    <t>NOx Sales COGS -Native</t>
  </si>
  <si>
    <t>Loss on Sale of AR</t>
  </si>
  <si>
    <t>CO</t>
  </si>
  <si>
    <t>I/C - Loss on Sale of AR</t>
  </si>
  <si>
    <t>IC Sale of AR Fees VIE</t>
  </si>
  <si>
    <t>Residential</t>
  </si>
  <si>
    <t>REV</t>
  </si>
  <si>
    <t>Residential Unbilled Rev</t>
  </si>
  <si>
    <t>General Service</t>
  </si>
  <si>
    <t>General Service Unbilled Rev</t>
  </si>
  <si>
    <t>Industrial Service</t>
  </si>
  <si>
    <t>Industrial Svc Unbilled Rev</t>
  </si>
  <si>
    <t>Public St &amp; Highway Lighting</t>
  </si>
  <si>
    <t>Other Sales to Public Auth</t>
  </si>
  <si>
    <t>OPA Unbilled</t>
  </si>
  <si>
    <t>Sales For Resale - Outside</t>
  </si>
  <si>
    <t>Interdepartmental Sales-Elec</t>
  </si>
  <si>
    <t>Provisions For Rate Refunds</t>
  </si>
  <si>
    <t>Tax Reform - Residential</t>
  </si>
  <si>
    <t>Late Payment Fees</t>
  </si>
  <si>
    <t>Misc Service Revenue</t>
  </si>
  <si>
    <t>Rent - Joint Use</t>
  </si>
  <si>
    <t>Extra-Facilities</t>
  </si>
  <si>
    <t>Pole &amp; Line Attachments</t>
  </si>
  <si>
    <t>Foreign Pole Revenue</t>
  </si>
  <si>
    <t>Tower Lease Revenues</t>
  </si>
  <si>
    <t>Other Electric Rents</t>
  </si>
  <si>
    <t>RSG Rev - MISO Make Whole</t>
  </si>
  <si>
    <t>Sales Use Tax Coll Fee</t>
  </si>
  <si>
    <t>Data Processing Service</t>
  </si>
  <si>
    <t>Profit Or Loss On Sale Of M&amp;S</t>
  </si>
  <si>
    <t>Transmission Charge PTP</t>
  </si>
  <si>
    <t>Other Transmission Revenues</t>
  </si>
  <si>
    <t>Other Electric Revenues</t>
  </si>
  <si>
    <t>Wheel Transmission Rev - ED</t>
  </si>
  <si>
    <t>Regional Transmission Service</t>
  </si>
  <si>
    <t>Scheduling &amp; Dispatch Revenues</t>
  </si>
  <si>
    <t>PJM Reactive Rev</t>
  </si>
  <si>
    <t>Suprvsn and Engrg - Steam Oper</t>
  </si>
  <si>
    <t>PO</t>
  </si>
  <si>
    <t>Coal Consumed-Fossil Steam</t>
  </si>
  <si>
    <t>Coal &amp; Other Fuel Handling</t>
  </si>
  <si>
    <t>Coal Sampling &amp; Testing</t>
  </si>
  <si>
    <t>Sale of Fly Ash-Revenues</t>
  </si>
  <si>
    <t>Sale of Fly Ash-Expenses</t>
  </si>
  <si>
    <t>Oil Consumed-Fossil Steam</t>
  </si>
  <si>
    <t>Oil Handling Expense</t>
  </si>
  <si>
    <t>Fuel Expense</t>
  </si>
  <si>
    <t>Ammonia-Qualifying</t>
  </si>
  <si>
    <t>Cost of Lime</t>
  </si>
  <si>
    <t>Gypsum - Qualifying</t>
  </si>
  <si>
    <t>Fossil Steam Exp-Other</t>
  </si>
  <si>
    <t>Steam Oper-Bottom Ash/Fly Ash</t>
  </si>
  <si>
    <t>Electric Expenses-Steam Oper</t>
  </si>
  <si>
    <t>Misc Fossil Power Expenses</t>
  </si>
  <si>
    <t>Steam Power Gen Op Rents</t>
  </si>
  <si>
    <t>SO2 Emission Expense</t>
  </si>
  <si>
    <t>EA</t>
  </si>
  <si>
    <t>Annual NOx Emission Expense</t>
  </si>
  <si>
    <t>Suprvsn and Engrng-Steam Maint</t>
  </si>
  <si>
    <t>PM</t>
  </si>
  <si>
    <t>Suprvsn &amp; Engrng-Steam Maint R</t>
  </si>
  <si>
    <t>Maint of Structures-Steam</t>
  </si>
  <si>
    <t>Maint of Boiler Plant-Other</t>
  </si>
  <si>
    <t>Maint Of Boiler Plant-Other - Recoverable</t>
  </si>
  <si>
    <t>Maint of Electric Plant-Other</t>
  </si>
  <si>
    <t>Maintenance - Misc Steam Plant</t>
  </si>
  <si>
    <t>Suprvsn and Enginring-CT Oper</t>
  </si>
  <si>
    <t>Natural Gas</t>
  </si>
  <si>
    <t>Natural Gas Handling-CT</t>
  </si>
  <si>
    <t>Oil</t>
  </si>
  <si>
    <t>Generation Expenses-Other CT</t>
  </si>
  <si>
    <t>Prime Movers - Generators- CT</t>
  </si>
  <si>
    <t>Misc-Power Generation Expenses</t>
  </si>
  <si>
    <t>Other Power Gen Op Rents</t>
  </si>
  <si>
    <t>Suprvsn and Enginring-CT Maint</t>
  </si>
  <si>
    <t>Maintenance of Structures-CT</t>
  </si>
  <si>
    <t>Solar: Maint of Structures</t>
  </si>
  <si>
    <t>Maint-Gentg and Elect Equip-CT</t>
  </si>
  <si>
    <t>Misc Power Generation Plant-CT</t>
  </si>
  <si>
    <t>Purch Pwr - Non-native - net</t>
  </si>
  <si>
    <t>PP</t>
  </si>
  <si>
    <t>Capacity Purchase Expense</t>
  </si>
  <si>
    <t>Purch Power-Fuel Clause</t>
  </si>
  <si>
    <t>System Cnts &amp; Load Dispatching</t>
  </si>
  <si>
    <t>OPS</t>
  </si>
  <si>
    <t>Other Expenses-Oper</t>
  </si>
  <si>
    <t>Commissions/Brokerage Expense</t>
  </si>
  <si>
    <t>EA &amp; Coal Broker Fees</t>
  </si>
  <si>
    <t>Retail Deferred Fuel Expenses</t>
  </si>
  <si>
    <t>Supervsn and Engrng-Trans Oper</t>
  </si>
  <si>
    <t>TO</t>
  </si>
  <si>
    <t>Load Dispatch-Reliability</t>
  </si>
  <si>
    <t>Load Dispatch-Mnitor&amp;OprTrnSys</t>
  </si>
  <si>
    <t>Load Dispatch - TransSvc&amp;Sch</t>
  </si>
  <si>
    <t>Scheduling-Sys Cntrl&amp;Disp Svs</t>
  </si>
  <si>
    <t>Reliability Planning and Stdsdev</t>
  </si>
  <si>
    <t>ReliabilityPlanning&amp;StdsDev</t>
  </si>
  <si>
    <t>Station Expenses</t>
  </si>
  <si>
    <t>Overhead Line Expenses-Trans</t>
  </si>
  <si>
    <t>Transm of Elec By Others</t>
  </si>
  <si>
    <t>Misc Trans Exp-Other</t>
  </si>
  <si>
    <t>Misc Trans-Trans Lines Related</t>
  </si>
  <si>
    <t>Rents-Trans Oper</t>
  </si>
  <si>
    <t>Maint of Structures-Trans</t>
  </si>
  <si>
    <t>TM</t>
  </si>
  <si>
    <t>Maint of Computer Hardware</t>
  </si>
  <si>
    <t>Maint of Computer Software</t>
  </si>
  <si>
    <t>Maint  Stat Equip-Other- Trans</t>
  </si>
  <si>
    <t>Main-Cir BrkrsTrnsf Mtrs-Trans</t>
  </si>
  <si>
    <t>Maint of Overhead Lines-Trans</t>
  </si>
  <si>
    <t>Market Faciliation-Mntr&amp;Comp</t>
  </si>
  <si>
    <t>RMO</t>
  </si>
  <si>
    <t>Supervsn and Engring-Dist Oper</t>
  </si>
  <si>
    <t>DO</t>
  </si>
  <si>
    <t>Load Dispatch-Dist of Elec</t>
  </si>
  <si>
    <t>Station Expenses-Other-Dist</t>
  </si>
  <si>
    <t>Overhead Line Exps-Other-Dist</t>
  </si>
  <si>
    <t>Transf Set Rem Reset Test-Dist</t>
  </si>
  <si>
    <t>Underground Line Expenses-Dist</t>
  </si>
  <si>
    <t>Meter Expenses-Dist</t>
  </si>
  <si>
    <t>Cust Install Exp-Other Dist</t>
  </si>
  <si>
    <t>Misc Distribution Exp-Other</t>
  </si>
  <si>
    <t>Load Mang-Gen and Control-Dist</t>
  </si>
  <si>
    <t>Intcon Study Costs (D)</t>
  </si>
  <si>
    <t>Rents-Dist Oper</t>
  </si>
  <si>
    <t>Supervsn and Engrng-Dist Maint</t>
  </si>
  <si>
    <t>DM</t>
  </si>
  <si>
    <t>Maintenance of Structures-Dist</t>
  </si>
  <si>
    <t>Maint Station Equip-Other-Dist</t>
  </si>
  <si>
    <t>Cir BrkrsTrnsf Mters Rely-Dist</t>
  </si>
  <si>
    <t>Maint Overhd Lines-Other-Dist</t>
  </si>
  <si>
    <t>Right-of-Way Maintenance-Dist</t>
  </si>
  <si>
    <t>Maint-Underground Lines-Dist</t>
  </si>
  <si>
    <t>Maint Line Transfrs-Other-Dist</t>
  </si>
  <si>
    <t>Maint-StreetLightng/Signl-Dist</t>
  </si>
  <si>
    <t>Maintenance of Meters-Dist</t>
  </si>
  <si>
    <t>Main Misc Dist Plt - Other - Dist</t>
  </si>
  <si>
    <t>Supervision-Cust Accts</t>
  </si>
  <si>
    <t>Meter Reading Expense</t>
  </si>
  <si>
    <t>Cust Records &amp; Collection Exp</t>
  </si>
  <si>
    <t>Cust Contracts &amp; Orders-Local</t>
  </si>
  <si>
    <t>Cust Billing &amp; Acct</t>
  </si>
  <si>
    <t>Cust Collecting-Local</t>
  </si>
  <si>
    <t>Cust Receiv &amp; Collect Exp-Edp</t>
  </si>
  <si>
    <t>IC Collection Agent Revenue</t>
  </si>
  <si>
    <t>Uncollectible Accounts</t>
  </si>
  <si>
    <t>Bad Debt Expense</t>
  </si>
  <si>
    <t>Cust Acctg-Loss On Sale-A/R</t>
  </si>
  <si>
    <t>IC Loss on Sale of AR with VIE (I)</t>
  </si>
  <si>
    <t>Misc Customer Accts Expenses</t>
  </si>
  <si>
    <t>Cust Asst Exp-Conservation Pro</t>
  </si>
  <si>
    <t>CSI</t>
  </si>
  <si>
    <t>Misc Advertising Expenses</t>
  </si>
  <si>
    <t>Misc Cust Serv/Inform Exp</t>
  </si>
  <si>
    <t>Exp-Rs Reg Prod/Svces-CstAccts</t>
  </si>
  <si>
    <t>Supervision</t>
  </si>
  <si>
    <t>Demonstrating &amp; Selling Exp</t>
  </si>
  <si>
    <t>SE</t>
  </si>
  <si>
    <t>Advertising Expense</t>
  </si>
  <si>
    <t>A &amp; G Salaries</t>
  </si>
  <si>
    <t>AGO</t>
  </si>
  <si>
    <t>Salaries &amp; Wages-Proj Supt-NCRC Rec</t>
  </si>
  <si>
    <t>Project Development Labor</t>
  </si>
  <si>
    <t>Employee Expenses</t>
  </si>
  <si>
    <t>Employee Exp - NC</t>
  </si>
  <si>
    <t>Relocation Expenses</t>
  </si>
  <si>
    <t>Office Expenses</t>
  </si>
  <si>
    <t>Telephone And Telegraph Exp</t>
  </si>
  <si>
    <t>Computer Services Expenses</t>
  </si>
  <si>
    <t>Computer Rent (Go Only)</t>
  </si>
  <si>
    <t>Other</t>
  </si>
  <si>
    <t>Office Supplies &amp; Expenses</t>
  </si>
  <si>
    <t>Admin Expense Transfer</t>
  </si>
  <si>
    <t>Outside Services Employed</t>
  </si>
  <si>
    <t>Outside Services Employee &amp;</t>
  </si>
  <si>
    <t>Property Insurance</t>
  </si>
  <si>
    <t>Inter-Co Prop Ins Exp</t>
  </si>
  <si>
    <t>Admin-Insurance Expense</t>
  </si>
  <si>
    <t>Property Insurance For Corp.</t>
  </si>
  <si>
    <t>Injuries &amp; Damages</t>
  </si>
  <si>
    <t>Intercompany Non-Prop Ins Exp</t>
  </si>
  <si>
    <t>Intercompany Gen Liab Expense</t>
  </si>
  <si>
    <t>Inter-Co Worker Comp Insur Exp</t>
  </si>
  <si>
    <t>Accrued Inj and Damages</t>
  </si>
  <si>
    <t>Injuries And Damages-Other</t>
  </si>
  <si>
    <t>Injuries And Damages For Corp.</t>
  </si>
  <si>
    <t>Employee Benefits</t>
  </si>
  <si>
    <t>Employees'Recreation Expense</t>
  </si>
  <si>
    <t>Employee Benefits-Transferred</t>
  </si>
  <si>
    <t>Non Serv Pension (ASU 2017-07)</t>
  </si>
  <si>
    <t>Regulatory Expenses (Go)</t>
  </si>
  <si>
    <t>State Reg Comm Proceeding</t>
  </si>
  <si>
    <t>Travel Expense</t>
  </si>
  <si>
    <t>Duplicate Chrgs-Enrgy To Exp</t>
  </si>
  <si>
    <t>Admin Exp Transf</t>
  </si>
  <si>
    <t>Miscellaneous Advertising Exp</t>
  </si>
  <si>
    <t>Misc General Expenses</t>
  </si>
  <si>
    <t>Industry Association Dues</t>
  </si>
  <si>
    <t>Exp of Servicing Securities</t>
  </si>
  <si>
    <t>Dues To Various Organizations</t>
  </si>
  <si>
    <t>Director'S Expenses</t>
  </si>
  <si>
    <t>Buy\Sell Transf Employee Homes</t>
  </si>
  <si>
    <t>Leased Circuit Charges - Other</t>
  </si>
  <si>
    <t>Research &amp; Development</t>
  </si>
  <si>
    <t>General Expenses</t>
  </si>
  <si>
    <t>Rents-A&amp;G</t>
  </si>
  <si>
    <t>Lease Amortization Expense</t>
  </si>
  <si>
    <t>A&amp;G Rents-IC</t>
  </si>
  <si>
    <t>Maintenance of General Plant</t>
  </si>
  <si>
    <t>AGM</t>
  </si>
  <si>
    <t>Maint General Plant-Elec</t>
  </si>
  <si>
    <t>Cust Infor &amp; Computer Control</t>
  </si>
  <si>
    <t>Revenues</t>
  </si>
  <si>
    <t>OperatingExpenses</t>
  </si>
  <si>
    <t>Purchased Power</t>
  </si>
  <si>
    <t>Other Power Supply</t>
  </si>
  <si>
    <t>Emission Allowances</t>
  </si>
  <si>
    <t>Operation</t>
  </si>
  <si>
    <t>Production</t>
  </si>
  <si>
    <t>Customer Accounts</t>
  </si>
  <si>
    <t>Customer Service &amp; Information</t>
  </si>
  <si>
    <t>Sales Expense</t>
  </si>
  <si>
    <t>Transmission</t>
  </si>
  <si>
    <t>Regional Marketing</t>
  </si>
  <si>
    <t>Distribution</t>
  </si>
  <si>
    <t>A&amp;G</t>
  </si>
  <si>
    <t>Maintenance</t>
  </si>
  <si>
    <t>RMM</t>
  </si>
  <si>
    <t>Operation &amp; Maintenance Expense</t>
  </si>
  <si>
    <t>Total Operating Expense</t>
  </si>
  <si>
    <t>Depreciation Expense</t>
  </si>
  <si>
    <t>Amortization of Deferred Expenses</t>
  </si>
  <si>
    <t>Taxes Other Than Income Taxes</t>
  </si>
  <si>
    <t>Income Taxes</t>
  </si>
  <si>
    <t>Operating Income</t>
  </si>
  <si>
    <t>Operating Income - Before Income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</si>
</sst>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_)"/>
  </numFmts>
  <fonts count="13" x14ac:knownFonts="1">
    <font>
      <sz val="10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0"/>
      <color indexed="12"/>
      <name val="Arial"/>
      <family val="2"/>
    </font>
    <font>
      <sz val="2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u/>
      <sz val="10"/>
      <name val="Arial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2" fillId="0" borderId="0"/>
  </cellStyleXfs>
  <cellXfs count="33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37" fontId="2" fillId="0" borderId="0" xfId="1" applyNumberFormat="1" applyFont="1"/>
    <xf numFmtId="164" fontId="0" fillId="0" borderId="0" xfId="0" applyNumberForma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2" borderId="1" xfId="1" applyFont="1" applyFill="1" applyBorder="1" applyAlignment="1">
      <alignment horizontal="centerContinuous"/>
    </xf>
    <xf numFmtId="0" fontId="7" fillId="3" borderId="0" xfId="1" applyFont="1" applyFill="1" applyAlignment="1">
      <alignment horizontal="centerContinuous"/>
    </xf>
    <xf numFmtId="0" fontId="6" fillId="0" borderId="2" xfId="1" applyFont="1" applyBorder="1" applyAlignment="1">
      <alignment horizontal="center"/>
    </xf>
    <xf numFmtId="17" fontId="6" fillId="0" borderId="2" xfId="1" applyNumberFormat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37" fontId="2" fillId="0" borderId="0" xfId="2" applyNumberFormat="1" applyFont="1"/>
    <xf numFmtId="37" fontId="0" fillId="0" borderId="0" xfId="0" applyNumberFormat="1"/>
    <xf numFmtId="37" fontId="8" fillId="0" borderId="0" xfId="2" applyNumberFormat="1" applyFont="1"/>
    <xf numFmtId="37" fontId="8" fillId="0" borderId="0" xfId="1" applyNumberFormat="1" applyFont="1"/>
    <xf numFmtId="37" fontId="10" fillId="0" borderId="0" xfId="1" applyNumberFormat="1" applyFont="1"/>
    <xf numFmtId="37" fontId="0" fillId="0" borderId="0" xfId="2" applyNumberFormat="1" applyFont="1"/>
    <xf numFmtId="37" fontId="0" fillId="0" borderId="0" xfId="1" applyNumberFormat="1" applyFont="1"/>
    <xf numFmtId="165" fontId="2" fillId="0" borderId="0" xfId="1" applyNumberFormat="1" applyFont="1"/>
    <xf numFmtId="1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2" fillId="0" borderId="0" xfId="3" applyNumberFormat="1" applyAlignment="1">
      <alignment horizontal="center"/>
    </xf>
    <xf numFmtId="1" fontId="11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 indent="1"/>
    </xf>
    <xf numFmtId="1" fontId="2" fillId="0" borderId="0" xfId="0" applyNumberFormat="1" applyFont="1" applyAlignment="1">
      <alignment horizontal="left" indent="2"/>
    </xf>
    <xf numFmtId="1" fontId="2" fillId="0" borderId="0" xfId="0" applyNumberFormat="1" applyFont="1"/>
    <xf numFmtId="37" fontId="2" fillId="0" borderId="0" xfId="1" quotePrefix="1" applyNumberFormat="1" applyFont="1"/>
    <xf numFmtId="39" fontId="2" fillId="0" borderId="0" xfId="1" applyNumberFormat="1" applyFont="1"/>
  </cellXfs>
  <cellStyles count="4">
    <cellStyle name="Normal" xfId="0" builtinId="0"/>
    <cellStyle name="Normal_ACCTTABLE" xfId="1" xr:uid="{7BBE02F6-354C-4F37-B3F2-7C82E1AB9A18}"/>
    <cellStyle name="Normal_KPSC GAS SFRs" xfId="3" xr:uid="{F540086F-5F81-4684-BD3D-C0A58909480B}"/>
    <cellStyle name="Normal_KPSC GAS SFRs-Forward Looking" xfId="2" xr:uid="{61F949AE-A2E7-4C9F-BED6-80B8512F7D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Rate%20Case%20Filings\DEK%20Electric%20Case%202024-00354\SFR%20Model\Updated%20Base%20Period%20Filing\KPSC%20Electric%20SFRs-2024%20-%20Updated%20Base%20Period.xlsm" TargetMode="External"/><Relationship Id="rId1" Type="http://schemas.openxmlformats.org/officeDocument/2006/relationships/externalLinkPath" Target="/Rate%20Case%20Filings/DEK%20Electric%20Case%202024-00354/SFR%20Model/Updated%20Base%20Period%20Filing/KPSC%20Electric%20SFRs-2024%20-%20Updated%20Base%20Period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Rate%20Case%20Filings\DEK%20Electric%20Case%202024-00354\Discovery\STAFF%201st%20Set%2011.22.2024\STAFF-DR-01-003%20Monthly%20Income%20Statements\Income%20Statement%20Update%20-%20thru%20Nov.xlsx" TargetMode="External"/><Relationship Id="rId1" Type="http://schemas.openxmlformats.org/officeDocument/2006/relationships/externalLinkPath" Target="Income%20Statement%20Update%20-%20thru%20No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 Tracking"/>
      <sheetName val="LOGO"/>
      <sheetName val="GOTO"/>
      <sheetName val="PRINT"/>
      <sheetName val="BP Data"/>
      <sheetName val="BASE PERIOD"/>
      <sheetName val="BP Rev by Product"/>
      <sheetName val="FORECASTED PERIOD"/>
      <sheetName val="FP Rev by Product"/>
      <sheetName val="BP vs FP by Acct"/>
      <sheetName val="ALLOCTABLE"/>
      <sheetName val="Rate Case Drivers"/>
      <sheetName val="SCH A Rate Base"/>
      <sheetName val="SCH_B1"/>
      <sheetName val="WPB-1"/>
      <sheetName val="SCH B-2"/>
      <sheetName val="SCH B-2.1"/>
      <sheetName val="SCH B-2.2"/>
      <sheetName val="SCH B-2.3"/>
      <sheetName val="SCH B-2.4"/>
      <sheetName val="SCH B-2.5"/>
      <sheetName val="SCH B-2.6"/>
      <sheetName val="SCH B-2.7"/>
      <sheetName val="SCH B-3"/>
      <sheetName val="SCH B-3.1"/>
      <sheetName val="SCH B-3.2 - Proposed"/>
      <sheetName val="SCH B-4"/>
      <sheetName val="SCH_B5s"/>
      <sheetName val="WPB-5's"/>
      <sheetName val="SCH_B6"/>
      <sheetName val="WPB-6's"/>
      <sheetName val="SCH_B7s"/>
      <sheetName val="SCH_B8"/>
      <sheetName val="SCH_C1"/>
      <sheetName val="SCH_C2"/>
      <sheetName val="WPC_2"/>
      <sheetName val="STAFF-DR-01-001a"/>
      <sheetName val="SCH_C2.1 - Base Period"/>
      <sheetName val="SCH_C2.1 - Forecasted Period"/>
      <sheetName val="WPC-2e - Adj Summary"/>
      <sheetName val="SCH_D1"/>
      <sheetName val="SCH_D2.1"/>
      <sheetName val="SCH_D2.2"/>
      <sheetName val="SCH_D2.3"/>
      <sheetName val="SCH_D2.4"/>
      <sheetName val="SCH_D2.5"/>
      <sheetName val="SCH_D2.6"/>
      <sheetName val="SCH_D2.7"/>
      <sheetName val="SCH_D2.8"/>
      <sheetName val="SCH_D2.9"/>
      <sheetName val="SCH_D2.10"/>
      <sheetName val="SCH_D2.11"/>
      <sheetName val="SCH_D2.12"/>
      <sheetName val="SCH_D2.13"/>
      <sheetName val="SCH_D2.14"/>
      <sheetName val="SCH_D2.15"/>
      <sheetName val="SCH_D2.16"/>
      <sheetName val="SCH_D2.17"/>
      <sheetName val="SCH_D2.18"/>
      <sheetName val="SCH_D2.19"/>
      <sheetName val="SCH_D2.20"/>
      <sheetName val="SCH_D2.21"/>
      <sheetName val="SCH_D2.22"/>
      <sheetName val="SCH_D2.23"/>
      <sheetName val="SCH_D2.24"/>
      <sheetName val="SCH_D2.25"/>
      <sheetName val="SCH_D2.26"/>
      <sheetName val="SCH_D2.27"/>
      <sheetName val="SCH_D2.28"/>
      <sheetName val="SCH_D2.29"/>
      <sheetName val="SCH_D2.30"/>
      <sheetName val="SCH_D2.31"/>
      <sheetName val="SCH_D2.32"/>
      <sheetName val="SCH_D2.33"/>
      <sheetName val="SCH_D2.34"/>
      <sheetName val="SCH_D2.35"/>
      <sheetName val="SCH_D2.36"/>
      <sheetName val="SCH_D2.37"/>
      <sheetName val="SCH_D2.38"/>
      <sheetName val="SCH_D3"/>
      <sheetName val="SCH_D4"/>
      <sheetName val="SCH_D5"/>
      <sheetName val="SCH_E1"/>
      <sheetName val="SCH_E2"/>
      <sheetName val="SCH_F1"/>
      <sheetName val="SCH_F2.1"/>
      <sheetName val="SCH_F2.2"/>
      <sheetName val="SCH_F2.3"/>
      <sheetName val="SCH_F3"/>
      <sheetName val="SCH_F4"/>
      <sheetName val="SCH_F5"/>
      <sheetName val="SCH_F6"/>
      <sheetName val="SCH_F7"/>
      <sheetName val="SCH_G1"/>
      <sheetName val="SCH_G2"/>
      <sheetName val="SCH_G3"/>
      <sheetName val="SCH_H"/>
      <sheetName val="SCH_I1 - Total Co"/>
      <sheetName val="SCH_I1 - Elec Only"/>
      <sheetName val="Staff-DR-01-007 (Not Used)"/>
      <sheetName val="Staff-DR-01-052"/>
      <sheetName val="SCH_I2.1"/>
      <sheetName val="Base Period Cust"/>
      <sheetName val="KWH Sales"/>
      <sheetName val="SCH_I3"/>
      <sheetName val="SCH_I4"/>
      <sheetName val="SCH_I5"/>
      <sheetName val="SCH_J1 - Base"/>
      <sheetName val="SCH_J1 - Forecast"/>
      <sheetName val="SCH_J2 - Base"/>
      <sheetName val="SCH_J2 - Forecast"/>
      <sheetName val="SCH_J3 - Base"/>
      <sheetName val="SCH_J3 - Forecast"/>
      <sheetName val="SCH_J4"/>
      <sheetName val="SCH K"/>
      <sheetName val="RB vs Cap BP DR-01-024 Pg1"/>
      <sheetName val="RB vs Cap BP DR-01-024 Pg2"/>
      <sheetName val="RB vs Cap DR-01-024 Pg3"/>
      <sheetName val="RB vs Cap BP DR-01-024 Pg4"/>
      <sheetName val="RB vs Cap BP DR-01-024 Pg5"/>
      <sheetName val="RB vs Cap FP 16(6)(f) Page 1"/>
      <sheetName val="RB vs Cap FP 16(6)(f) Page 2"/>
      <sheetName val="RB vs Cap FP 16(6)(f) Page 3"/>
      <sheetName val="RB vs Cap FP 16(6)(f) Page 4"/>
      <sheetName val="RB vs Cap FP 16(6)(f) Page 5"/>
    </sheetNames>
    <sheetDataSet>
      <sheetData sheetId="0"/>
      <sheetData sheetId="1">
        <row r="5">
          <cell r="B5" t="str">
            <v>DUKE ENERGY KENTUCKY, INC.</v>
          </cell>
        </row>
        <row r="6">
          <cell r="B6" t="str">
            <v>CASE NO. 2024-00354</v>
          </cell>
          <cell r="G6" t="str">
            <v>L. D. STEINKUHL</v>
          </cell>
        </row>
        <row r="7">
          <cell r="B7" t="str">
            <v>FOR THE TWELVE MONTHS ENDED FEBRUARY 28, 2025</v>
          </cell>
          <cell r="G7" t="str">
            <v>J. E. ZIOLKOWSKI</v>
          </cell>
          <cell r="I7">
            <v>45382</v>
          </cell>
        </row>
        <row r="8">
          <cell r="B8" t="str">
            <v>FOR THE TWELVE MONTHS ENDED JUNE 30, 2026</v>
          </cell>
          <cell r="G8" t="str">
            <v>J. R. PANIZZA</v>
          </cell>
          <cell r="I8">
            <v>45412</v>
          </cell>
        </row>
        <row r="9">
          <cell r="B9" t="str">
            <v>ELECTRIC DEPARTMENT</v>
          </cell>
          <cell r="G9" t="str">
            <v>T. J. HEATH JR.</v>
          </cell>
          <cell r="I9">
            <v>45443</v>
          </cell>
        </row>
        <row r="10">
          <cell r="B10" t="str">
            <v>12 MONTHS ENDED FEBRUARY 28, 2025</v>
          </cell>
          <cell r="I10">
            <v>45473</v>
          </cell>
        </row>
        <row r="11">
          <cell r="B11" t="str">
            <v>12 MONTHS ENDED JUNE 30, 2026</v>
          </cell>
          <cell r="G11" t="str">
            <v>G. S. CARPENTER / D. L. WEATHERSTON</v>
          </cell>
          <cell r="I11">
            <v>45504</v>
          </cell>
        </row>
        <row r="12">
          <cell r="B12" t="str">
            <v>DATA: "X" BASE PERIOD   FORECASTED PERIOD</v>
          </cell>
          <cell r="G12" t="str">
            <v>G. S. CARPENTER / S. S. MITCHELL</v>
          </cell>
          <cell r="I12">
            <v>45535</v>
          </cell>
        </row>
        <row r="13">
          <cell r="B13" t="str">
            <v>DATA:  BASE PERIOD  "X" FORECASTED PERIOD</v>
          </cell>
          <cell r="G13" t="str">
            <v>S. A. CALDWELL</v>
          </cell>
          <cell r="I13">
            <v>45565</v>
          </cell>
        </row>
        <row r="14">
          <cell r="B14" t="str">
            <v>DATA: "X" BASE PERIOD  "X" FORECASTED PERIOD</v>
          </cell>
          <cell r="G14" t="str">
            <v>S. S. MITCHELL</v>
          </cell>
          <cell r="I14">
            <v>45596</v>
          </cell>
        </row>
        <row r="15">
          <cell r="B15" t="str">
            <v xml:space="preserve">TYPE OF FILING:  "X" ORIGINAL   UPDATED    REVISED  </v>
          </cell>
          <cell r="G15" t="str">
            <v>G. S. CARPENTER</v>
          </cell>
          <cell r="I15">
            <v>45626</v>
          </cell>
        </row>
        <row r="16">
          <cell r="I16">
            <v>45657</v>
          </cell>
        </row>
        <row r="17">
          <cell r="B17" t="str">
            <v>JUNE 30, 2026</v>
          </cell>
          <cell r="G17" t="str">
            <v>J. S. COLLEY</v>
          </cell>
          <cell r="I17">
            <v>45688</v>
          </cell>
        </row>
        <row r="18">
          <cell r="I18">
            <v>45716</v>
          </cell>
        </row>
        <row r="22">
          <cell r="C22">
            <v>9.2099999999999994E-3</v>
          </cell>
        </row>
        <row r="23">
          <cell r="C23">
            <v>1.554E-3</v>
          </cell>
        </row>
        <row r="24">
          <cell r="C24">
            <v>0.05</v>
          </cell>
        </row>
        <row r="25">
          <cell r="C25">
            <v>0.21</v>
          </cell>
        </row>
        <row r="26">
          <cell r="C26">
            <v>0.24925115</v>
          </cell>
        </row>
      </sheetData>
      <sheetData sheetId="2"/>
      <sheetData sheetId="3"/>
      <sheetData sheetId="4"/>
      <sheetData sheetId="5"/>
      <sheetData sheetId="6">
        <row r="11">
          <cell r="A11" t="str">
            <v>Account</v>
          </cell>
          <cell r="D11" t="str">
            <v>Product</v>
          </cell>
          <cell r="G11">
            <v>45382</v>
          </cell>
          <cell r="H11">
            <v>45412</v>
          </cell>
          <cell r="I11">
            <v>45443</v>
          </cell>
          <cell r="J11">
            <v>45473</v>
          </cell>
          <cell r="K11">
            <v>45504</v>
          </cell>
          <cell r="L11">
            <v>45535</v>
          </cell>
          <cell r="M11">
            <v>45565</v>
          </cell>
          <cell r="N11">
            <v>45596</v>
          </cell>
          <cell r="O11">
            <v>45626</v>
          </cell>
          <cell r="P11">
            <v>45657</v>
          </cell>
          <cell r="Q11">
            <v>45688</v>
          </cell>
          <cell r="R11">
            <v>45716</v>
          </cell>
        </row>
        <row r="12">
          <cell r="A12">
            <v>440000</v>
          </cell>
          <cell r="D12" t="str">
            <v>BBEREV</v>
          </cell>
          <cell r="G12">
            <v>9619882</v>
          </cell>
          <cell r="H12">
            <v>8940282</v>
          </cell>
          <cell r="I12">
            <v>9548536</v>
          </cell>
          <cell r="J12">
            <v>10374069</v>
          </cell>
          <cell r="K12">
            <v>13842615</v>
          </cell>
          <cell r="L12">
            <v>12911932</v>
          </cell>
          <cell r="M12">
            <v>9839754</v>
          </cell>
          <cell r="N12">
            <v>9138172</v>
          </cell>
          <cell r="O12">
            <v>8585965</v>
          </cell>
          <cell r="P12">
            <v>10987730</v>
          </cell>
          <cell r="Q12">
            <v>12560959</v>
          </cell>
          <cell r="R12">
            <v>11830464</v>
          </cell>
        </row>
        <row r="13">
          <cell r="A13">
            <v>440000</v>
          </cell>
          <cell r="D13" t="str">
            <v>BEFREV</v>
          </cell>
          <cell r="G13">
            <v>2675018</v>
          </cell>
          <cell r="H13">
            <v>2438802</v>
          </cell>
          <cell r="I13">
            <v>2645476</v>
          </cell>
          <cell r="J13">
            <v>4125844</v>
          </cell>
          <cell r="K13">
            <v>5478918</v>
          </cell>
          <cell r="L13">
            <v>5211255</v>
          </cell>
          <cell r="M13">
            <v>4784476</v>
          </cell>
          <cell r="N13">
            <v>3500256</v>
          </cell>
          <cell r="O13">
            <v>2935840</v>
          </cell>
          <cell r="P13">
            <v>4616365</v>
          </cell>
          <cell r="Q13">
            <v>5505666</v>
          </cell>
          <cell r="R13">
            <v>5129168</v>
          </cell>
        </row>
        <row r="14">
          <cell r="A14">
            <v>440000</v>
          </cell>
          <cell r="D14" t="str">
            <v>REDSM</v>
          </cell>
          <cell r="G14">
            <v>142133</v>
          </cell>
          <cell r="H14">
            <v>129860</v>
          </cell>
          <cell r="I14">
            <v>140820</v>
          </cell>
          <cell r="J14">
            <v>164961</v>
          </cell>
          <cell r="K14">
            <v>219193</v>
          </cell>
          <cell r="L14">
            <v>208448</v>
          </cell>
          <cell r="M14">
            <v>191529</v>
          </cell>
          <cell r="N14">
            <v>140056</v>
          </cell>
          <cell r="O14">
            <v>117387</v>
          </cell>
          <cell r="P14">
            <v>353949</v>
          </cell>
          <cell r="Q14">
            <v>431913</v>
          </cell>
          <cell r="R14">
            <v>402377</v>
          </cell>
        </row>
        <row r="15">
          <cell r="A15">
            <v>440000</v>
          </cell>
          <cell r="D15" t="str">
            <v>REFC</v>
          </cell>
          <cell r="G15">
            <v>985619</v>
          </cell>
          <cell r="H15">
            <v>338284</v>
          </cell>
          <cell r="I15">
            <v>907380</v>
          </cell>
          <cell r="J15">
            <v>-314727</v>
          </cell>
          <cell r="K15">
            <v>1777586</v>
          </cell>
          <cell r="L15">
            <v>-556972</v>
          </cell>
          <cell r="M15">
            <v>-261728</v>
          </cell>
          <cell r="N15">
            <v>-42185</v>
          </cell>
          <cell r="O15">
            <v>-141423</v>
          </cell>
          <cell r="P15">
            <v>1112705</v>
          </cell>
          <cell r="Q15">
            <v>1158677</v>
          </cell>
          <cell r="R15">
            <v>624656</v>
          </cell>
        </row>
        <row r="16">
          <cell r="A16">
            <v>440000</v>
          </cell>
          <cell r="D16" t="str">
            <v>RKEPSM</v>
          </cell>
          <cell r="G16">
            <v>131126</v>
          </cell>
          <cell r="H16">
            <v>118636</v>
          </cell>
          <cell r="I16">
            <v>128976</v>
          </cell>
          <cell r="J16">
            <v>-255160</v>
          </cell>
          <cell r="K16">
            <v>-339920</v>
          </cell>
          <cell r="L16">
            <v>-323428</v>
          </cell>
          <cell r="M16">
            <v>-350255</v>
          </cell>
          <cell r="N16">
            <v>-256393</v>
          </cell>
          <cell r="O16">
            <v>-215016</v>
          </cell>
          <cell r="P16">
            <v>-274073</v>
          </cell>
          <cell r="Q16">
            <v>-1026321</v>
          </cell>
          <cell r="R16">
            <v>-430498</v>
          </cell>
        </row>
        <row r="17">
          <cell r="A17">
            <v>440000</v>
          </cell>
          <cell r="D17" t="str">
            <v>ROEESM</v>
          </cell>
          <cell r="G17">
            <v>594789</v>
          </cell>
          <cell r="H17">
            <v>1124166</v>
          </cell>
          <cell r="I17">
            <v>1449837</v>
          </cell>
          <cell r="J17">
            <v>1156958</v>
          </cell>
          <cell r="K17">
            <v>1182501</v>
          </cell>
          <cell r="L17">
            <v>2556799</v>
          </cell>
          <cell r="M17">
            <v>1385573</v>
          </cell>
          <cell r="N17">
            <v>1078260</v>
          </cell>
          <cell r="O17">
            <v>701074</v>
          </cell>
          <cell r="P17">
            <v>1563980</v>
          </cell>
          <cell r="Q17">
            <v>888600</v>
          </cell>
          <cell r="R17">
            <v>648331</v>
          </cell>
        </row>
        <row r="18">
          <cell r="A18">
            <v>440990</v>
          </cell>
          <cell r="D18" t="str">
            <v>UNBILL</v>
          </cell>
          <cell r="G18">
            <v>-1046919</v>
          </cell>
          <cell r="H18">
            <v>-922209</v>
          </cell>
          <cell r="I18">
            <v>13497</v>
          </cell>
          <cell r="J18">
            <v>7754908</v>
          </cell>
          <cell r="K18">
            <v>-2620506</v>
          </cell>
          <cell r="L18">
            <v>1266224</v>
          </cell>
          <cell r="M18">
            <v>-2862694</v>
          </cell>
          <cell r="N18">
            <v>-2438326</v>
          </cell>
          <cell r="O18">
            <v>2719386</v>
          </cell>
          <cell r="P18">
            <v>994628</v>
          </cell>
          <cell r="Q18">
            <v>-2025918</v>
          </cell>
          <cell r="R18">
            <v>-1169017</v>
          </cell>
        </row>
        <row r="19">
          <cell r="A19">
            <v>442100</v>
          </cell>
          <cell r="D19" t="str">
            <v>BBEREV</v>
          </cell>
          <cell r="G19">
            <v>8089742</v>
          </cell>
          <cell r="H19">
            <v>8036627</v>
          </cell>
          <cell r="I19">
            <v>8041419</v>
          </cell>
          <cell r="J19">
            <v>6917953</v>
          </cell>
          <cell r="K19">
            <v>11013547</v>
          </cell>
          <cell r="L19">
            <v>9750298</v>
          </cell>
          <cell r="M19">
            <v>7568955</v>
          </cell>
          <cell r="N19">
            <v>8313296</v>
          </cell>
          <cell r="O19">
            <v>8193863</v>
          </cell>
          <cell r="P19">
            <v>7966103</v>
          </cell>
          <cell r="Q19">
            <v>7996971</v>
          </cell>
          <cell r="R19">
            <v>7755865</v>
          </cell>
        </row>
        <row r="20">
          <cell r="A20">
            <v>442100</v>
          </cell>
          <cell r="D20" t="str">
            <v>BEFREV</v>
          </cell>
          <cell r="G20">
            <v>2978070</v>
          </cell>
          <cell r="H20">
            <v>2962482</v>
          </cell>
          <cell r="I20">
            <v>3179439</v>
          </cell>
          <cell r="J20">
            <v>3679740</v>
          </cell>
          <cell r="K20">
            <v>5830069</v>
          </cell>
          <cell r="L20">
            <v>5157772</v>
          </cell>
          <cell r="M20">
            <v>4720493</v>
          </cell>
          <cell r="N20">
            <v>4066774</v>
          </cell>
          <cell r="O20">
            <v>3770171</v>
          </cell>
          <cell r="P20">
            <v>4090039</v>
          </cell>
          <cell r="Q20">
            <v>4193226</v>
          </cell>
          <cell r="R20">
            <v>3899900</v>
          </cell>
        </row>
        <row r="21">
          <cell r="A21">
            <v>442100</v>
          </cell>
          <cell r="D21" t="str">
            <v>REDSM</v>
          </cell>
          <cell r="G21">
            <v>403474</v>
          </cell>
          <cell r="H21">
            <v>403645</v>
          </cell>
          <cell r="I21">
            <v>438587</v>
          </cell>
          <cell r="J21">
            <v>380148</v>
          </cell>
          <cell r="K21">
            <v>603278</v>
          </cell>
          <cell r="L21">
            <v>533635</v>
          </cell>
          <cell r="M21">
            <v>488195</v>
          </cell>
          <cell r="N21">
            <v>420126</v>
          </cell>
          <cell r="O21">
            <v>389869</v>
          </cell>
          <cell r="P21">
            <v>182829</v>
          </cell>
          <cell r="Q21">
            <v>191165</v>
          </cell>
          <cell r="R21">
            <v>177793</v>
          </cell>
        </row>
        <row r="22">
          <cell r="A22">
            <v>442100</v>
          </cell>
          <cell r="D22" t="str">
            <v>REFC</v>
          </cell>
          <cell r="G22">
            <v>1091077</v>
          </cell>
          <cell r="H22">
            <v>457057</v>
          </cell>
          <cell r="I22">
            <v>1074915</v>
          </cell>
          <cell r="J22">
            <v>-215084</v>
          </cell>
          <cell r="K22">
            <v>1507616</v>
          </cell>
          <cell r="L22">
            <v>-450191</v>
          </cell>
          <cell r="M22">
            <v>-263960</v>
          </cell>
          <cell r="N22">
            <v>-52943</v>
          </cell>
          <cell r="O22">
            <v>-172173</v>
          </cell>
          <cell r="P22">
            <v>985842</v>
          </cell>
          <cell r="Q22">
            <v>882471</v>
          </cell>
          <cell r="R22">
            <v>474950</v>
          </cell>
        </row>
        <row r="23">
          <cell r="A23">
            <v>442100</v>
          </cell>
          <cell r="D23" t="str">
            <v>RKEPSM</v>
          </cell>
          <cell r="G23">
            <v>155035</v>
          </cell>
          <cell r="H23">
            <v>145016</v>
          </cell>
          <cell r="I23">
            <v>159360</v>
          </cell>
          <cell r="J23">
            <v>-209351</v>
          </cell>
          <cell r="K23">
            <v>-358902</v>
          </cell>
          <cell r="L23">
            <v>-319271</v>
          </cell>
          <cell r="M23">
            <v>-344159</v>
          </cell>
          <cell r="N23">
            <v>-297415</v>
          </cell>
          <cell r="O23">
            <v>-276292</v>
          </cell>
          <cell r="P23">
            <v>-242825</v>
          </cell>
          <cell r="Q23">
            <v>-781666</v>
          </cell>
          <cell r="R23">
            <v>-327324</v>
          </cell>
        </row>
        <row r="24">
          <cell r="A24">
            <v>442100</v>
          </cell>
          <cell r="D24" t="str">
            <v>ROEESM</v>
          </cell>
          <cell r="G24">
            <v>702094</v>
          </cell>
          <cell r="H24">
            <v>1293433</v>
          </cell>
          <cell r="I24">
            <v>1504921</v>
          </cell>
          <cell r="J24">
            <v>950875</v>
          </cell>
          <cell r="K24">
            <v>1082777</v>
          </cell>
          <cell r="L24">
            <v>2189303</v>
          </cell>
          <cell r="M24">
            <v>1192070</v>
          </cell>
          <cell r="N24">
            <v>1103736</v>
          </cell>
          <cell r="O24">
            <v>812019</v>
          </cell>
          <cell r="P24">
            <v>1385666</v>
          </cell>
          <cell r="Q24">
            <v>676776</v>
          </cell>
          <cell r="R24">
            <v>492951</v>
          </cell>
        </row>
        <row r="25">
          <cell r="A25">
            <v>442190</v>
          </cell>
          <cell r="D25" t="str">
            <v>UNBILL</v>
          </cell>
          <cell r="G25">
            <v>59837</v>
          </cell>
          <cell r="H25">
            <v>-667775</v>
          </cell>
          <cell r="I25">
            <v>-261568</v>
          </cell>
          <cell r="J25">
            <v>8567853</v>
          </cell>
          <cell r="K25">
            <v>-5329039</v>
          </cell>
          <cell r="L25">
            <v>-1886903</v>
          </cell>
          <cell r="M25">
            <v>-972763</v>
          </cell>
          <cell r="N25">
            <v>74049</v>
          </cell>
          <cell r="O25">
            <v>943553</v>
          </cell>
          <cell r="P25">
            <v>-1107266</v>
          </cell>
          <cell r="Q25">
            <v>-1473183</v>
          </cell>
          <cell r="R25">
            <v>-246498</v>
          </cell>
        </row>
        <row r="26">
          <cell r="A26">
            <v>442200</v>
          </cell>
          <cell r="D26" t="str">
            <v>BBEREV</v>
          </cell>
          <cell r="G26">
            <v>3112741</v>
          </cell>
          <cell r="H26">
            <v>3065132</v>
          </cell>
          <cell r="I26">
            <v>2852042</v>
          </cell>
          <cell r="J26">
            <v>3122602</v>
          </cell>
          <cell r="K26">
            <v>3365176</v>
          </cell>
          <cell r="L26">
            <v>4012785</v>
          </cell>
          <cell r="M26">
            <v>2780231</v>
          </cell>
          <cell r="N26">
            <v>2965826</v>
          </cell>
          <cell r="O26">
            <v>3584691</v>
          </cell>
          <cell r="P26">
            <v>3400355</v>
          </cell>
          <cell r="Q26">
            <v>3229795</v>
          </cell>
          <cell r="R26">
            <v>3290004</v>
          </cell>
        </row>
        <row r="27">
          <cell r="A27">
            <v>442200</v>
          </cell>
          <cell r="D27" t="str">
            <v>BEFREV</v>
          </cell>
          <cell r="G27">
            <v>1461166</v>
          </cell>
          <cell r="H27">
            <v>1484187</v>
          </cell>
          <cell r="I27">
            <v>1366375</v>
          </cell>
          <cell r="J27">
            <v>2317941</v>
          </cell>
          <cell r="K27">
            <v>2004765</v>
          </cell>
          <cell r="L27">
            <v>2671602</v>
          </cell>
          <cell r="M27">
            <v>2048382</v>
          </cell>
          <cell r="N27">
            <v>1751767</v>
          </cell>
          <cell r="O27">
            <v>2290283</v>
          </cell>
          <cell r="P27">
            <v>2105643</v>
          </cell>
          <cell r="Q27">
            <v>2016612</v>
          </cell>
          <cell r="R27">
            <v>1969133</v>
          </cell>
        </row>
        <row r="28">
          <cell r="A28">
            <v>442200</v>
          </cell>
          <cell r="D28" t="str">
            <v>REDSM</v>
          </cell>
          <cell r="G28">
            <v>166990</v>
          </cell>
          <cell r="H28">
            <v>158969</v>
          </cell>
          <cell r="I28">
            <v>168456</v>
          </cell>
          <cell r="J28">
            <v>178963</v>
          </cell>
          <cell r="K28">
            <v>186312</v>
          </cell>
          <cell r="L28">
            <v>213627</v>
          </cell>
          <cell r="M28">
            <v>171553</v>
          </cell>
          <cell r="N28">
            <v>165450</v>
          </cell>
          <cell r="O28">
            <v>172575</v>
          </cell>
          <cell r="P28">
            <v>94124</v>
          </cell>
          <cell r="Q28">
            <v>91936</v>
          </cell>
          <cell r="R28">
            <v>89771</v>
          </cell>
        </row>
        <row r="29">
          <cell r="A29">
            <v>442200</v>
          </cell>
          <cell r="D29" t="str">
            <v>REFC</v>
          </cell>
          <cell r="G29">
            <v>523932</v>
          </cell>
          <cell r="H29">
            <v>217236</v>
          </cell>
          <cell r="I29">
            <v>444291</v>
          </cell>
          <cell r="J29">
            <v>-38127</v>
          </cell>
          <cell r="K29">
            <v>545015</v>
          </cell>
          <cell r="L29">
            <v>-71887</v>
          </cell>
          <cell r="M29">
            <v>-113756</v>
          </cell>
          <cell r="N29">
            <v>-27445</v>
          </cell>
          <cell r="O29">
            <v>-91983</v>
          </cell>
          <cell r="P29">
            <v>507533</v>
          </cell>
          <cell r="Q29">
            <v>424399</v>
          </cell>
          <cell r="R29">
            <v>239811</v>
          </cell>
        </row>
        <row r="30">
          <cell r="A30">
            <v>442200</v>
          </cell>
          <cell r="D30" t="str">
            <v>RKEPSM</v>
          </cell>
          <cell r="G30">
            <v>79602</v>
          </cell>
          <cell r="H30">
            <v>77712</v>
          </cell>
          <cell r="I30">
            <v>66541</v>
          </cell>
          <cell r="J30">
            <v>-103293</v>
          </cell>
          <cell r="K30">
            <v>-123048</v>
          </cell>
          <cell r="L30">
            <v>-165848</v>
          </cell>
          <cell r="M30">
            <v>-149336</v>
          </cell>
          <cell r="N30">
            <v>-128221</v>
          </cell>
          <cell r="O30">
            <v>-167805</v>
          </cell>
          <cell r="P30">
            <v>-125012</v>
          </cell>
          <cell r="Q30">
            <v>-375920</v>
          </cell>
          <cell r="R30">
            <v>-165272</v>
          </cell>
        </row>
        <row r="31">
          <cell r="A31">
            <v>442200</v>
          </cell>
          <cell r="D31" t="str">
            <v>ROEESM</v>
          </cell>
          <cell r="G31">
            <v>275168</v>
          </cell>
          <cell r="H31">
            <v>490579</v>
          </cell>
          <cell r="I31">
            <v>530668</v>
          </cell>
          <cell r="J31">
            <v>456177</v>
          </cell>
          <cell r="K31">
            <v>323683</v>
          </cell>
          <cell r="L31">
            <v>829107</v>
          </cell>
          <cell r="M31">
            <v>396309</v>
          </cell>
          <cell r="N31">
            <v>392061</v>
          </cell>
          <cell r="O31">
            <v>362642</v>
          </cell>
          <cell r="P31">
            <v>713371</v>
          </cell>
          <cell r="Q31">
            <v>325476</v>
          </cell>
          <cell r="R31">
            <v>248900</v>
          </cell>
        </row>
        <row r="32">
          <cell r="A32">
            <v>442290</v>
          </cell>
          <cell r="D32" t="str">
            <v>UNBILL</v>
          </cell>
          <cell r="G32">
            <v>74110</v>
          </cell>
          <cell r="H32">
            <v>-324268</v>
          </cell>
          <cell r="I32">
            <v>456640</v>
          </cell>
          <cell r="J32">
            <v>1667048</v>
          </cell>
          <cell r="K32">
            <v>125552</v>
          </cell>
          <cell r="L32">
            <v>-1086454</v>
          </cell>
          <cell r="M32">
            <v>-173094</v>
          </cell>
          <cell r="N32">
            <v>1071604</v>
          </cell>
          <cell r="O32">
            <v>-711537</v>
          </cell>
          <cell r="P32">
            <v>-483233</v>
          </cell>
          <cell r="Q32">
            <v>-715484</v>
          </cell>
          <cell r="R32">
            <v>-156551</v>
          </cell>
        </row>
        <row r="33">
          <cell r="A33">
            <v>444000</v>
          </cell>
          <cell r="D33" t="str">
            <v>BBEREV</v>
          </cell>
          <cell r="G33">
            <v>-3515</v>
          </cell>
          <cell r="H33">
            <v>-94</v>
          </cell>
          <cell r="I33">
            <v>-1194</v>
          </cell>
          <cell r="J33">
            <v>-9512</v>
          </cell>
          <cell r="K33">
            <v>-3541</v>
          </cell>
          <cell r="L33">
            <v>-3701</v>
          </cell>
          <cell r="M33">
            <v>-43887</v>
          </cell>
          <cell r="N33">
            <v>-8453</v>
          </cell>
          <cell r="O33">
            <v>-3428</v>
          </cell>
          <cell r="P33">
            <v>101933</v>
          </cell>
          <cell r="Q33">
            <v>109821</v>
          </cell>
          <cell r="R33">
            <v>105186</v>
          </cell>
        </row>
        <row r="34">
          <cell r="A34">
            <v>444000</v>
          </cell>
          <cell r="D34" t="str">
            <v>BEFREV</v>
          </cell>
          <cell r="G34">
            <v>34935</v>
          </cell>
          <cell r="H34">
            <v>27821</v>
          </cell>
          <cell r="I34">
            <v>30479</v>
          </cell>
          <cell r="J34">
            <v>38464</v>
          </cell>
          <cell r="K34">
            <v>32948</v>
          </cell>
          <cell r="L34">
            <v>34547</v>
          </cell>
          <cell r="M34">
            <v>33207</v>
          </cell>
          <cell r="N34">
            <v>34235</v>
          </cell>
          <cell r="O34">
            <v>33798</v>
          </cell>
          <cell r="P34">
            <v>34653</v>
          </cell>
          <cell r="Q34">
            <v>37651</v>
          </cell>
          <cell r="R34">
            <v>35446</v>
          </cell>
        </row>
        <row r="35">
          <cell r="A35">
            <v>444000</v>
          </cell>
          <cell r="D35" t="str">
            <v>REDSM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A36">
            <v>444000</v>
          </cell>
          <cell r="D36" t="str">
            <v>REFC</v>
          </cell>
          <cell r="G36">
            <v>13054</v>
          </cell>
          <cell r="H36">
            <v>4948</v>
          </cell>
          <cell r="I36">
            <v>10409</v>
          </cell>
          <cell r="J36">
            <v>-924</v>
          </cell>
          <cell r="K36">
            <v>10200</v>
          </cell>
          <cell r="L36">
            <v>-2830</v>
          </cell>
          <cell r="M36">
            <v>-1861</v>
          </cell>
          <cell r="N36">
            <v>-525</v>
          </cell>
          <cell r="O36">
            <v>-1590</v>
          </cell>
          <cell r="P36">
            <v>8353</v>
          </cell>
          <cell r="Q36">
            <v>7924</v>
          </cell>
          <cell r="R36">
            <v>4317</v>
          </cell>
        </row>
        <row r="37">
          <cell r="A37">
            <v>444000</v>
          </cell>
          <cell r="D37" t="str">
            <v>RKEPSM</v>
          </cell>
          <cell r="G37">
            <v>2894</v>
          </cell>
          <cell r="H37">
            <v>1599</v>
          </cell>
          <cell r="I37">
            <v>1843</v>
          </cell>
          <cell r="J37">
            <v>-1622</v>
          </cell>
          <cell r="K37">
            <v>-2045</v>
          </cell>
          <cell r="L37">
            <v>-2145</v>
          </cell>
          <cell r="M37">
            <v>-2425</v>
          </cell>
          <cell r="N37">
            <v>-2502</v>
          </cell>
          <cell r="O37">
            <v>-2477</v>
          </cell>
          <cell r="P37">
            <v>-2057</v>
          </cell>
          <cell r="Q37">
            <v>-7019</v>
          </cell>
          <cell r="R37">
            <v>-2975</v>
          </cell>
        </row>
        <row r="38">
          <cell r="A38">
            <v>444000</v>
          </cell>
          <cell r="D38" t="str">
            <v>ROEESM</v>
          </cell>
          <cell r="G38">
            <v>24144</v>
          </cell>
          <cell r="H38">
            <v>20717</v>
          </cell>
          <cell r="I38">
            <v>25140</v>
          </cell>
          <cell r="J38">
            <v>17904</v>
          </cell>
          <cell r="K38">
            <v>10341</v>
          </cell>
          <cell r="L38">
            <v>25428</v>
          </cell>
          <cell r="M38">
            <v>15017</v>
          </cell>
          <cell r="N38">
            <v>15590</v>
          </cell>
          <cell r="O38">
            <v>11770</v>
          </cell>
          <cell r="P38">
            <v>11740</v>
          </cell>
          <cell r="Q38">
            <v>6077</v>
          </cell>
          <cell r="R38">
            <v>4480</v>
          </cell>
        </row>
        <row r="39">
          <cell r="A39">
            <v>445000</v>
          </cell>
          <cell r="D39" t="str">
            <v>BBEREV</v>
          </cell>
          <cell r="G39">
            <v>1195738</v>
          </cell>
          <cell r="H39">
            <v>1007667</v>
          </cell>
          <cell r="I39">
            <v>1161785</v>
          </cell>
          <cell r="J39">
            <v>883010</v>
          </cell>
          <cell r="K39">
            <v>1537396</v>
          </cell>
          <cell r="L39">
            <v>1355066</v>
          </cell>
          <cell r="M39">
            <v>1128025</v>
          </cell>
          <cell r="N39">
            <v>1245833</v>
          </cell>
          <cell r="O39">
            <v>1201764</v>
          </cell>
          <cell r="P39">
            <v>1427908</v>
          </cell>
          <cell r="Q39">
            <v>1381753</v>
          </cell>
          <cell r="R39">
            <v>1507792</v>
          </cell>
        </row>
        <row r="40">
          <cell r="A40">
            <v>445000</v>
          </cell>
          <cell r="D40" t="str">
            <v>BEFREV</v>
          </cell>
          <cell r="G40">
            <v>450243</v>
          </cell>
          <cell r="H40">
            <v>355379</v>
          </cell>
          <cell r="I40">
            <v>507533</v>
          </cell>
          <cell r="J40">
            <v>551167</v>
          </cell>
          <cell r="K40">
            <v>799867</v>
          </cell>
          <cell r="L40">
            <v>750059</v>
          </cell>
          <cell r="M40">
            <v>729168</v>
          </cell>
          <cell r="N40">
            <v>663436</v>
          </cell>
          <cell r="O40">
            <v>596667</v>
          </cell>
          <cell r="P40">
            <v>751586</v>
          </cell>
          <cell r="Q40">
            <v>747023</v>
          </cell>
          <cell r="R40">
            <v>732538</v>
          </cell>
        </row>
        <row r="41">
          <cell r="A41">
            <v>445000</v>
          </cell>
          <cell r="D41" t="str">
            <v>REDSM</v>
          </cell>
          <cell r="G41">
            <v>57677</v>
          </cell>
          <cell r="H41">
            <v>47946</v>
          </cell>
          <cell r="I41">
            <v>58752</v>
          </cell>
          <cell r="J41">
            <v>48281</v>
          </cell>
          <cell r="K41">
            <v>77028</v>
          </cell>
          <cell r="L41">
            <v>68523</v>
          </cell>
          <cell r="M41">
            <v>67047</v>
          </cell>
          <cell r="N41">
            <v>60443</v>
          </cell>
          <cell r="O41">
            <v>53571</v>
          </cell>
          <cell r="P41">
            <v>33597</v>
          </cell>
          <cell r="Q41">
            <v>34056</v>
          </cell>
          <cell r="R41">
            <v>33396</v>
          </cell>
        </row>
        <row r="42">
          <cell r="A42">
            <v>445000</v>
          </cell>
          <cell r="D42" t="str">
            <v>REFC</v>
          </cell>
          <cell r="G42">
            <v>141606</v>
          </cell>
          <cell r="H42">
            <v>36535</v>
          </cell>
          <cell r="I42">
            <v>157276</v>
          </cell>
          <cell r="J42">
            <v>-6258</v>
          </cell>
          <cell r="K42">
            <v>172523</v>
          </cell>
          <cell r="L42">
            <v>-19106</v>
          </cell>
          <cell r="M42">
            <v>-46065</v>
          </cell>
          <cell r="N42">
            <v>-13447</v>
          </cell>
          <cell r="O42">
            <v>-24210</v>
          </cell>
          <cell r="P42">
            <v>181158</v>
          </cell>
          <cell r="Q42">
            <v>157212</v>
          </cell>
          <cell r="R42">
            <v>89212</v>
          </cell>
        </row>
        <row r="43">
          <cell r="A43">
            <v>445000</v>
          </cell>
          <cell r="D43" t="str">
            <v>RKEPSM</v>
          </cell>
          <cell r="G43">
            <v>37010</v>
          </cell>
          <cell r="H43">
            <v>23140</v>
          </cell>
          <cell r="I43">
            <v>25420</v>
          </cell>
          <cell r="J43">
            <v>-23542</v>
          </cell>
          <cell r="K43">
            <v>-49422</v>
          </cell>
          <cell r="L43">
            <v>-46562</v>
          </cell>
          <cell r="M43">
            <v>-52153</v>
          </cell>
          <cell r="N43">
            <v>-48254</v>
          </cell>
          <cell r="O43">
            <v>-43984</v>
          </cell>
          <cell r="P43">
            <v>-44621</v>
          </cell>
          <cell r="Q43">
            <v>-139254</v>
          </cell>
          <cell r="R43">
            <v>-61483</v>
          </cell>
        </row>
        <row r="44">
          <cell r="A44">
            <v>445000</v>
          </cell>
          <cell r="D44" t="str">
            <v>ROEESM</v>
          </cell>
          <cell r="G44">
            <v>129995</v>
          </cell>
          <cell r="H44">
            <v>151728</v>
          </cell>
          <cell r="I44">
            <v>212465</v>
          </cell>
          <cell r="J44">
            <v>130853</v>
          </cell>
          <cell r="K44">
            <v>157592</v>
          </cell>
          <cell r="L44">
            <v>280812</v>
          </cell>
          <cell r="M44">
            <v>180301</v>
          </cell>
          <cell r="N44">
            <v>171329</v>
          </cell>
          <cell r="O44">
            <v>123906</v>
          </cell>
          <cell r="P44">
            <v>254630</v>
          </cell>
          <cell r="Q44">
            <v>120568</v>
          </cell>
          <cell r="R44">
            <v>92593</v>
          </cell>
        </row>
        <row r="45">
          <cell r="A45">
            <v>445090</v>
          </cell>
          <cell r="D45" t="str">
            <v>UNBILL</v>
          </cell>
          <cell r="G45">
            <v>366906</v>
          </cell>
          <cell r="H45">
            <v>-298873</v>
          </cell>
          <cell r="I45">
            <v>-141261</v>
          </cell>
          <cell r="J45">
            <v>969054</v>
          </cell>
          <cell r="K45">
            <v>-512475</v>
          </cell>
          <cell r="L45">
            <v>244839</v>
          </cell>
          <cell r="M45">
            <v>-378189</v>
          </cell>
          <cell r="N45">
            <v>145106</v>
          </cell>
          <cell r="O45">
            <v>201154</v>
          </cell>
          <cell r="P45">
            <v>-377723</v>
          </cell>
          <cell r="Q45">
            <v>-293922</v>
          </cell>
          <cell r="R45">
            <v>-57226</v>
          </cell>
        </row>
        <row r="46">
          <cell r="A46">
            <v>447150</v>
          </cell>
          <cell r="D46" t="str">
            <v>CAPCTY</v>
          </cell>
          <cell r="G46">
            <v>-65269</v>
          </cell>
          <cell r="H46">
            <v>39464</v>
          </cell>
          <cell r="I46">
            <v>31212</v>
          </cell>
          <cell r="J46">
            <v>0</v>
          </cell>
          <cell r="K46">
            <v>-29524</v>
          </cell>
          <cell r="L46">
            <v>-15004</v>
          </cell>
          <cell r="M46">
            <v>-14520</v>
          </cell>
          <cell r="N46">
            <v>-15005</v>
          </cell>
          <cell r="O46">
            <v>-14520</v>
          </cell>
          <cell r="P46">
            <v>0</v>
          </cell>
          <cell r="Q46">
            <v>0</v>
          </cell>
          <cell r="R46">
            <v>0</v>
          </cell>
        </row>
        <row r="47">
          <cell r="A47">
            <v>447150</v>
          </cell>
          <cell r="D47" t="str">
            <v>FACASM</v>
          </cell>
          <cell r="G47">
            <v>21719</v>
          </cell>
          <cell r="H47">
            <v>-409459</v>
          </cell>
          <cell r="I47">
            <v>488562</v>
          </cell>
          <cell r="J47">
            <v>29774</v>
          </cell>
          <cell r="K47">
            <v>43940</v>
          </cell>
          <cell r="L47">
            <v>4282</v>
          </cell>
          <cell r="M47">
            <v>18288</v>
          </cell>
          <cell r="N47">
            <v>-2561</v>
          </cell>
          <cell r="O47">
            <v>19134</v>
          </cell>
          <cell r="P47">
            <v>0</v>
          </cell>
          <cell r="Q47">
            <v>0</v>
          </cell>
          <cell r="R47">
            <v>0</v>
          </cell>
        </row>
        <row r="48">
          <cell r="A48">
            <v>447150</v>
          </cell>
          <cell r="D48" t="str">
            <v>FER668</v>
          </cell>
          <cell r="G48">
            <v>3441542</v>
          </cell>
          <cell r="H48">
            <v>0</v>
          </cell>
          <cell r="I48">
            <v>0</v>
          </cell>
          <cell r="J48">
            <v>3608634</v>
          </cell>
          <cell r="K48">
            <v>0</v>
          </cell>
          <cell r="L48">
            <v>0</v>
          </cell>
          <cell r="M48">
            <v>3379174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A49">
            <v>447150</v>
          </cell>
          <cell r="D49" t="str">
            <v>SLSRSL</v>
          </cell>
          <cell r="G49">
            <v>574672</v>
          </cell>
          <cell r="H49">
            <v>938012</v>
          </cell>
          <cell r="I49">
            <v>33171</v>
          </cell>
          <cell r="J49">
            <v>963721</v>
          </cell>
          <cell r="K49">
            <v>2593754</v>
          </cell>
          <cell r="L49">
            <v>790327</v>
          </cell>
          <cell r="M49">
            <v>24980</v>
          </cell>
          <cell r="N49">
            <v>18350</v>
          </cell>
          <cell r="O49">
            <v>392779</v>
          </cell>
          <cell r="P49">
            <v>0</v>
          </cell>
          <cell r="Q49">
            <v>0</v>
          </cell>
          <cell r="R49">
            <v>0</v>
          </cell>
        </row>
        <row r="50">
          <cell r="A50">
            <v>447150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2433186</v>
          </cell>
          <cell r="Q50">
            <v>6520607</v>
          </cell>
          <cell r="R50">
            <v>2365808</v>
          </cell>
        </row>
        <row r="51">
          <cell r="A51">
            <v>448000</v>
          </cell>
          <cell r="D51" t="str">
            <v xml:space="preserve"> </v>
          </cell>
          <cell r="G51">
            <v>3462</v>
          </cell>
          <cell r="H51">
            <v>485</v>
          </cell>
          <cell r="I51">
            <v>448</v>
          </cell>
          <cell r="J51">
            <v>497</v>
          </cell>
          <cell r="K51">
            <v>111</v>
          </cell>
          <cell r="L51">
            <v>827</v>
          </cell>
          <cell r="M51">
            <v>388</v>
          </cell>
          <cell r="N51">
            <v>433</v>
          </cell>
          <cell r="O51">
            <v>505</v>
          </cell>
          <cell r="P51">
            <v>3394</v>
          </cell>
          <cell r="Q51">
            <v>7650</v>
          </cell>
          <cell r="R51">
            <v>6096</v>
          </cell>
        </row>
        <row r="52">
          <cell r="A52">
            <v>449100</v>
          </cell>
          <cell r="D52" t="str">
            <v xml:space="preserve"> </v>
          </cell>
          <cell r="G52">
            <v>-403443</v>
          </cell>
          <cell r="H52">
            <v>540287</v>
          </cell>
          <cell r="I52">
            <v>352999</v>
          </cell>
          <cell r="J52">
            <v>-4368642</v>
          </cell>
          <cell r="K52">
            <v>-15507</v>
          </cell>
          <cell r="L52">
            <v>153652</v>
          </cell>
          <cell r="M52">
            <v>5918834</v>
          </cell>
          <cell r="N52">
            <v>1103280</v>
          </cell>
          <cell r="O52">
            <v>707329</v>
          </cell>
          <cell r="P52">
            <v>0</v>
          </cell>
          <cell r="Q52">
            <v>0</v>
          </cell>
          <cell r="R52">
            <v>0</v>
          </cell>
        </row>
        <row r="53">
          <cell r="A53">
            <v>449111</v>
          </cell>
          <cell r="D53" t="str">
            <v xml:space="preserve"> 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A54">
            <v>450100</v>
          </cell>
          <cell r="G54">
            <v>84039</v>
          </cell>
          <cell r="H54">
            <v>73172</v>
          </cell>
          <cell r="I54">
            <v>75211</v>
          </cell>
          <cell r="J54">
            <v>80165</v>
          </cell>
          <cell r="K54">
            <v>88309</v>
          </cell>
          <cell r="L54">
            <v>128308</v>
          </cell>
          <cell r="M54">
            <v>127396</v>
          </cell>
          <cell r="N54">
            <v>98611</v>
          </cell>
          <cell r="O54">
            <v>85363</v>
          </cell>
          <cell r="P54">
            <v>0</v>
          </cell>
          <cell r="Q54">
            <v>0</v>
          </cell>
          <cell r="R54">
            <v>0</v>
          </cell>
        </row>
        <row r="55">
          <cell r="A55">
            <v>451100</v>
          </cell>
          <cell r="D55" t="str">
            <v>GGMS</v>
          </cell>
          <cell r="M55">
            <v>-10</v>
          </cell>
          <cell r="N55">
            <v>-2</v>
          </cell>
          <cell r="O55">
            <v>0</v>
          </cell>
        </row>
        <row r="56">
          <cell r="A56">
            <v>451100</v>
          </cell>
          <cell r="D56" t="str">
            <v>GP0000</v>
          </cell>
          <cell r="G56">
            <v>7312</v>
          </cell>
          <cell r="H56">
            <v>7264</v>
          </cell>
          <cell r="I56">
            <v>7275</v>
          </cell>
          <cell r="J56">
            <v>7350</v>
          </cell>
          <cell r="K56">
            <v>7436</v>
          </cell>
          <cell r="L56">
            <v>7446</v>
          </cell>
          <cell r="M56">
            <v>7547</v>
          </cell>
          <cell r="N56">
            <v>7455</v>
          </cell>
          <cell r="O56">
            <v>7539</v>
          </cell>
          <cell r="P56">
            <v>0</v>
          </cell>
          <cell r="Q56">
            <v>0</v>
          </cell>
          <cell r="R56">
            <v>0</v>
          </cell>
        </row>
        <row r="57">
          <cell r="A57">
            <v>451100</v>
          </cell>
          <cell r="D57" t="str">
            <v>MRJC</v>
          </cell>
          <cell r="G57">
            <v>-42345</v>
          </cell>
          <cell r="H57">
            <v>0</v>
          </cell>
          <cell r="I57">
            <v>0</v>
          </cell>
          <cell r="J57">
            <v>-57430</v>
          </cell>
          <cell r="K57">
            <v>0</v>
          </cell>
          <cell r="L57">
            <v>0</v>
          </cell>
          <cell r="M57">
            <v>-45324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A58">
            <v>451100</v>
          </cell>
          <cell r="D58" t="str">
            <v>MROTH</v>
          </cell>
          <cell r="G58">
            <v>47061</v>
          </cell>
          <cell r="H58">
            <v>-10420</v>
          </cell>
          <cell r="I58">
            <v>19059</v>
          </cell>
          <cell r="J58">
            <v>14700</v>
          </cell>
          <cell r="K58">
            <v>14528</v>
          </cell>
          <cell r="L58">
            <v>14919</v>
          </cell>
          <cell r="M58">
            <v>15676</v>
          </cell>
          <cell r="N58">
            <v>-34266</v>
          </cell>
          <cell r="O58">
            <v>14403</v>
          </cell>
          <cell r="P58">
            <v>0</v>
          </cell>
          <cell r="Q58">
            <v>0</v>
          </cell>
          <cell r="R58">
            <v>0</v>
          </cell>
        </row>
        <row r="59">
          <cell r="A59">
            <v>451100</v>
          </cell>
          <cell r="D59" t="str">
            <v>PDREV</v>
          </cell>
          <cell r="G59">
            <v>2247</v>
          </cell>
          <cell r="H59">
            <v>1884</v>
          </cell>
          <cell r="I59">
            <v>2485</v>
          </cell>
          <cell r="J59">
            <v>1783</v>
          </cell>
          <cell r="K59">
            <v>2409</v>
          </cell>
          <cell r="L59">
            <v>1668</v>
          </cell>
          <cell r="M59">
            <v>2601</v>
          </cell>
          <cell r="N59">
            <v>2828</v>
          </cell>
          <cell r="O59">
            <v>2108</v>
          </cell>
          <cell r="P59">
            <v>0</v>
          </cell>
          <cell r="Q59">
            <v>0</v>
          </cell>
          <cell r="R59">
            <v>0</v>
          </cell>
        </row>
        <row r="60">
          <cell r="A60">
            <v>451100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84503</v>
          </cell>
          <cell r="Q60">
            <v>91293</v>
          </cell>
          <cell r="R60">
            <v>116503</v>
          </cell>
        </row>
        <row r="61">
          <cell r="A61">
            <v>454004</v>
          </cell>
          <cell r="D61" t="str">
            <v>OARG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A62">
            <v>454004</v>
          </cell>
          <cell r="D62" t="str">
            <v>SMCDST</v>
          </cell>
          <cell r="G62">
            <v>711</v>
          </cell>
          <cell r="H62">
            <v>688</v>
          </cell>
          <cell r="I62">
            <v>711</v>
          </cell>
          <cell r="J62">
            <v>688</v>
          </cell>
          <cell r="K62">
            <v>711</v>
          </cell>
          <cell r="L62">
            <v>711</v>
          </cell>
          <cell r="M62">
            <v>688</v>
          </cell>
          <cell r="N62">
            <v>711</v>
          </cell>
          <cell r="O62">
            <v>688</v>
          </cell>
          <cell r="P62">
            <v>0</v>
          </cell>
          <cell r="Q62">
            <v>0</v>
          </cell>
          <cell r="R62">
            <v>0</v>
          </cell>
        </row>
        <row r="63">
          <cell r="A63">
            <v>454004</v>
          </cell>
          <cell r="D63" t="str">
            <v>SMCLRG</v>
          </cell>
          <cell r="G63">
            <v>575</v>
          </cell>
          <cell r="H63">
            <v>0</v>
          </cell>
          <cell r="I63">
            <v>0</v>
          </cell>
          <cell r="J63">
            <v>5711</v>
          </cell>
          <cell r="K63">
            <v>37</v>
          </cell>
          <cell r="L63">
            <v>37</v>
          </cell>
          <cell r="M63">
            <v>777</v>
          </cell>
          <cell r="N63">
            <v>37</v>
          </cell>
          <cell r="O63">
            <v>36</v>
          </cell>
          <cell r="P63">
            <v>0</v>
          </cell>
          <cell r="Q63">
            <v>0</v>
          </cell>
          <cell r="R63">
            <v>0</v>
          </cell>
        </row>
        <row r="64">
          <cell r="A64">
            <v>454100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A65">
            <v>454100</v>
          </cell>
          <cell r="D65" t="str">
            <v>BBEREV</v>
          </cell>
          <cell r="G65">
            <v>46</v>
          </cell>
          <cell r="H65">
            <v>21</v>
          </cell>
          <cell r="I65">
            <v>71</v>
          </cell>
          <cell r="J65">
            <v>46</v>
          </cell>
          <cell r="K65">
            <v>42</v>
          </cell>
          <cell r="L65">
            <v>45</v>
          </cell>
          <cell r="M65">
            <v>42</v>
          </cell>
          <cell r="N65">
            <v>49</v>
          </cell>
          <cell r="O65">
            <v>44</v>
          </cell>
          <cell r="P65">
            <v>0</v>
          </cell>
          <cell r="Q65">
            <v>0</v>
          </cell>
          <cell r="R65">
            <v>0</v>
          </cell>
        </row>
        <row r="66">
          <cell r="A66">
            <v>454200</v>
          </cell>
          <cell r="D66" t="str">
            <v xml:space="preserve"> 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50000</v>
          </cell>
          <cell r="Q66">
            <v>58333</v>
          </cell>
          <cell r="R66">
            <v>58333</v>
          </cell>
        </row>
        <row r="67">
          <cell r="A67">
            <v>454200</v>
          </cell>
          <cell r="D67" t="str">
            <v>PDREV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  <row r="68">
          <cell r="A68">
            <v>454210</v>
          </cell>
          <cell r="D68" t="str">
            <v>PDREV</v>
          </cell>
          <cell r="J68">
            <v>0</v>
          </cell>
          <cell r="K68">
            <v>0</v>
          </cell>
          <cell r="L68">
            <v>0</v>
          </cell>
          <cell r="M68">
            <v>2969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</row>
        <row r="69">
          <cell r="A69">
            <v>454300</v>
          </cell>
          <cell r="J69">
            <v>0</v>
          </cell>
          <cell r="K69">
            <v>0</v>
          </cell>
          <cell r="L69">
            <v>11221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</row>
        <row r="70">
          <cell r="A70">
            <v>454300</v>
          </cell>
          <cell r="D70" t="str">
            <v>WRLATT</v>
          </cell>
          <cell r="G70">
            <v>304</v>
          </cell>
          <cell r="H70">
            <v>304</v>
          </cell>
          <cell r="I70">
            <v>304</v>
          </cell>
          <cell r="J70">
            <v>304</v>
          </cell>
          <cell r="K70">
            <v>304</v>
          </cell>
          <cell r="L70">
            <v>304</v>
          </cell>
          <cell r="M70">
            <v>306</v>
          </cell>
          <cell r="N70">
            <v>316</v>
          </cell>
          <cell r="O70">
            <v>316</v>
          </cell>
          <cell r="P70">
            <v>0</v>
          </cell>
          <cell r="Q70">
            <v>0</v>
          </cell>
          <cell r="R70">
            <v>0</v>
          </cell>
        </row>
        <row r="71">
          <cell r="A71">
            <v>454400</v>
          </cell>
          <cell r="D71" t="str">
            <v xml:space="preserve"> </v>
          </cell>
          <cell r="G71">
            <v>98316</v>
          </cell>
          <cell r="H71">
            <v>92522</v>
          </cell>
          <cell r="I71">
            <v>92522</v>
          </cell>
          <cell r="J71">
            <v>92522</v>
          </cell>
          <cell r="K71">
            <v>92522</v>
          </cell>
          <cell r="L71">
            <v>98341</v>
          </cell>
          <cell r="M71">
            <v>92522</v>
          </cell>
          <cell r="N71">
            <v>98522</v>
          </cell>
          <cell r="O71">
            <v>104160</v>
          </cell>
          <cell r="P71">
            <v>66666</v>
          </cell>
          <cell r="Q71">
            <v>66666</v>
          </cell>
          <cell r="R71">
            <v>66666</v>
          </cell>
        </row>
        <row r="72">
          <cell r="A72">
            <v>454400</v>
          </cell>
          <cell r="D72" t="str">
            <v>BDPCHG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41667</v>
          </cell>
          <cell r="Q72">
            <v>41667</v>
          </cell>
          <cell r="R72">
            <v>41667</v>
          </cell>
        </row>
        <row r="73">
          <cell r="A73">
            <v>456025</v>
          </cell>
          <cell r="D73" t="str">
            <v xml:space="preserve"> </v>
          </cell>
          <cell r="G73">
            <v>461918</v>
          </cell>
          <cell r="H73">
            <v>875284</v>
          </cell>
          <cell r="I73">
            <v>618159</v>
          </cell>
          <cell r="J73">
            <v>623412</v>
          </cell>
          <cell r="K73">
            <v>481574</v>
          </cell>
          <cell r="L73">
            <v>282830</v>
          </cell>
          <cell r="M73">
            <v>356047</v>
          </cell>
          <cell r="N73">
            <v>133538</v>
          </cell>
          <cell r="O73">
            <v>57687</v>
          </cell>
          <cell r="P73">
            <v>0</v>
          </cell>
          <cell r="Q73">
            <v>0</v>
          </cell>
          <cell r="R73">
            <v>0</v>
          </cell>
        </row>
        <row r="74">
          <cell r="A74">
            <v>456040</v>
          </cell>
          <cell r="D74" t="str">
            <v xml:space="preserve"> </v>
          </cell>
          <cell r="G74">
            <v>50</v>
          </cell>
          <cell r="H74">
            <v>100</v>
          </cell>
          <cell r="I74">
            <v>50</v>
          </cell>
          <cell r="J74">
            <v>50</v>
          </cell>
          <cell r="K74">
            <v>50</v>
          </cell>
          <cell r="L74">
            <v>50</v>
          </cell>
          <cell r="M74">
            <v>50</v>
          </cell>
          <cell r="N74">
            <v>50</v>
          </cell>
          <cell r="O74">
            <v>50</v>
          </cell>
          <cell r="P74">
            <v>0</v>
          </cell>
          <cell r="Q74">
            <v>0</v>
          </cell>
          <cell r="R74">
            <v>0</v>
          </cell>
        </row>
        <row r="75">
          <cell r="A75">
            <v>456075</v>
          </cell>
          <cell r="D75" t="str">
            <v xml:space="preserve"> 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A76">
            <v>456100</v>
          </cell>
          <cell r="D76" t="str">
            <v xml:space="preserve"> </v>
          </cell>
          <cell r="J76">
            <v>0</v>
          </cell>
          <cell r="K76">
            <v>0</v>
          </cell>
          <cell r="L76">
            <v>0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A77">
            <v>456110</v>
          </cell>
          <cell r="D77" t="str">
            <v xml:space="preserve"> </v>
          </cell>
          <cell r="G77">
            <v>13968</v>
          </cell>
          <cell r="H77">
            <v>13496</v>
          </cell>
          <cell r="I77">
            <v>12967</v>
          </cell>
          <cell r="J77">
            <v>14509</v>
          </cell>
          <cell r="K77">
            <v>22536</v>
          </cell>
          <cell r="L77">
            <v>22028</v>
          </cell>
          <cell r="M77">
            <v>22825</v>
          </cell>
          <cell r="N77">
            <v>5537</v>
          </cell>
          <cell r="O77">
            <v>4245</v>
          </cell>
          <cell r="P77">
            <v>12083</v>
          </cell>
          <cell r="Q77">
            <v>12083</v>
          </cell>
          <cell r="R77">
            <v>12083</v>
          </cell>
        </row>
        <row r="78">
          <cell r="A78">
            <v>456111</v>
          </cell>
          <cell r="D78" t="str">
            <v>FACFTR</v>
          </cell>
          <cell r="G78">
            <v>179445</v>
          </cell>
          <cell r="H78">
            <v>322640</v>
          </cell>
          <cell r="I78">
            <v>775400</v>
          </cell>
          <cell r="J78">
            <v>419012</v>
          </cell>
          <cell r="K78">
            <v>611434</v>
          </cell>
          <cell r="L78">
            <v>262716</v>
          </cell>
          <cell r="M78">
            <v>276708</v>
          </cell>
          <cell r="N78">
            <v>249497</v>
          </cell>
          <cell r="O78">
            <v>251045</v>
          </cell>
          <cell r="P78">
            <v>0</v>
          </cell>
          <cell r="Q78">
            <v>0</v>
          </cell>
          <cell r="R78">
            <v>0</v>
          </cell>
        </row>
        <row r="79">
          <cell r="A79">
            <v>456970</v>
          </cell>
          <cell r="D79" t="str">
            <v xml:space="preserve"> </v>
          </cell>
          <cell r="G79">
            <v>6269</v>
          </cell>
          <cell r="H79">
            <v>4005</v>
          </cell>
          <cell r="I79">
            <v>3667</v>
          </cell>
          <cell r="J79">
            <v>4131</v>
          </cell>
          <cell r="K79">
            <v>5082</v>
          </cell>
          <cell r="L79">
            <v>4984</v>
          </cell>
          <cell r="M79">
            <v>5390</v>
          </cell>
          <cell r="N79">
            <v>4663</v>
          </cell>
          <cell r="O79">
            <v>3611</v>
          </cell>
          <cell r="P79">
            <v>2042</v>
          </cell>
          <cell r="Q79">
            <v>2042</v>
          </cell>
          <cell r="R79">
            <v>2042</v>
          </cell>
        </row>
        <row r="80">
          <cell r="A80">
            <v>457105</v>
          </cell>
          <cell r="D80" t="str">
            <v xml:space="preserve"> </v>
          </cell>
          <cell r="G80">
            <v>17271</v>
          </cell>
          <cell r="H80">
            <v>17206</v>
          </cell>
          <cell r="I80">
            <v>16259</v>
          </cell>
          <cell r="J80">
            <v>18222</v>
          </cell>
          <cell r="K80">
            <v>28510</v>
          </cell>
          <cell r="L80">
            <v>26007</v>
          </cell>
          <cell r="M80">
            <v>26243</v>
          </cell>
          <cell r="N80">
            <v>22233</v>
          </cell>
          <cell r="O80">
            <v>19272</v>
          </cell>
          <cell r="P80">
            <v>0</v>
          </cell>
          <cell r="Q80">
            <v>0</v>
          </cell>
          <cell r="R80">
            <v>0</v>
          </cell>
        </row>
      </sheetData>
      <sheetData sheetId="7">
        <row r="11">
          <cell r="A11">
            <v>403002</v>
          </cell>
          <cell r="B11" t="str">
            <v>Depr-Expense</v>
          </cell>
          <cell r="C11" t="str">
            <v>DEPR</v>
          </cell>
          <cell r="D11">
            <v>403</v>
          </cell>
          <cell r="E11">
            <v>69838170</v>
          </cell>
          <cell r="F11">
            <v>5673851</v>
          </cell>
          <cell r="G11">
            <v>5673109</v>
          </cell>
          <cell r="H11">
            <v>5671975</v>
          </cell>
          <cell r="I11">
            <v>5702278</v>
          </cell>
          <cell r="J11">
            <v>5737994</v>
          </cell>
          <cell r="K11">
            <v>5801795</v>
          </cell>
          <cell r="L11">
            <v>5913782</v>
          </cell>
          <cell r="M11">
            <v>5914154</v>
          </cell>
          <cell r="N11">
            <v>5914526</v>
          </cell>
          <cell r="O11">
            <v>5933717</v>
          </cell>
          <cell r="P11">
            <v>5934095</v>
          </cell>
          <cell r="Q11">
            <v>5966894</v>
          </cell>
        </row>
        <row r="12">
          <cell r="A12">
            <v>404200</v>
          </cell>
          <cell r="B12" t="str">
            <v>Amort of Elec Plt - Software</v>
          </cell>
          <cell r="C12" t="str">
            <v>DEPR</v>
          </cell>
          <cell r="D12">
            <v>404</v>
          </cell>
          <cell r="E12">
            <v>3607878</v>
          </cell>
          <cell r="F12">
            <v>300677</v>
          </cell>
          <cell r="G12">
            <v>298978</v>
          </cell>
          <cell r="H12">
            <v>297857</v>
          </cell>
          <cell r="I12">
            <v>305712</v>
          </cell>
          <cell r="J12">
            <v>305145</v>
          </cell>
          <cell r="K12">
            <v>305145</v>
          </cell>
          <cell r="L12">
            <v>309889</v>
          </cell>
          <cell r="M12">
            <v>298552</v>
          </cell>
          <cell r="N12">
            <v>292656</v>
          </cell>
          <cell r="O12">
            <v>298016</v>
          </cell>
          <cell r="P12">
            <v>297756</v>
          </cell>
          <cell r="Q12">
            <v>297495</v>
          </cell>
        </row>
        <row r="13">
          <cell r="A13">
            <v>407115</v>
          </cell>
          <cell r="B13" t="str">
            <v>Meter Amortization</v>
          </cell>
          <cell r="C13" t="str">
            <v>AMORT</v>
          </cell>
          <cell r="D13">
            <v>407</v>
          </cell>
          <cell r="E13">
            <v>463932</v>
          </cell>
          <cell r="F13">
            <v>38661</v>
          </cell>
          <cell r="G13">
            <v>38661</v>
          </cell>
          <cell r="H13">
            <v>38661</v>
          </cell>
          <cell r="I13">
            <v>38661</v>
          </cell>
          <cell r="J13">
            <v>38661</v>
          </cell>
          <cell r="K13">
            <v>38661</v>
          </cell>
          <cell r="L13">
            <v>38661</v>
          </cell>
          <cell r="M13">
            <v>38661</v>
          </cell>
          <cell r="N13">
            <v>38661</v>
          </cell>
          <cell r="O13">
            <v>38661</v>
          </cell>
          <cell r="P13">
            <v>38661</v>
          </cell>
          <cell r="Q13">
            <v>38661</v>
          </cell>
        </row>
        <row r="14">
          <cell r="A14">
            <v>407305</v>
          </cell>
          <cell r="B14" t="str">
            <v>Regulatory Debits</v>
          </cell>
          <cell r="C14" t="str">
            <v>AMORT</v>
          </cell>
          <cell r="D14">
            <v>407</v>
          </cell>
          <cell r="E14">
            <v>6716022</v>
          </cell>
          <cell r="F14">
            <v>559669</v>
          </cell>
          <cell r="G14">
            <v>559669</v>
          </cell>
          <cell r="H14">
            <v>559669</v>
          </cell>
          <cell r="I14">
            <v>559669</v>
          </cell>
          <cell r="J14">
            <v>559669</v>
          </cell>
          <cell r="K14">
            <v>559669</v>
          </cell>
          <cell r="L14">
            <v>559668</v>
          </cell>
          <cell r="M14">
            <v>559668</v>
          </cell>
          <cell r="N14">
            <v>559668</v>
          </cell>
          <cell r="O14">
            <v>559668</v>
          </cell>
          <cell r="P14">
            <v>559668</v>
          </cell>
          <cell r="Q14">
            <v>559668</v>
          </cell>
        </row>
        <row r="15">
          <cell r="A15">
            <v>407324</v>
          </cell>
          <cell r="B15" t="str">
            <v>NC &amp; MW Coal As Amort Exp</v>
          </cell>
          <cell r="C15" t="str">
            <v>AMORT</v>
          </cell>
          <cell r="D15">
            <v>407</v>
          </cell>
          <cell r="E15">
            <v>5681148</v>
          </cell>
          <cell r="F15">
            <v>555352</v>
          </cell>
          <cell r="G15">
            <v>555352</v>
          </cell>
          <cell r="H15">
            <v>555352</v>
          </cell>
          <cell r="I15">
            <v>555352</v>
          </cell>
          <cell r="J15">
            <v>555352</v>
          </cell>
          <cell r="K15">
            <v>555352</v>
          </cell>
          <cell r="L15">
            <v>391506</v>
          </cell>
          <cell r="M15">
            <v>391506</v>
          </cell>
          <cell r="N15">
            <v>391506</v>
          </cell>
          <cell r="O15">
            <v>391506</v>
          </cell>
          <cell r="P15">
            <v>391506</v>
          </cell>
          <cell r="Q15">
            <v>391506</v>
          </cell>
        </row>
        <row r="16">
          <cell r="A16">
            <v>407354</v>
          </cell>
          <cell r="B16" t="str">
            <v>DSM Deferral - Electric</v>
          </cell>
          <cell r="C16" t="str">
            <v>OTH</v>
          </cell>
          <cell r="D16">
            <v>407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407407</v>
          </cell>
          <cell r="B17" t="str">
            <v>Carrying Charges</v>
          </cell>
          <cell r="C17" t="str">
            <v>OTH</v>
          </cell>
          <cell r="D17">
            <v>407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408040</v>
          </cell>
          <cell r="B18" t="str">
            <v>Taxes Property-Allocated</v>
          </cell>
          <cell r="C18" t="str">
            <v>OTHTX</v>
          </cell>
          <cell r="D18">
            <v>408</v>
          </cell>
          <cell r="E18">
            <v>96384</v>
          </cell>
          <cell r="F18">
            <v>8032</v>
          </cell>
          <cell r="G18">
            <v>8032</v>
          </cell>
          <cell r="H18">
            <v>8032</v>
          </cell>
          <cell r="I18">
            <v>8032</v>
          </cell>
          <cell r="J18">
            <v>8032</v>
          </cell>
          <cell r="K18">
            <v>8032</v>
          </cell>
          <cell r="L18">
            <v>8032</v>
          </cell>
          <cell r="M18">
            <v>8032</v>
          </cell>
          <cell r="N18">
            <v>8032</v>
          </cell>
          <cell r="O18">
            <v>8032</v>
          </cell>
          <cell r="P18">
            <v>8032</v>
          </cell>
          <cell r="Q18">
            <v>8032</v>
          </cell>
        </row>
        <row r="19">
          <cell r="A19">
            <v>408120</v>
          </cell>
          <cell r="B19" t="str">
            <v>Franchise Tax - Non Electric</v>
          </cell>
          <cell r="C19" t="str">
            <v>OTHTX</v>
          </cell>
          <cell r="D19">
            <v>408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408121</v>
          </cell>
          <cell r="B20" t="str">
            <v>Taxes Property-Operating</v>
          </cell>
          <cell r="C20" t="str">
            <v>OTHTX</v>
          </cell>
          <cell r="D20">
            <v>408</v>
          </cell>
          <cell r="E20">
            <v>16318986</v>
          </cell>
          <cell r="F20">
            <v>1293393</v>
          </cell>
          <cell r="G20">
            <v>1293393</v>
          </cell>
          <cell r="H20">
            <v>1293393</v>
          </cell>
          <cell r="I20">
            <v>1293393</v>
          </cell>
          <cell r="J20">
            <v>1293393</v>
          </cell>
          <cell r="K20">
            <v>1293393</v>
          </cell>
          <cell r="L20">
            <v>1426438</v>
          </cell>
          <cell r="M20">
            <v>1426438</v>
          </cell>
          <cell r="N20">
            <v>1426438</v>
          </cell>
          <cell r="O20">
            <v>1426438</v>
          </cell>
          <cell r="P20">
            <v>1426438</v>
          </cell>
          <cell r="Q20">
            <v>1426438</v>
          </cell>
        </row>
        <row r="21">
          <cell r="A21">
            <v>408150</v>
          </cell>
          <cell r="B21" t="str">
            <v>State Unemployment Tax</v>
          </cell>
          <cell r="C21" t="str">
            <v>OTHTX</v>
          </cell>
          <cell r="D21">
            <v>408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>
            <v>408151</v>
          </cell>
          <cell r="B22" t="str">
            <v>Federal Unemployment Tax</v>
          </cell>
          <cell r="C22" t="str">
            <v>OTHTX</v>
          </cell>
          <cell r="D22">
            <v>408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>
            <v>408152</v>
          </cell>
          <cell r="B23" t="str">
            <v>Employer FICA Tax</v>
          </cell>
          <cell r="C23" t="str">
            <v>OTHTX</v>
          </cell>
          <cell r="D23">
            <v>408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A24">
            <v>408205</v>
          </cell>
          <cell r="B24" t="str">
            <v>Highway Use Tax</v>
          </cell>
          <cell r="C24" t="str">
            <v>OTHTX</v>
          </cell>
          <cell r="D24">
            <v>408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A25">
            <v>408470</v>
          </cell>
          <cell r="B25" t="str">
            <v>Franchise Tax</v>
          </cell>
          <cell r="C25" t="str">
            <v>OTHTX</v>
          </cell>
          <cell r="D25">
            <v>408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408700</v>
          </cell>
          <cell r="B26" t="str">
            <v>Fed Social Security Tax-Elec</v>
          </cell>
          <cell r="C26" t="str">
            <v>OTHTX</v>
          </cell>
          <cell r="D26">
            <v>408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>
            <v>408800</v>
          </cell>
          <cell r="B27" t="str">
            <v>Federal Highway Use Tax-Elec</v>
          </cell>
          <cell r="C27" t="str">
            <v>OTHTX</v>
          </cell>
          <cell r="D27">
            <v>408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A28">
            <v>408851</v>
          </cell>
          <cell r="B28" t="str">
            <v>Sales &amp; Use Tax Exp</v>
          </cell>
          <cell r="C28" t="str">
            <v>OTHTX</v>
          </cell>
          <cell r="D28">
            <v>408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>
            <v>408960</v>
          </cell>
          <cell r="B29" t="str">
            <v>Allocated Payroll Taxes</v>
          </cell>
          <cell r="C29" t="str">
            <v>OTHTX</v>
          </cell>
          <cell r="D29">
            <v>408</v>
          </cell>
          <cell r="E29">
            <v>1905396</v>
          </cell>
          <cell r="F29">
            <v>158783</v>
          </cell>
          <cell r="G29">
            <v>158783</v>
          </cell>
          <cell r="H29">
            <v>158783</v>
          </cell>
          <cell r="I29">
            <v>158783</v>
          </cell>
          <cell r="J29">
            <v>158783</v>
          </cell>
          <cell r="K29">
            <v>158783</v>
          </cell>
          <cell r="L29">
            <v>158783</v>
          </cell>
          <cell r="M29">
            <v>158783</v>
          </cell>
          <cell r="N29">
            <v>158783</v>
          </cell>
          <cell r="O29">
            <v>158783</v>
          </cell>
          <cell r="P29">
            <v>158783</v>
          </cell>
          <cell r="Q29">
            <v>158783</v>
          </cell>
        </row>
        <row r="30">
          <cell r="A30">
            <v>409102</v>
          </cell>
          <cell r="B30" t="str">
            <v>SIT Exp-Utility</v>
          </cell>
          <cell r="C30" t="str">
            <v>FIT</v>
          </cell>
          <cell r="D30">
            <v>409</v>
          </cell>
          <cell r="E30">
            <v>-437041</v>
          </cell>
          <cell r="F30">
            <v>-36420</v>
          </cell>
          <cell r="G30">
            <v>-36420</v>
          </cell>
          <cell r="H30">
            <v>-36420</v>
          </cell>
          <cell r="I30">
            <v>-36420</v>
          </cell>
          <cell r="J30">
            <v>-36420</v>
          </cell>
          <cell r="K30">
            <v>-36420</v>
          </cell>
          <cell r="L30">
            <v>-36420</v>
          </cell>
          <cell r="M30">
            <v>-36420</v>
          </cell>
          <cell r="N30">
            <v>-36420</v>
          </cell>
          <cell r="O30">
            <v>-36420</v>
          </cell>
          <cell r="P30">
            <v>-36420</v>
          </cell>
          <cell r="Q30">
            <v>-36421</v>
          </cell>
        </row>
        <row r="31">
          <cell r="A31">
            <v>409104</v>
          </cell>
          <cell r="B31" t="str">
            <v>Current State Income Tax - PY</v>
          </cell>
          <cell r="C31" t="str">
            <v>FIT</v>
          </cell>
          <cell r="D31">
            <v>409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>
            <v>409190</v>
          </cell>
          <cell r="B32" t="str">
            <v>Federal Income Tax-Electric-CY</v>
          </cell>
          <cell r="C32" t="str">
            <v>FIT</v>
          </cell>
          <cell r="D32">
            <v>409</v>
          </cell>
          <cell r="E32">
            <v>1614652</v>
          </cell>
          <cell r="F32">
            <v>134554</v>
          </cell>
          <cell r="G32">
            <v>134554</v>
          </cell>
          <cell r="H32">
            <v>134554</v>
          </cell>
          <cell r="I32">
            <v>134554</v>
          </cell>
          <cell r="J32">
            <v>134554</v>
          </cell>
          <cell r="K32">
            <v>134554</v>
          </cell>
          <cell r="L32">
            <v>134554</v>
          </cell>
          <cell r="M32">
            <v>134554</v>
          </cell>
          <cell r="N32">
            <v>134554</v>
          </cell>
          <cell r="O32">
            <v>134554</v>
          </cell>
          <cell r="P32">
            <v>134554</v>
          </cell>
          <cell r="Q32">
            <v>134558</v>
          </cell>
        </row>
        <row r="33">
          <cell r="A33">
            <v>409191</v>
          </cell>
          <cell r="B33" t="str">
            <v>Fed Income Tax-Electric-PY</v>
          </cell>
          <cell r="C33" t="str">
            <v>FIT</v>
          </cell>
          <cell r="D33">
            <v>409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>
            <v>409194</v>
          </cell>
          <cell r="B34" t="str">
            <v>Current FIT Elec - PY Audit</v>
          </cell>
          <cell r="C34" t="str">
            <v>FIT</v>
          </cell>
          <cell r="D34">
            <v>409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>
            <v>409195</v>
          </cell>
          <cell r="B35" t="str">
            <v>UTP Tax Expense: Fed Util-PY</v>
          </cell>
          <cell r="C35" t="str">
            <v>FIT</v>
          </cell>
          <cell r="D35">
            <v>409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409197</v>
          </cell>
          <cell r="B36" t="str">
            <v>Current State Inc Tax-Util</v>
          </cell>
          <cell r="C36" t="str">
            <v>FIT</v>
          </cell>
          <cell r="D36">
            <v>409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410100</v>
          </cell>
          <cell r="B37" t="str">
            <v>DFIT: Utility: Current Year</v>
          </cell>
          <cell r="C37" t="str">
            <v>FIT</v>
          </cell>
          <cell r="D37">
            <v>410</v>
          </cell>
          <cell r="E37">
            <v>2173281</v>
          </cell>
          <cell r="F37">
            <v>181107</v>
          </cell>
          <cell r="G37">
            <v>181107</v>
          </cell>
          <cell r="H37">
            <v>181107</v>
          </cell>
          <cell r="I37">
            <v>181107</v>
          </cell>
          <cell r="J37">
            <v>181107</v>
          </cell>
          <cell r="K37">
            <v>181107</v>
          </cell>
          <cell r="L37">
            <v>181107</v>
          </cell>
          <cell r="M37">
            <v>181107</v>
          </cell>
          <cell r="N37">
            <v>181107</v>
          </cell>
          <cell r="O37">
            <v>181107</v>
          </cell>
          <cell r="P37">
            <v>181107</v>
          </cell>
          <cell r="Q37">
            <v>181104</v>
          </cell>
        </row>
        <row r="38">
          <cell r="A38">
            <v>410102</v>
          </cell>
          <cell r="B38" t="str">
            <v>DSIT: Utility: Current Year</v>
          </cell>
          <cell r="C38" t="str">
            <v>FIT</v>
          </cell>
          <cell r="D38">
            <v>410</v>
          </cell>
          <cell r="E38">
            <v>1569720</v>
          </cell>
          <cell r="F38">
            <v>130810</v>
          </cell>
          <cell r="G38">
            <v>130810</v>
          </cell>
          <cell r="H38">
            <v>130810</v>
          </cell>
          <cell r="I38">
            <v>130810</v>
          </cell>
          <cell r="J38">
            <v>130810</v>
          </cell>
          <cell r="K38">
            <v>130810</v>
          </cell>
          <cell r="L38">
            <v>130810</v>
          </cell>
          <cell r="M38">
            <v>130810</v>
          </cell>
          <cell r="N38">
            <v>130810</v>
          </cell>
          <cell r="O38">
            <v>130810</v>
          </cell>
          <cell r="P38">
            <v>130810</v>
          </cell>
          <cell r="Q38">
            <v>130810</v>
          </cell>
        </row>
        <row r="39">
          <cell r="A39">
            <v>410105</v>
          </cell>
          <cell r="B39" t="str">
            <v>DFIT: Utility: Prior Year</v>
          </cell>
          <cell r="C39" t="str">
            <v>FIT</v>
          </cell>
          <cell r="D39">
            <v>410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410106</v>
          </cell>
          <cell r="B40" t="str">
            <v>DSIT: Utility: Prior Year</v>
          </cell>
          <cell r="C40" t="str">
            <v>FIT</v>
          </cell>
          <cell r="D40">
            <v>410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411051</v>
          </cell>
          <cell r="B41" t="str">
            <v>Accretion Expense-ARO Ash Pond</v>
          </cell>
          <cell r="C41" t="str">
            <v>OTH</v>
          </cell>
          <cell r="D41">
            <v>411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411100</v>
          </cell>
          <cell r="B42" t="str">
            <v>DFIT: Utility: Curr Year CR</v>
          </cell>
          <cell r="C42" t="str">
            <v>FIT</v>
          </cell>
          <cell r="D42">
            <v>411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411101</v>
          </cell>
          <cell r="B43" t="str">
            <v>DSIT: Utility: Curr Year CR</v>
          </cell>
          <cell r="C43" t="str">
            <v>FIT</v>
          </cell>
          <cell r="D43">
            <v>411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411102</v>
          </cell>
          <cell r="B44" t="str">
            <v>DFIT: Utility: Prior Year CR</v>
          </cell>
          <cell r="C44" t="str">
            <v>FIT</v>
          </cell>
          <cell r="D44">
            <v>411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411103</v>
          </cell>
          <cell r="B45" t="str">
            <v>DSIT: Utility: Prior Year CR</v>
          </cell>
          <cell r="C45" t="str">
            <v>FIT</v>
          </cell>
          <cell r="D45">
            <v>411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>
            <v>411106</v>
          </cell>
          <cell r="B46" t="str">
            <v>DFIT:Utility:Prior year</v>
          </cell>
          <cell r="C46" t="str">
            <v>FIT</v>
          </cell>
          <cell r="D46">
            <v>411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>
            <v>411410</v>
          </cell>
          <cell r="B47" t="str">
            <v>Invest Tax Credit Adj-Electric</v>
          </cell>
          <cell r="C47" t="str">
            <v>FIT</v>
          </cell>
          <cell r="D47">
            <v>411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>
            <v>411834</v>
          </cell>
          <cell r="B48" t="str">
            <v>NOx Sales Proceeds Native</v>
          </cell>
          <cell r="C48" t="str">
            <v>Fuel</v>
          </cell>
          <cell r="D48">
            <v>411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>
            <v>411835</v>
          </cell>
          <cell r="B49" t="str">
            <v>NOx Sales COGS -Native</v>
          </cell>
          <cell r="C49" t="str">
            <v>Fuel</v>
          </cell>
          <cell r="D49">
            <v>411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>
            <v>426509</v>
          </cell>
          <cell r="B50" t="str">
            <v>Loss on Sale of AR</v>
          </cell>
          <cell r="C50" t="str">
            <v>CO</v>
          </cell>
          <cell r="D50">
            <v>426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>
            <v>426591</v>
          </cell>
          <cell r="B51" t="str">
            <v>I/C - Loss on Sale of AR</v>
          </cell>
          <cell r="C51" t="str">
            <v>CO</v>
          </cell>
          <cell r="D51">
            <v>426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>
            <v>426891</v>
          </cell>
          <cell r="B52" t="str">
            <v>IC Sale of AR Fees VIE</v>
          </cell>
          <cell r="C52" t="str">
            <v>CO</v>
          </cell>
          <cell r="D52">
            <v>426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>
            <v>440000</v>
          </cell>
          <cell r="B53" t="str">
            <v>Residential</v>
          </cell>
          <cell r="C53" t="str">
            <v>REV</v>
          </cell>
          <cell r="D53">
            <v>440</v>
          </cell>
          <cell r="E53">
            <v>188335485</v>
          </cell>
          <cell r="F53">
            <v>17662118</v>
          </cell>
          <cell r="G53">
            <v>18330537</v>
          </cell>
          <cell r="H53">
            <v>17575100</v>
          </cell>
          <cell r="I53">
            <v>12455422</v>
          </cell>
          <cell r="J53">
            <v>13105336</v>
          </cell>
          <cell r="K53">
            <v>18464005</v>
          </cell>
          <cell r="L53">
            <v>19639692</v>
          </cell>
          <cell r="M53">
            <v>16572882</v>
          </cell>
          <cell r="N53">
            <v>15914040</v>
          </cell>
          <cell r="O53">
            <v>13019990</v>
          </cell>
          <cell r="P53">
            <v>10899653</v>
          </cell>
          <cell r="Q53">
            <v>14696710</v>
          </cell>
        </row>
        <row r="54">
          <cell r="A54">
            <v>440990</v>
          </cell>
          <cell r="B54" t="str">
            <v>Residential Unbilled Rev</v>
          </cell>
          <cell r="C54" t="str">
            <v>REV</v>
          </cell>
          <cell r="D54">
            <v>440</v>
          </cell>
          <cell r="E54">
            <v>286072</v>
          </cell>
          <cell r="F54">
            <v>39246</v>
          </cell>
          <cell r="G54">
            <v>36618</v>
          </cell>
          <cell r="H54">
            <v>-1861921</v>
          </cell>
          <cell r="I54">
            <v>-117079</v>
          </cell>
          <cell r="J54">
            <v>2217107</v>
          </cell>
          <cell r="K54">
            <v>1847111</v>
          </cell>
          <cell r="L54">
            <v>-2023859</v>
          </cell>
          <cell r="M54">
            <v>-304049</v>
          </cell>
          <cell r="N54">
            <v>-2011248</v>
          </cell>
          <cell r="O54">
            <v>-1319225</v>
          </cell>
          <cell r="P54">
            <v>2026219</v>
          </cell>
          <cell r="Q54">
            <v>1757152</v>
          </cell>
        </row>
        <row r="55">
          <cell r="A55">
            <v>442100</v>
          </cell>
          <cell r="B55" t="str">
            <v>General Service</v>
          </cell>
          <cell r="C55" t="str">
            <v>REV</v>
          </cell>
          <cell r="D55">
            <v>442</v>
          </cell>
          <cell r="E55">
            <v>155504193</v>
          </cell>
          <cell r="F55">
            <v>14135976</v>
          </cell>
          <cell r="G55">
            <v>13936607</v>
          </cell>
          <cell r="H55">
            <v>14503316</v>
          </cell>
          <cell r="I55">
            <v>12650428</v>
          </cell>
          <cell r="J55">
            <v>13024237</v>
          </cell>
          <cell r="K55">
            <v>14322170</v>
          </cell>
          <cell r="L55">
            <v>13294755</v>
          </cell>
          <cell r="M55">
            <v>11229278</v>
          </cell>
          <cell r="N55">
            <v>12189211</v>
          </cell>
          <cell r="O55">
            <v>11804376</v>
          </cell>
          <cell r="P55">
            <v>11161701</v>
          </cell>
          <cell r="Q55">
            <v>13252138</v>
          </cell>
        </row>
        <row r="56">
          <cell r="A56">
            <v>442190</v>
          </cell>
          <cell r="B56" t="str">
            <v>General Service Unbilled Rev</v>
          </cell>
          <cell r="C56" t="str">
            <v>REV</v>
          </cell>
          <cell r="D56">
            <v>442</v>
          </cell>
          <cell r="E56">
            <v>25883</v>
          </cell>
          <cell r="F56">
            <v>-542827</v>
          </cell>
          <cell r="G56">
            <v>459256</v>
          </cell>
          <cell r="H56">
            <v>201384</v>
          </cell>
          <cell r="I56">
            <v>-492352</v>
          </cell>
          <cell r="J56">
            <v>804487</v>
          </cell>
          <cell r="K56">
            <v>-231217</v>
          </cell>
          <cell r="L56">
            <v>-1478804</v>
          </cell>
          <cell r="M56">
            <v>156211</v>
          </cell>
          <cell r="N56">
            <v>-325120</v>
          </cell>
          <cell r="O56">
            <v>-961849</v>
          </cell>
          <cell r="P56">
            <v>1059627</v>
          </cell>
          <cell r="Q56">
            <v>1377087</v>
          </cell>
        </row>
        <row r="57">
          <cell r="A57">
            <v>442200</v>
          </cell>
          <cell r="B57" t="str">
            <v>Industrial Service</v>
          </cell>
          <cell r="C57" t="str">
            <v>REV</v>
          </cell>
          <cell r="D57">
            <v>442</v>
          </cell>
          <cell r="E57">
            <v>72676749</v>
          </cell>
          <cell r="F57">
            <v>6267087</v>
          </cell>
          <cell r="G57">
            <v>6525675</v>
          </cell>
          <cell r="H57">
            <v>6894622</v>
          </cell>
          <cell r="I57">
            <v>6032064</v>
          </cell>
          <cell r="J57">
            <v>6604934</v>
          </cell>
          <cell r="K57">
            <v>6723787</v>
          </cell>
          <cell r="L57">
            <v>5805233</v>
          </cell>
          <cell r="M57">
            <v>5527957</v>
          </cell>
          <cell r="N57">
            <v>5329488</v>
          </cell>
          <cell r="O57">
            <v>5263470</v>
          </cell>
          <cell r="P57">
            <v>5552523</v>
          </cell>
          <cell r="Q57">
            <v>6149909</v>
          </cell>
        </row>
        <row r="58">
          <cell r="A58">
            <v>442290</v>
          </cell>
          <cell r="B58" t="str">
            <v>Industrial Svc Unbilled Rev</v>
          </cell>
          <cell r="C58" t="str">
            <v>REV</v>
          </cell>
          <cell r="D58">
            <v>442</v>
          </cell>
          <cell r="E58">
            <v>-10082</v>
          </cell>
          <cell r="F58">
            <v>-6140</v>
          </cell>
          <cell r="G58">
            <v>331786</v>
          </cell>
          <cell r="H58">
            <v>-62736</v>
          </cell>
          <cell r="I58">
            <v>6357</v>
          </cell>
          <cell r="J58">
            <v>272142</v>
          </cell>
          <cell r="K58">
            <v>-164272</v>
          </cell>
          <cell r="L58">
            <v>-728083</v>
          </cell>
          <cell r="M58">
            <v>-307112</v>
          </cell>
          <cell r="N58">
            <v>223118</v>
          </cell>
          <cell r="O58">
            <v>-71920</v>
          </cell>
          <cell r="P58">
            <v>415961</v>
          </cell>
          <cell r="Q58">
            <v>80817</v>
          </cell>
        </row>
        <row r="59">
          <cell r="A59">
            <v>444000</v>
          </cell>
          <cell r="B59" t="str">
            <v>Public St &amp; Highway Lighting</v>
          </cell>
          <cell r="C59" t="str">
            <v>REV</v>
          </cell>
          <cell r="D59">
            <v>444</v>
          </cell>
          <cell r="E59">
            <v>1768975</v>
          </cell>
          <cell r="F59">
            <v>148758</v>
          </cell>
          <cell r="G59">
            <v>104859</v>
          </cell>
          <cell r="H59">
            <v>192523</v>
          </cell>
          <cell r="I59">
            <v>141232</v>
          </cell>
          <cell r="J59">
            <v>166858</v>
          </cell>
          <cell r="K59">
            <v>152599</v>
          </cell>
          <cell r="L59">
            <v>152906</v>
          </cell>
          <cell r="M59">
            <v>140308</v>
          </cell>
          <cell r="N59">
            <v>141668</v>
          </cell>
          <cell r="O59">
            <v>134963</v>
          </cell>
          <cell r="P59">
            <v>132426</v>
          </cell>
          <cell r="Q59">
            <v>159875</v>
          </cell>
        </row>
        <row r="60">
          <cell r="A60">
            <v>445000</v>
          </cell>
          <cell r="B60" t="str">
            <v>Other Sales to Public Auth</v>
          </cell>
          <cell r="C60" t="str">
            <v>REV</v>
          </cell>
          <cell r="D60">
            <v>445</v>
          </cell>
          <cell r="E60">
            <v>26886889</v>
          </cell>
          <cell r="F60">
            <v>2358574</v>
          </cell>
          <cell r="G60">
            <v>2416066</v>
          </cell>
          <cell r="H60">
            <v>2654284</v>
          </cell>
          <cell r="I60">
            <v>2269839</v>
          </cell>
          <cell r="J60">
            <v>2164274</v>
          </cell>
          <cell r="K60">
            <v>2542281</v>
          </cell>
          <cell r="L60">
            <v>2302386</v>
          </cell>
          <cell r="M60">
            <v>2300418</v>
          </cell>
          <cell r="N60">
            <v>1956721</v>
          </cell>
          <cell r="O60">
            <v>1754808</v>
          </cell>
          <cell r="P60">
            <v>1950928</v>
          </cell>
          <cell r="Q60">
            <v>2216310</v>
          </cell>
        </row>
        <row r="61">
          <cell r="A61">
            <v>445090</v>
          </cell>
          <cell r="B61" t="str">
            <v>OPA Unbilled</v>
          </cell>
          <cell r="C61" t="str">
            <v>REV</v>
          </cell>
          <cell r="D61">
            <v>445</v>
          </cell>
          <cell r="E61">
            <v>28915</v>
          </cell>
          <cell r="F61">
            <v>-64533</v>
          </cell>
          <cell r="G61">
            <v>84305</v>
          </cell>
          <cell r="H61">
            <v>-66481</v>
          </cell>
          <cell r="I61">
            <v>28369</v>
          </cell>
          <cell r="J61">
            <v>187237</v>
          </cell>
          <cell r="K61">
            <v>-91086</v>
          </cell>
          <cell r="L61">
            <v>-302259</v>
          </cell>
          <cell r="M61">
            <v>-113757</v>
          </cell>
          <cell r="N61">
            <v>-59782</v>
          </cell>
          <cell r="O61">
            <v>268420</v>
          </cell>
          <cell r="P61">
            <v>60239</v>
          </cell>
          <cell r="Q61">
            <v>98243</v>
          </cell>
        </row>
        <row r="62">
          <cell r="A62">
            <v>447150</v>
          </cell>
          <cell r="B62" t="str">
            <v>Sales For Resale - Outside</v>
          </cell>
          <cell r="C62" t="str">
            <v>REV</v>
          </cell>
          <cell r="D62">
            <v>447</v>
          </cell>
          <cell r="E62">
            <v>31560809</v>
          </cell>
          <cell r="F62">
            <v>6255559</v>
          </cell>
          <cell r="G62">
            <v>3872948</v>
          </cell>
          <cell r="H62">
            <v>426653</v>
          </cell>
          <cell r="I62">
            <v>640</v>
          </cell>
          <cell r="J62">
            <v>1212317</v>
          </cell>
          <cell r="K62">
            <v>2624771</v>
          </cell>
          <cell r="L62">
            <v>6085846</v>
          </cell>
          <cell r="M62">
            <v>2642341</v>
          </cell>
          <cell r="N62">
            <v>2342229</v>
          </cell>
          <cell r="O62">
            <v>1906971</v>
          </cell>
          <cell r="P62">
            <v>2194989</v>
          </cell>
          <cell r="Q62">
            <v>1995545</v>
          </cell>
        </row>
        <row r="63">
          <cell r="A63">
            <v>448000</v>
          </cell>
          <cell r="B63" t="str">
            <v>Interdepartmental Sales-Elec</v>
          </cell>
          <cell r="C63" t="str">
            <v>REV</v>
          </cell>
          <cell r="D63">
            <v>448</v>
          </cell>
          <cell r="E63">
            <v>33541</v>
          </cell>
          <cell r="F63">
            <v>1517</v>
          </cell>
          <cell r="G63">
            <v>1546</v>
          </cell>
          <cell r="H63">
            <v>1640</v>
          </cell>
          <cell r="I63">
            <v>1609</v>
          </cell>
          <cell r="J63">
            <v>1756</v>
          </cell>
          <cell r="K63">
            <v>3401</v>
          </cell>
          <cell r="L63">
            <v>7691</v>
          </cell>
          <cell r="M63">
            <v>5866</v>
          </cell>
          <cell r="N63">
            <v>3863</v>
          </cell>
          <cell r="O63">
            <v>1501</v>
          </cell>
          <cell r="P63">
            <v>1560</v>
          </cell>
          <cell r="Q63">
            <v>1591</v>
          </cell>
        </row>
        <row r="64">
          <cell r="A64">
            <v>449100</v>
          </cell>
          <cell r="B64" t="str">
            <v>Provisions For Rate Refunds</v>
          </cell>
          <cell r="C64" t="str">
            <v>REV</v>
          </cell>
          <cell r="D64">
            <v>449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>
            <v>449111</v>
          </cell>
          <cell r="B65" t="str">
            <v>Tax Reform - Residential</v>
          </cell>
          <cell r="C65" t="str">
            <v>REV</v>
          </cell>
          <cell r="D65">
            <v>449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A66">
            <v>450100</v>
          </cell>
          <cell r="B66" t="str">
            <v>Late Payment Fees</v>
          </cell>
          <cell r="C66" t="str">
            <v>REV</v>
          </cell>
          <cell r="D66">
            <v>450</v>
          </cell>
          <cell r="E66">
            <v>1155060</v>
          </cell>
          <cell r="F66">
            <v>142710</v>
          </cell>
          <cell r="G66">
            <v>140840</v>
          </cell>
          <cell r="H66">
            <v>171160</v>
          </cell>
          <cell r="I66">
            <v>106100</v>
          </cell>
          <cell r="J66">
            <v>51860</v>
          </cell>
          <cell r="K66">
            <v>63670</v>
          </cell>
          <cell r="L66">
            <v>70460</v>
          </cell>
          <cell r="M66">
            <v>95670</v>
          </cell>
          <cell r="N66">
            <v>84040</v>
          </cell>
          <cell r="O66">
            <v>73170</v>
          </cell>
          <cell r="P66">
            <v>75210</v>
          </cell>
          <cell r="Q66">
            <v>80170</v>
          </cell>
        </row>
        <row r="67">
          <cell r="A67">
            <v>451100</v>
          </cell>
          <cell r="B67" t="str">
            <v>Misc Service Revenue</v>
          </cell>
          <cell r="C67" t="str">
            <v>REV</v>
          </cell>
          <cell r="D67">
            <v>451</v>
          </cell>
          <cell r="E67">
            <v>249996</v>
          </cell>
          <cell r="F67">
            <v>20833</v>
          </cell>
          <cell r="G67">
            <v>20833</v>
          </cell>
          <cell r="H67">
            <v>20833</v>
          </cell>
          <cell r="I67">
            <v>20833</v>
          </cell>
          <cell r="J67">
            <v>20833</v>
          </cell>
          <cell r="K67">
            <v>20833</v>
          </cell>
          <cell r="L67">
            <v>20833</v>
          </cell>
          <cell r="M67">
            <v>20833</v>
          </cell>
          <cell r="N67">
            <v>20833</v>
          </cell>
          <cell r="O67">
            <v>20833</v>
          </cell>
          <cell r="P67">
            <v>20833</v>
          </cell>
          <cell r="Q67">
            <v>20833</v>
          </cell>
        </row>
        <row r="68">
          <cell r="A68">
            <v>454004</v>
          </cell>
          <cell r="B68" t="str">
            <v>Rent - Joint Use</v>
          </cell>
          <cell r="C68" t="str">
            <v>REV</v>
          </cell>
          <cell r="D68">
            <v>454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A69">
            <v>454100</v>
          </cell>
          <cell r="B69" t="str">
            <v>Extra-Facilities</v>
          </cell>
          <cell r="C69" t="str">
            <v>REV</v>
          </cell>
          <cell r="D69">
            <v>454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A70">
            <v>454200</v>
          </cell>
          <cell r="B70" t="str">
            <v>Pole &amp; Line Attachments</v>
          </cell>
          <cell r="C70" t="str">
            <v>REV</v>
          </cell>
          <cell r="D70">
            <v>454</v>
          </cell>
          <cell r="E70">
            <v>699996</v>
          </cell>
          <cell r="F70">
            <v>58333</v>
          </cell>
          <cell r="G70">
            <v>58333</v>
          </cell>
          <cell r="H70">
            <v>58333</v>
          </cell>
          <cell r="I70">
            <v>58333</v>
          </cell>
          <cell r="J70">
            <v>58333</v>
          </cell>
          <cell r="K70">
            <v>58333</v>
          </cell>
          <cell r="L70">
            <v>58333</v>
          </cell>
          <cell r="M70">
            <v>58333</v>
          </cell>
          <cell r="N70">
            <v>58333</v>
          </cell>
          <cell r="O70">
            <v>58333</v>
          </cell>
          <cell r="P70">
            <v>58333</v>
          </cell>
          <cell r="Q70">
            <v>58333</v>
          </cell>
        </row>
        <row r="71">
          <cell r="A71">
            <v>454210</v>
          </cell>
          <cell r="B71" t="str">
            <v>Foreign Pole Revenue</v>
          </cell>
          <cell r="C71" t="str">
            <v>REV</v>
          </cell>
          <cell r="D71">
            <v>454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454300</v>
          </cell>
          <cell r="B72" t="str">
            <v>Tower Lease Revenues</v>
          </cell>
          <cell r="C72" t="str">
            <v>REV</v>
          </cell>
          <cell r="D72">
            <v>454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A73">
            <v>454400</v>
          </cell>
          <cell r="B73" t="str">
            <v>Other Electric Rents</v>
          </cell>
          <cell r="C73" t="str">
            <v>REV</v>
          </cell>
          <cell r="D73">
            <v>454</v>
          </cell>
          <cell r="E73">
            <v>1299996</v>
          </cell>
          <cell r="F73">
            <v>108333</v>
          </cell>
          <cell r="G73">
            <v>108333</v>
          </cell>
          <cell r="H73">
            <v>108333</v>
          </cell>
          <cell r="I73">
            <v>108333</v>
          </cell>
          <cell r="J73">
            <v>108333</v>
          </cell>
          <cell r="K73">
            <v>108333</v>
          </cell>
          <cell r="L73">
            <v>108333</v>
          </cell>
          <cell r="M73">
            <v>108333</v>
          </cell>
          <cell r="N73">
            <v>108333</v>
          </cell>
          <cell r="O73">
            <v>108333</v>
          </cell>
          <cell r="P73">
            <v>108333</v>
          </cell>
          <cell r="Q73">
            <v>108333</v>
          </cell>
        </row>
        <row r="74">
          <cell r="A74">
            <v>456025</v>
          </cell>
          <cell r="B74" t="str">
            <v>RSG Rev - MISO Make Whole</v>
          </cell>
          <cell r="C74" t="str">
            <v>REV</v>
          </cell>
          <cell r="D74">
            <v>456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456040</v>
          </cell>
          <cell r="B75" t="str">
            <v>Sales Use Tax Coll Fee</v>
          </cell>
          <cell r="C75" t="str">
            <v>REV</v>
          </cell>
          <cell r="D75">
            <v>456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A76">
            <v>456075</v>
          </cell>
          <cell r="B76" t="str">
            <v>Data Processing Service</v>
          </cell>
          <cell r="C76" t="str">
            <v>REV</v>
          </cell>
          <cell r="D76">
            <v>456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>
            <v>456110</v>
          </cell>
          <cell r="B77" t="str">
            <v>Transmission Charge PTP</v>
          </cell>
          <cell r="C77" t="str">
            <v>REV</v>
          </cell>
          <cell r="D77">
            <v>456</v>
          </cell>
          <cell r="E77">
            <v>144996</v>
          </cell>
          <cell r="F77">
            <v>12083</v>
          </cell>
          <cell r="G77">
            <v>12083</v>
          </cell>
          <cell r="H77">
            <v>12083</v>
          </cell>
          <cell r="I77">
            <v>12083</v>
          </cell>
          <cell r="J77">
            <v>12083</v>
          </cell>
          <cell r="K77">
            <v>12083</v>
          </cell>
          <cell r="L77">
            <v>12083</v>
          </cell>
          <cell r="M77">
            <v>12083</v>
          </cell>
          <cell r="N77">
            <v>12083</v>
          </cell>
          <cell r="O77">
            <v>12083</v>
          </cell>
          <cell r="P77">
            <v>12083</v>
          </cell>
          <cell r="Q77">
            <v>12083</v>
          </cell>
        </row>
        <row r="78">
          <cell r="A78">
            <v>456111</v>
          </cell>
          <cell r="B78" t="str">
            <v>Other Transmission Revenues</v>
          </cell>
          <cell r="C78" t="str">
            <v>REV</v>
          </cell>
          <cell r="D78">
            <v>456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456610</v>
          </cell>
          <cell r="B79" t="str">
            <v>Other Electric Revenues</v>
          </cell>
          <cell r="C79" t="str">
            <v>REV</v>
          </cell>
          <cell r="D79">
            <v>456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A80">
            <v>456970</v>
          </cell>
          <cell r="B80" t="str">
            <v>Wheel Transmission Rev - ED</v>
          </cell>
          <cell r="C80" t="str">
            <v>REV</v>
          </cell>
          <cell r="D80">
            <v>456</v>
          </cell>
          <cell r="E80">
            <v>24504</v>
          </cell>
          <cell r="F80">
            <v>2042</v>
          </cell>
          <cell r="G80">
            <v>2042</v>
          </cell>
          <cell r="H80">
            <v>2042</v>
          </cell>
          <cell r="I80">
            <v>2042</v>
          </cell>
          <cell r="J80">
            <v>2042</v>
          </cell>
          <cell r="K80">
            <v>2042</v>
          </cell>
          <cell r="L80">
            <v>2042</v>
          </cell>
          <cell r="M80">
            <v>2042</v>
          </cell>
          <cell r="N80">
            <v>2042</v>
          </cell>
          <cell r="O80">
            <v>2042</v>
          </cell>
          <cell r="P80">
            <v>2042</v>
          </cell>
          <cell r="Q80">
            <v>2042</v>
          </cell>
        </row>
        <row r="81">
          <cell r="A81">
            <v>457100</v>
          </cell>
          <cell r="B81" t="str">
            <v>Regional Transmission Service</v>
          </cell>
          <cell r="C81" t="str">
            <v>REV</v>
          </cell>
          <cell r="D81">
            <v>457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457105</v>
          </cell>
          <cell r="B82" t="str">
            <v>Scheduling &amp; Dispatch Revenues</v>
          </cell>
          <cell r="C82" t="str">
            <v>REV</v>
          </cell>
          <cell r="D82">
            <v>457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A83">
            <v>457204</v>
          </cell>
          <cell r="B83" t="str">
            <v>PJM Reactive Rev</v>
          </cell>
          <cell r="C83" t="str">
            <v>REV</v>
          </cell>
          <cell r="D83">
            <v>457</v>
          </cell>
          <cell r="E83">
            <v>1881000</v>
          </cell>
          <cell r="F83">
            <v>156750</v>
          </cell>
          <cell r="G83">
            <v>156750</v>
          </cell>
          <cell r="H83">
            <v>156750</v>
          </cell>
          <cell r="I83">
            <v>156750</v>
          </cell>
          <cell r="J83">
            <v>156750</v>
          </cell>
          <cell r="K83">
            <v>156750</v>
          </cell>
          <cell r="L83">
            <v>156750</v>
          </cell>
          <cell r="M83">
            <v>156750</v>
          </cell>
          <cell r="N83">
            <v>156750</v>
          </cell>
          <cell r="O83">
            <v>156750</v>
          </cell>
          <cell r="P83">
            <v>156750</v>
          </cell>
          <cell r="Q83">
            <v>156750</v>
          </cell>
        </row>
        <row r="84">
          <cell r="A84">
            <v>500000</v>
          </cell>
          <cell r="B84" t="str">
            <v>Suprvsn and Engrg - Steam Oper</v>
          </cell>
          <cell r="C84" t="str">
            <v>PO</v>
          </cell>
          <cell r="D84">
            <v>500</v>
          </cell>
          <cell r="E84">
            <v>506647</v>
          </cell>
          <cell r="F84">
            <v>41481</v>
          </cell>
          <cell r="G84">
            <v>41503</v>
          </cell>
          <cell r="H84">
            <v>41462</v>
          </cell>
          <cell r="I84">
            <v>44491</v>
          </cell>
          <cell r="J84">
            <v>41487</v>
          </cell>
          <cell r="K84">
            <v>41586</v>
          </cell>
          <cell r="L84">
            <v>41085</v>
          </cell>
          <cell r="M84">
            <v>40274</v>
          </cell>
          <cell r="N84">
            <v>42565</v>
          </cell>
          <cell r="O84">
            <v>42503</v>
          </cell>
          <cell r="P84">
            <v>45653</v>
          </cell>
          <cell r="Q84">
            <v>42557</v>
          </cell>
        </row>
        <row r="85">
          <cell r="A85">
            <v>501110</v>
          </cell>
          <cell r="B85" t="str">
            <v>Coal Consumed-Fossil Steam</v>
          </cell>
          <cell r="C85" t="str">
            <v>Fuel</v>
          </cell>
          <cell r="D85">
            <v>501</v>
          </cell>
          <cell r="E85">
            <v>48545844</v>
          </cell>
          <cell r="F85">
            <v>6439315</v>
          </cell>
          <cell r="G85">
            <v>5265019</v>
          </cell>
          <cell r="H85">
            <v>1218960</v>
          </cell>
          <cell r="I85">
            <v>113676</v>
          </cell>
          <cell r="J85">
            <v>2319803</v>
          </cell>
          <cell r="K85">
            <v>7612273</v>
          </cell>
          <cell r="L85">
            <v>7868884</v>
          </cell>
          <cell r="M85">
            <v>6609974</v>
          </cell>
          <cell r="N85">
            <v>2830435</v>
          </cell>
          <cell r="O85">
            <v>2309383</v>
          </cell>
          <cell r="P85">
            <v>2373841</v>
          </cell>
          <cell r="Q85">
            <v>3584281</v>
          </cell>
        </row>
        <row r="86">
          <cell r="A86">
            <v>501150</v>
          </cell>
          <cell r="B86" t="str">
            <v>Coal &amp; Other Fuel Handling</v>
          </cell>
          <cell r="C86" t="str">
            <v>PO</v>
          </cell>
          <cell r="D86">
            <v>501</v>
          </cell>
          <cell r="E86">
            <v>1063874</v>
          </cell>
          <cell r="F86">
            <v>83890</v>
          </cell>
          <cell r="G86">
            <v>83929</v>
          </cell>
          <cell r="H86">
            <v>83923</v>
          </cell>
          <cell r="I86">
            <v>106979</v>
          </cell>
          <cell r="J86">
            <v>84237</v>
          </cell>
          <cell r="K86">
            <v>84065</v>
          </cell>
          <cell r="L86">
            <v>83745</v>
          </cell>
          <cell r="M86">
            <v>83385</v>
          </cell>
          <cell r="N86">
            <v>86388</v>
          </cell>
          <cell r="O86">
            <v>86321</v>
          </cell>
          <cell r="P86">
            <v>110566</v>
          </cell>
          <cell r="Q86">
            <v>86446</v>
          </cell>
        </row>
        <row r="87">
          <cell r="A87">
            <v>501160</v>
          </cell>
          <cell r="B87" t="str">
            <v>Coal Sampling &amp; Testing</v>
          </cell>
          <cell r="C87" t="str">
            <v>PO</v>
          </cell>
          <cell r="D87">
            <v>501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A88">
            <v>501180</v>
          </cell>
          <cell r="B88" t="str">
            <v>Sale of Fly Ash-Revenues</v>
          </cell>
          <cell r="C88" t="str">
            <v>PO</v>
          </cell>
          <cell r="D88">
            <v>501</v>
          </cell>
          <cell r="E88">
            <v>3780</v>
          </cell>
          <cell r="F88">
            <v>0</v>
          </cell>
          <cell r="G88">
            <v>0</v>
          </cell>
          <cell r="H88">
            <v>945</v>
          </cell>
          <cell r="I88">
            <v>0</v>
          </cell>
          <cell r="J88">
            <v>0</v>
          </cell>
          <cell r="K88">
            <v>945</v>
          </cell>
          <cell r="L88">
            <v>0</v>
          </cell>
          <cell r="M88">
            <v>0</v>
          </cell>
          <cell r="N88">
            <v>945</v>
          </cell>
          <cell r="O88">
            <v>0</v>
          </cell>
          <cell r="P88">
            <v>0</v>
          </cell>
          <cell r="Q88">
            <v>945</v>
          </cell>
        </row>
        <row r="89">
          <cell r="A89">
            <v>501190</v>
          </cell>
          <cell r="B89" t="str">
            <v>Sale of Fly Ash-Expenses</v>
          </cell>
          <cell r="C89" t="str">
            <v>PO</v>
          </cell>
          <cell r="D89">
            <v>501</v>
          </cell>
          <cell r="E89">
            <v>282096</v>
          </cell>
          <cell r="F89">
            <v>23508</v>
          </cell>
          <cell r="G89">
            <v>23508</v>
          </cell>
          <cell r="H89">
            <v>23508</v>
          </cell>
          <cell r="I89">
            <v>23508</v>
          </cell>
          <cell r="J89">
            <v>23508</v>
          </cell>
          <cell r="K89">
            <v>23508</v>
          </cell>
          <cell r="L89">
            <v>23508</v>
          </cell>
          <cell r="M89">
            <v>23508</v>
          </cell>
          <cell r="N89">
            <v>23508</v>
          </cell>
          <cell r="O89">
            <v>23508</v>
          </cell>
          <cell r="P89">
            <v>23508</v>
          </cell>
          <cell r="Q89">
            <v>23508</v>
          </cell>
        </row>
        <row r="90">
          <cell r="A90">
            <v>501310</v>
          </cell>
          <cell r="B90" t="str">
            <v>Oil Consumed-Fossil Steam</v>
          </cell>
          <cell r="C90" t="str">
            <v>Fuel</v>
          </cell>
          <cell r="D90">
            <v>501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A91">
            <v>501350</v>
          </cell>
          <cell r="B91" t="str">
            <v>Oil Handling Expense</v>
          </cell>
          <cell r="C91" t="str">
            <v>PO</v>
          </cell>
          <cell r="D91">
            <v>501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A92">
            <v>501996</v>
          </cell>
          <cell r="B92" t="str">
            <v>Fuel Expense</v>
          </cell>
          <cell r="C92" t="str">
            <v>Fuel</v>
          </cell>
          <cell r="D92">
            <v>501</v>
          </cell>
          <cell r="E92">
            <v>16120437</v>
          </cell>
          <cell r="F92">
            <v>3470000</v>
          </cell>
          <cell r="G92">
            <v>2162000</v>
          </cell>
          <cell r="H92">
            <v>225000</v>
          </cell>
          <cell r="I92">
            <v>0</v>
          </cell>
          <cell r="J92">
            <v>603000</v>
          </cell>
          <cell r="K92">
            <v>1327000</v>
          </cell>
          <cell r="L92">
            <v>3010498</v>
          </cell>
          <cell r="M92">
            <v>1153180</v>
          </cell>
          <cell r="N92">
            <v>1099859</v>
          </cell>
          <cell r="O92">
            <v>910253</v>
          </cell>
          <cell r="P92">
            <v>1077551</v>
          </cell>
          <cell r="Q92">
            <v>1082096</v>
          </cell>
        </row>
        <row r="93">
          <cell r="A93">
            <v>502020</v>
          </cell>
          <cell r="B93" t="str">
            <v>Ammonia - Qualifying</v>
          </cell>
          <cell r="C93" t="str">
            <v>PO</v>
          </cell>
          <cell r="D93">
            <v>502</v>
          </cell>
          <cell r="E93">
            <v>285500</v>
          </cell>
          <cell r="F93">
            <v>8500</v>
          </cell>
          <cell r="G93">
            <v>0</v>
          </cell>
          <cell r="H93">
            <v>0</v>
          </cell>
          <cell r="I93">
            <v>0</v>
          </cell>
          <cell r="J93">
            <v>2600</v>
          </cell>
          <cell r="K93">
            <v>57000</v>
          </cell>
          <cell r="L93">
            <v>72800</v>
          </cell>
          <cell r="M93">
            <v>70200</v>
          </cell>
          <cell r="N93">
            <v>46700</v>
          </cell>
          <cell r="O93">
            <v>27700</v>
          </cell>
          <cell r="P93">
            <v>0</v>
          </cell>
          <cell r="Q93">
            <v>0</v>
          </cell>
        </row>
        <row r="94">
          <cell r="A94">
            <v>502040</v>
          </cell>
          <cell r="B94" t="str">
            <v>Cost of Lime</v>
          </cell>
          <cell r="C94" t="str">
            <v>PO</v>
          </cell>
          <cell r="D94">
            <v>502</v>
          </cell>
          <cell r="E94">
            <v>13133400</v>
          </cell>
          <cell r="F94">
            <v>389000</v>
          </cell>
          <cell r="G94">
            <v>0</v>
          </cell>
          <cell r="H94">
            <v>0</v>
          </cell>
          <cell r="I94">
            <v>0</v>
          </cell>
          <cell r="J94">
            <v>120400</v>
          </cell>
          <cell r="K94">
            <v>2623500</v>
          </cell>
          <cell r="L94">
            <v>3347700</v>
          </cell>
          <cell r="M94">
            <v>3230100</v>
          </cell>
          <cell r="N94">
            <v>2147400</v>
          </cell>
          <cell r="O94">
            <v>1275300</v>
          </cell>
          <cell r="P94">
            <v>0</v>
          </cell>
          <cell r="Q94">
            <v>0</v>
          </cell>
        </row>
        <row r="95">
          <cell r="A95">
            <v>502070</v>
          </cell>
          <cell r="B95" t="str">
            <v>Gypsum - Qualifying</v>
          </cell>
          <cell r="C95" t="str">
            <v>PO</v>
          </cell>
          <cell r="D95">
            <v>502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A96">
            <v>502100</v>
          </cell>
          <cell r="B96" t="str">
            <v>Fossil Steam Exp-Other</v>
          </cell>
          <cell r="C96" t="str">
            <v>PO</v>
          </cell>
          <cell r="D96">
            <v>502</v>
          </cell>
          <cell r="E96">
            <v>4442315</v>
          </cell>
          <cell r="F96">
            <v>341806</v>
          </cell>
          <cell r="G96">
            <v>354984</v>
          </cell>
          <cell r="H96">
            <v>342294</v>
          </cell>
          <cell r="I96">
            <v>467865</v>
          </cell>
          <cell r="J96">
            <v>356983</v>
          </cell>
          <cell r="K96">
            <v>342914</v>
          </cell>
          <cell r="L96">
            <v>342470</v>
          </cell>
          <cell r="M96">
            <v>341986</v>
          </cell>
          <cell r="N96">
            <v>351624</v>
          </cell>
          <cell r="O96">
            <v>364029</v>
          </cell>
          <cell r="P96">
            <v>483397</v>
          </cell>
          <cell r="Q96">
            <v>351963</v>
          </cell>
        </row>
        <row r="97">
          <cell r="A97">
            <v>502410</v>
          </cell>
          <cell r="B97" t="str">
            <v>Steam Oper-Bottom Ash/Fly Ash</v>
          </cell>
          <cell r="C97" t="str">
            <v>PO</v>
          </cell>
          <cell r="D97">
            <v>502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505000</v>
          </cell>
          <cell r="B98" t="str">
            <v>Electric Expenses-Steam Oper</v>
          </cell>
          <cell r="C98" t="str">
            <v>PO</v>
          </cell>
          <cell r="D98">
            <v>505</v>
          </cell>
          <cell r="E98">
            <v>1296582</v>
          </cell>
          <cell r="F98">
            <v>98651</v>
          </cell>
          <cell r="G98">
            <v>98725</v>
          </cell>
          <cell r="H98">
            <v>98739</v>
          </cell>
          <cell r="I98">
            <v>146409</v>
          </cell>
          <cell r="J98">
            <v>99374</v>
          </cell>
          <cell r="K98">
            <v>98973</v>
          </cell>
          <cell r="L98">
            <v>98918</v>
          </cell>
          <cell r="M98">
            <v>98630</v>
          </cell>
          <cell r="N98">
            <v>102032</v>
          </cell>
          <cell r="O98">
            <v>101919</v>
          </cell>
          <cell r="P98">
            <v>152051</v>
          </cell>
          <cell r="Q98">
            <v>102161</v>
          </cell>
        </row>
        <row r="99">
          <cell r="A99">
            <v>506000</v>
          </cell>
          <cell r="B99" t="str">
            <v>Misc Fossil Power Expenses</v>
          </cell>
          <cell r="C99" t="str">
            <v>PO</v>
          </cell>
          <cell r="D99">
            <v>506</v>
          </cell>
          <cell r="E99">
            <v>1616855</v>
          </cell>
          <cell r="F99">
            <v>77468</v>
          </cell>
          <cell r="G99">
            <v>77448</v>
          </cell>
          <cell r="H99">
            <v>108479</v>
          </cell>
          <cell r="I99">
            <v>66667</v>
          </cell>
          <cell r="J99">
            <v>67201</v>
          </cell>
          <cell r="K99">
            <v>721360</v>
          </cell>
          <cell r="L99">
            <v>67522</v>
          </cell>
          <cell r="M99">
            <v>67879</v>
          </cell>
          <cell r="N99">
            <v>71089</v>
          </cell>
          <cell r="O99">
            <v>103453</v>
          </cell>
          <cell r="P99">
            <v>78541</v>
          </cell>
          <cell r="Q99">
            <v>109748</v>
          </cell>
        </row>
        <row r="100">
          <cell r="A100">
            <v>507000</v>
          </cell>
          <cell r="B100" t="str">
            <v>Steam Power Gen Op Rents</v>
          </cell>
          <cell r="C100" t="str">
            <v>PO</v>
          </cell>
          <cell r="D100">
            <v>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A101">
            <v>509030</v>
          </cell>
          <cell r="B101" t="str">
            <v>SO2 Emission Expense</v>
          </cell>
          <cell r="C101" t="str">
            <v>EA</v>
          </cell>
          <cell r="D101">
            <v>509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A102">
            <v>509212</v>
          </cell>
          <cell r="B102" t="str">
            <v>Annual NOx Emission Expense</v>
          </cell>
          <cell r="C102" t="str">
            <v>EA</v>
          </cell>
          <cell r="D102">
            <v>509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510000</v>
          </cell>
          <cell r="B103" t="str">
            <v>Suprvsn and Engrng-Steam Maint</v>
          </cell>
          <cell r="C103" t="str">
            <v>PM</v>
          </cell>
          <cell r="D103">
            <v>510</v>
          </cell>
          <cell r="E103">
            <v>4379585</v>
          </cell>
          <cell r="F103">
            <v>360893</v>
          </cell>
          <cell r="G103">
            <v>361111</v>
          </cell>
          <cell r="H103">
            <v>361146</v>
          </cell>
          <cell r="I103">
            <v>362043</v>
          </cell>
          <cell r="J103">
            <v>359544</v>
          </cell>
          <cell r="K103">
            <v>361846</v>
          </cell>
          <cell r="L103">
            <v>361912</v>
          </cell>
          <cell r="M103">
            <v>360951</v>
          </cell>
          <cell r="N103">
            <v>373031</v>
          </cell>
          <cell r="O103">
            <v>372198</v>
          </cell>
          <cell r="P103">
            <v>372003</v>
          </cell>
          <cell r="Q103">
            <v>372907</v>
          </cell>
        </row>
        <row r="104">
          <cell r="A104">
            <v>510100</v>
          </cell>
          <cell r="B104" t="str">
            <v>Suprvsn &amp; Engrng-Steam Maint R</v>
          </cell>
          <cell r="C104" t="str">
            <v>PM</v>
          </cell>
          <cell r="D104">
            <v>510</v>
          </cell>
          <cell r="E104">
            <v>476068</v>
          </cell>
          <cell r="F104">
            <v>39372</v>
          </cell>
          <cell r="G104">
            <v>39372</v>
          </cell>
          <cell r="H104">
            <v>39372</v>
          </cell>
          <cell r="I104">
            <v>39446</v>
          </cell>
          <cell r="J104">
            <v>39404</v>
          </cell>
          <cell r="K104">
            <v>39372</v>
          </cell>
          <cell r="L104">
            <v>39075</v>
          </cell>
          <cell r="M104">
            <v>39075</v>
          </cell>
          <cell r="N104">
            <v>40368</v>
          </cell>
          <cell r="O104">
            <v>40368</v>
          </cell>
          <cell r="P104">
            <v>40476</v>
          </cell>
          <cell r="Q104">
            <v>40368</v>
          </cell>
        </row>
        <row r="105">
          <cell r="A105">
            <v>511000</v>
          </cell>
          <cell r="B105" t="str">
            <v>Maint of Structures-Steam</v>
          </cell>
          <cell r="C105" t="str">
            <v>PM</v>
          </cell>
          <cell r="D105">
            <v>511</v>
          </cell>
          <cell r="E105">
            <v>2523605</v>
          </cell>
          <cell r="F105">
            <v>197085</v>
          </cell>
          <cell r="G105">
            <v>311135</v>
          </cell>
          <cell r="H105">
            <v>200637</v>
          </cell>
          <cell r="I105">
            <v>197044</v>
          </cell>
          <cell r="J105">
            <v>196773</v>
          </cell>
          <cell r="K105">
            <v>200664</v>
          </cell>
          <cell r="L105">
            <v>189867</v>
          </cell>
          <cell r="M105">
            <v>189635</v>
          </cell>
          <cell r="N105">
            <v>244716</v>
          </cell>
          <cell r="O105">
            <v>197658</v>
          </cell>
          <cell r="P105">
            <v>197248</v>
          </cell>
          <cell r="Q105">
            <v>201143</v>
          </cell>
        </row>
        <row r="106">
          <cell r="A106">
            <v>512100</v>
          </cell>
          <cell r="B106" t="str">
            <v>Maint of Boiler Plant-Other</v>
          </cell>
          <cell r="C106" t="str">
            <v>PM</v>
          </cell>
          <cell r="D106">
            <v>512</v>
          </cell>
          <cell r="E106">
            <v>11526453</v>
          </cell>
          <cell r="F106">
            <v>564388</v>
          </cell>
          <cell r="G106">
            <v>1722027</v>
          </cell>
          <cell r="H106">
            <v>2108707</v>
          </cell>
          <cell r="I106">
            <v>1946476</v>
          </cell>
          <cell r="J106">
            <v>1137449</v>
          </cell>
          <cell r="K106">
            <v>566438</v>
          </cell>
          <cell r="L106">
            <v>874718</v>
          </cell>
          <cell r="M106">
            <v>486232</v>
          </cell>
          <cell r="N106">
            <v>550028</v>
          </cell>
          <cell r="O106">
            <v>588316</v>
          </cell>
          <cell r="P106">
            <v>527374</v>
          </cell>
          <cell r="Q106">
            <v>454300</v>
          </cell>
        </row>
        <row r="107">
          <cell r="A107">
            <v>513100</v>
          </cell>
          <cell r="B107" t="str">
            <v>Maint of Electric Plant-Other</v>
          </cell>
          <cell r="C107" t="str">
            <v>PM</v>
          </cell>
          <cell r="D107">
            <v>513</v>
          </cell>
          <cell r="E107">
            <v>2751064</v>
          </cell>
          <cell r="F107">
            <v>77293</v>
          </cell>
          <cell r="G107">
            <v>486469</v>
          </cell>
          <cell r="H107">
            <v>615356</v>
          </cell>
          <cell r="I107">
            <v>544362</v>
          </cell>
          <cell r="J107">
            <v>291455</v>
          </cell>
          <cell r="K107">
            <v>102663</v>
          </cell>
          <cell r="L107">
            <v>337896</v>
          </cell>
          <cell r="M107">
            <v>58507</v>
          </cell>
          <cell r="N107">
            <v>45971</v>
          </cell>
          <cell r="O107">
            <v>91309</v>
          </cell>
          <cell r="P107">
            <v>45989</v>
          </cell>
          <cell r="Q107">
            <v>53794</v>
          </cell>
        </row>
        <row r="108">
          <cell r="A108">
            <v>514000</v>
          </cell>
          <cell r="B108" t="str">
            <v>Maintenance - Misc Steam Plant</v>
          </cell>
          <cell r="C108" t="str">
            <v>PM</v>
          </cell>
          <cell r="D108">
            <v>514</v>
          </cell>
          <cell r="E108">
            <v>561107</v>
          </cell>
          <cell r="F108">
            <v>46758</v>
          </cell>
          <cell r="G108">
            <v>46763</v>
          </cell>
          <cell r="H108">
            <v>46764</v>
          </cell>
          <cell r="I108">
            <v>46755</v>
          </cell>
          <cell r="J108">
            <v>46725</v>
          </cell>
          <cell r="K108">
            <v>46780</v>
          </cell>
          <cell r="L108">
            <v>46787</v>
          </cell>
          <cell r="M108">
            <v>46764</v>
          </cell>
          <cell r="N108">
            <v>46769</v>
          </cell>
          <cell r="O108">
            <v>46754</v>
          </cell>
          <cell r="P108">
            <v>46717</v>
          </cell>
          <cell r="Q108">
            <v>46771</v>
          </cell>
        </row>
        <row r="109">
          <cell r="A109">
            <v>514300</v>
          </cell>
          <cell r="B109" t="str">
            <v>Maintenance - Misc Steam Plant</v>
          </cell>
          <cell r="C109" t="str">
            <v>PM</v>
          </cell>
          <cell r="D109">
            <v>514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>
            <v>546000</v>
          </cell>
          <cell r="B110" t="str">
            <v>Suprvsn and Enginring-CT Oper</v>
          </cell>
          <cell r="C110" t="str">
            <v>PO</v>
          </cell>
          <cell r="D110">
            <v>546</v>
          </cell>
          <cell r="E110">
            <v>703683</v>
          </cell>
          <cell r="F110">
            <v>58533</v>
          </cell>
          <cell r="G110">
            <v>58540</v>
          </cell>
          <cell r="H110">
            <v>58538</v>
          </cell>
          <cell r="I110">
            <v>58531</v>
          </cell>
          <cell r="J110">
            <v>58489</v>
          </cell>
          <cell r="K110">
            <v>58567</v>
          </cell>
          <cell r="L110">
            <v>58518</v>
          </cell>
          <cell r="M110">
            <v>58432</v>
          </cell>
          <cell r="N110">
            <v>58906</v>
          </cell>
          <cell r="O110">
            <v>58883</v>
          </cell>
          <cell r="P110">
            <v>58839</v>
          </cell>
          <cell r="Q110">
            <v>58907</v>
          </cell>
        </row>
        <row r="111">
          <cell r="A111">
            <v>547100</v>
          </cell>
          <cell r="B111" t="str">
            <v>Natural Gas</v>
          </cell>
          <cell r="C111" t="str">
            <v>Fuel</v>
          </cell>
          <cell r="D111">
            <v>547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>
            <v>547150</v>
          </cell>
          <cell r="B112" t="str">
            <v>Natural Gas Handling-CT</v>
          </cell>
          <cell r="C112" t="str">
            <v>PO</v>
          </cell>
          <cell r="D112">
            <v>547</v>
          </cell>
          <cell r="E112">
            <v>33876</v>
          </cell>
          <cell r="F112">
            <v>2808</v>
          </cell>
          <cell r="G112">
            <v>2808</v>
          </cell>
          <cell r="H112">
            <v>2807</v>
          </cell>
          <cell r="I112">
            <v>2809</v>
          </cell>
          <cell r="J112">
            <v>2808</v>
          </cell>
          <cell r="K112">
            <v>2809</v>
          </cell>
          <cell r="L112">
            <v>2777</v>
          </cell>
          <cell r="M112">
            <v>2763</v>
          </cell>
          <cell r="N112">
            <v>2872</v>
          </cell>
          <cell r="O112">
            <v>2871</v>
          </cell>
          <cell r="P112">
            <v>2872</v>
          </cell>
          <cell r="Q112">
            <v>2872</v>
          </cell>
        </row>
        <row r="113">
          <cell r="A113">
            <v>547200</v>
          </cell>
          <cell r="B113" t="str">
            <v>Oil</v>
          </cell>
          <cell r="C113" t="str">
            <v>PO</v>
          </cell>
          <cell r="D113">
            <v>547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>
            <v>548100</v>
          </cell>
          <cell r="B114" t="str">
            <v>Generation Expenses-Other CT</v>
          </cell>
          <cell r="C114" t="str">
            <v>PO</v>
          </cell>
          <cell r="D114">
            <v>548</v>
          </cell>
          <cell r="E114">
            <v>45205</v>
          </cell>
          <cell r="F114">
            <v>3714</v>
          </cell>
          <cell r="G114">
            <v>3709</v>
          </cell>
          <cell r="H114">
            <v>3723</v>
          </cell>
          <cell r="I114">
            <v>3710</v>
          </cell>
          <cell r="J114">
            <v>3790</v>
          </cell>
          <cell r="K114">
            <v>3723</v>
          </cell>
          <cell r="L114">
            <v>3702</v>
          </cell>
          <cell r="M114">
            <v>3780</v>
          </cell>
          <cell r="N114">
            <v>3847</v>
          </cell>
          <cell r="O114">
            <v>3827</v>
          </cell>
          <cell r="P114">
            <v>3834</v>
          </cell>
          <cell r="Q114">
            <v>3846</v>
          </cell>
        </row>
        <row r="115">
          <cell r="A115">
            <v>548200</v>
          </cell>
          <cell r="B115" t="str">
            <v>Prime Movers - Generators- CT</v>
          </cell>
          <cell r="C115" t="str">
            <v>PO</v>
          </cell>
          <cell r="D115">
            <v>548</v>
          </cell>
          <cell r="E115">
            <v>313153</v>
          </cell>
          <cell r="F115">
            <v>23832</v>
          </cell>
          <cell r="G115">
            <v>23850</v>
          </cell>
          <cell r="H115">
            <v>23853</v>
          </cell>
          <cell r="I115">
            <v>35336</v>
          </cell>
          <cell r="J115">
            <v>24006</v>
          </cell>
          <cell r="K115">
            <v>23910</v>
          </cell>
          <cell r="L115">
            <v>23896</v>
          </cell>
          <cell r="M115">
            <v>23826</v>
          </cell>
          <cell r="N115">
            <v>24648</v>
          </cell>
          <cell r="O115">
            <v>24621</v>
          </cell>
          <cell r="P115">
            <v>36696</v>
          </cell>
          <cell r="Q115">
            <v>24679</v>
          </cell>
        </row>
        <row r="116">
          <cell r="A116">
            <v>549000</v>
          </cell>
          <cell r="B116" t="str">
            <v>Misc-Power Generation Expenses</v>
          </cell>
          <cell r="C116" t="str">
            <v>PO</v>
          </cell>
          <cell r="D116">
            <v>549</v>
          </cell>
          <cell r="E116">
            <v>799349</v>
          </cell>
          <cell r="F116">
            <v>63904</v>
          </cell>
          <cell r="G116">
            <v>81068</v>
          </cell>
          <cell r="H116">
            <v>60051</v>
          </cell>
          <cell r="I116">
            <v>73497</v>
          </cell>
          <cell r="J116">
            <v>60317</v>
          </cell>
          <cell r="K116">
            <v>60150</v>
          </cell>
          <cell r="L116">
            <v>60071</v>
          </cell>
          <cell r="M116">
            <v>69326</v>
          </cell>
          <cell r="N116">
            <v>61222</v>
          </cell>
          <cell r="O116">
            <v>61137</v>
          </cell>
          <cell r="P116">
            <v>75290</v>
          </cell>
          <cell r="Q116">
            <v>73316</v>
          </cell>
        </row>
        <row r="117">
          <cell r="A117">
            <v>550001</v>
          </cell>
          <cell r="B117" t="str">
            <v>Other Power Gen Op Rents</v>
          </cell>
          <cell r="C117" t="str">
            <v>PM</v>
          </cell>
          <cell r="D117">
            <v>550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A118">
            <v>551000</v>
          </cell>
          <cell r="B118" t="str">
            <v>Suprvsn and Enginring-CT Maint</v>
          </cell>
          <cell r="C118" t="str">
            <v>PM</v>
          </cell>
          <cell r="D118">
            <v>551</v>
          </cell>
          <cell r="E118">
            <v>139930</v>
          </cell>
          <cell r="F118">
            <v>11531</v>
          </cell>
          <cell r="G118">
            <v>11538</v>
          </cell>
          <cell r="H118">
            <v>11539</v>
          </cell>
          <cell r="I118">
            <v>11527</v>
          </cell>
          <cell r="J118">
            <v>11487</v>
          </cell>
          <cell r="K118">
            <v>11560</v>
          </cell>
          <cell r="L118">
            <v>11558</v>
          </cell>
          <cell r="M118">
            <v>11531</v>
          </cell>
          <cell r="N118">
            <v>11936</v>
          </cell>
          <cell r="O118">
            <v>11917</v>
          </cell>
          <cell r="P118">
            <v>11868</v>
          </cell>
          <cell r="Q118">
            <v>11938</v>
          </cell>
        </row>
        <row r="119">
          <cell r="A119">
            <v>552000</v>
          </cell>
          <cell r="B119" t="str">
            <v>Maintenance of Structures-CT</v>
          </cell>
          <cell r="C119" t="str">
            <v>PM</v>
          </cell>
          <cell r="D119">
            <v>552</v>
          </cell>
          <cell r="E119">
            <v>374608</v>
          </cell>
          <cell r="F119">
            <v>31218</v>
          </cell>
          <cell r="G119">
            <v>31218</v>
          </cell>
          <cell r="H119">
            <v>31218</v>
          </cell>
          <cell r="I119">
            <v>31218</v>
          </cell>
          <cell r="J119">
            <v>31218</v>
          </cell>
          <cell r="K119">
            <v>31218</v>
          </cell>
          <cell r="L119">
            <v>31210</v>
          </cell>
          <cell r="M119">
            <v>31218</v>
          </cell>
          <cell r="N119">
            <v>31218</v>
          </cell>
          <cell r="O119">
            <v>31218</v>
          </cell>
          <cell r="P119">
            <v>31218</v>
          </cell>
          <cell r="Q119">
            <v>31218</v>
          </cell>
        </row>
        <row r="120">
          <cell r="A120">
            <v>552220</v>
          </cell>
          <cell r="B120" t="str">
            <v>Solar: Maint of Structures</v>
          </cell>
          <cell r="C120" t="str">
            <v>PM</v>
          </cell>
          <cell r="D120">
            <v>552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A121">
            <v>553000</v>
          </cell>
          <cell r="B121" t="str">
            <v>Maint-Gentg and Elect Equip-CT</v>
          </cell>
          <cell r="C121" t="str">
            <v>PM</v>
          </cell>
          <cell r="D121">
            <v>553</v>
          </cell>
          <cell r="E121">
            <v>3285442</v>
          </cell>
          <cell r="F121">
            <v>36909</v>
          </cell>
          <cell r="G121">
            <v>36909</v>
          </cell>
          <cell r="H121">
            <v>211909</v>
          </cell>
          <cell r="I121">
            <v>161909</v>
          </cell>
          <cell r="J121">
            <v>36909</v>
          </cell>
          <cell r="K121">
            <v>1436929</v>
          </cell>
          <cell r="L121">
            <v>13173</v>
          </cell>
          <cell r="M121">
            <v>13159</v>
          </cell>
          <cell r="N121">
            <v>813159</v>
          </cell>
          <cell r="O121">
            <v>498159</v>
          </cell>
          <cell r="P121">
            <v>13159</v>
          </cell>
          <cell r="Q121">
            <v>13159</v>
          </cell>
        </row>
        <row r="122">
          <cell r="A122">
            <v>554000</v>
          </cell>
          <cell r="B122" t="str">
            <v>Misc Power Generation Plant-CT</v>
          </cell>
          <cell r="C122" t="str">
            <v>PM</v>
          </cell>
          <cell r="D122">
            <v>554</v>
          </cell>
          <cell r="E122">
            <v>130077</v>
          </cell>
          <cell r="F122">
            <v>10839</v>
          </cell>
          <cell r="G122">
            <v>10839</v>
          </cell>
          <cell r="H122">
            <v>10839</v>
          </cell>
          <cell r="I122">
            <v>10839</v>
          </cell>
          <cell r="J122">
            <v>10839</v>
          </cell>
          <cell r="K122">
            <v>10839</v>
          </cell>
          <cell r="L122">
            <v>10848</v>
          </cell>
          <cell r="M122">
            <v>10839</v>
          </cell>
          <cell r="N122">
            <v>10839</v>
          </cell>
          <cell r="O122">
            <v>10839</v>
          </cell>
          <cell r="P122">
            <v>10839</v>
          </cell>
          <cell r="Q122">
            <v>10839</v>
          </cell>
        </row>
        <row r="123">
          <cell r="A123">
            <v>555028</v>
          </cell>
          <cell r="B123" t="str">
            <v>Purch Pwr - Non-native - net</v>
          </cell>
          <cell r="C123" t="str">
            <v>PP</v>
          </cell>
          <cell r="D123">
            <v>555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A124">
            <v>555190</v>
          </cell>
          <cell r="B124" t="str">
            <v>Capacity Purchase Expense</v>
          </cell>
          <cell r="C124" t="str">
            <v>PP</v>
          </cell>
          <cell r="D124">
            <v>555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A125">
            <v>555202</v>
          </cell>
          <cell r="B125" t="str">
            <v>Purch Power-Fuel Clause</v>
          </cell>
          <cell r="C125" t="str">
            <v>PP</v>
          </cell>
          <cell r="D125">
            <v>555</v>
          </cell>
          <cell r="E125">
            <v>99073890</v>
          </cell>
          <cell r="F125">
            <v>7636860</v>
          </cell>
          <cell r="G125">
            <v>8581326</v>
          </cell>
          <cell r="H125">
            <v>13453787</v>
          </cell>
          <cell r="I125">
            <v>13662247</v>
          </cell>
          <cell r="J125">
            <v>10674137</v>
          </cell>
          <cell r="K125">
            <v>4763988</v>
          </cell>
          <cell r="L125">
            <v>4292188</v>
          </cell>
          <cell r="M125">
            <v>4592280</v>
          </cell>
          <cell r="N125">
            <v>8227781</v>
          </cell>
          <cell r="O125">
            <v>7446490</v>
          </cell>
          <cell r="P125">
            <v>7532695</v>
          </cell>
          <cell r="Q125">
            <v>8210111</v>
          </cell>
        </row>
        <row r="126">
          <cell r="A126">
            <v>556000</v>
          </cell>
          <cell r="B126" t="str">
            <v>System Cnts &amp; Load Dispatching</v>
          </cell>
          <cell r="C126" t="str">
            <v>OPS</v>
          </cell>
          <cell r="D126">
            <v>556</v>
          </cell>
          <cell r="E126">
            <v>840</v>
          </cell>
          <cell r="F126">
            <v>70</v>
          </cell>
          <cell r="G126">
            <v>70</v>
          </cell>
          <cell r="H126">
            <v>70</v>
          </cell>
          <cell r="I126">
            <v>70</v>
          </cell>
          <cell r="J126">
            <v>70</v>
          </cell>
          <cell r="K126">
            <v>70</v>
          </cell>
          <cell r="L126">
            <v>70</v>
          </cell>
          <cell r="M126">
            <v>70</v>
          </cell>
          <cell r="N126">
            <v>70</v>
          </cell>
          <cell r="O126">
            <v>70</v>
          </cell>
          <cell r="P126">
            <v>70</v>
          </cell>
          <cell r="Q126">
            <v>70</v>
          </cell>
        </row>
        <row r="127">
          <cell r="A127">
            <v>557000</v>
          </cell>
          <cell r="B127" t="str">
            <v>Other Expenses-Oper</v>
          </cell>
          <cell r="C127" t="str">
            <v>OPS</v>
          </cell>
          <cell r="D127">
            <v>557</v>
          </cell>
          <cell r="E127">
            <v>8287106</v>
          </cell>
          <cell r="F127">
            <v>1227134</v>
          </cell>
          <cell r="G127">
            <v>671650</v>
          </cell>
          <cell r="H127">
            <v>627765</v>
          </cell>
          <cell r="I127">
            <v>643597</v>
          </cell>
          <cell r="J127">
            <v>570272</v>
          </cell>
          <cell r="K127">
            <v>744292</v>
          </cell>
          <cell r="L127">
            <v>570568</v>
          </cell>
          <cell r="M127">
            <v>695133</v>
          </cell>
          <cell r="N127">
            <v>743862</v>
          </cell>
          <cell r="O127">
            <v>613168</v>
          </cell>
          <cell r="P127">
            <v>562895</v>
          </cell>
          <cell r="Q127">
            <v>616770</v>
          </cell>
        </row>
        <row r="128">
          <cell r="A128">
            <v>557450</v>
          </cell>
          <cell r="B128" t="str">
            <v>Commissions/Brokerage Expense</v>
          </cell>
          <cell r="C128" t="str">
            <v>OPS</v>
          </cell>
          <cell r="D128">
            <v>557</v>
          </cell>
          <cell r="E128">
            <v>11232</v>
          </cell>
          <cell r="F128">
            <v>936</v>
          </cell>
          <cell r="G128">
            <v>936</v>
          </cell>
          <cell r="H128">
            <v>936</v>
          </cell>
          <cell r="I128">
            <v>936</v>
          </cell>
          <cell r="J128">
            <v>936</v>
          </cell>
          <cell r="K128">
            <v>936</v>
          </cell>
          <cell r="L128">
            <v>936</v>
          </cell>
          <cell r="M128">
            <v>936</v>
          </cell>
          <cell r="N128">
            <v>936</v>
          </cell>
          <cell r="O128">
            <v>936</v>
          </cell>
          <cell r="P128">
            <v>936</v>
          </cell>
          <cell r="Q128">
            <v>936</v>
          </cell>
        </row>
        <row r="129">
          <cell r="A129">
            <v>557451</v>
          </cell>
          <cell r="B129" t="str">
            <v>EA &amp; Coal Broker Fees</v>
          </cell>
          <cell r="C129" t="str">
            <v>OPS</v>
          </cell>
          <cell r="D129">
            <v>557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>
            <v>557980</v>
          </cell>
          <cell r="B130" t="str">
            <v>Retail Deferred Fuel Expenses</v>
          </cell>
          <cell r="C130" t="str">
            <v>Fuel</v>
          </cell>
          <cell r="D130">
            <v>557</v>
          </cell>
          <cell r="E130">
            <v>1086449</v>
          </cell>
          <cell r="F130">
            <v>-890369</v>
          </cell>
          <cell r="G130">
            <v>-486223</v>
          </cell>
          <cell r="H130">
            <v>-2154575</v>
          </cell>
          <cell r="I130">
            <v>-3144286</v>
          </cell>
          <cell r="J130">
            <v>1727874</v>
          </cell>
          <cell r="K130">
            <v>4479444</v>
          </cell>
          <cell r="L130">
            <v>2305407</v>
          </cell>
          <cell r="M130">
            <v>-1120162</v>
          </cell>
          <cell r="N130">
            <v>-314430</v>
          </cell>
          <cell r="O130">
            <v>-296010</v>
          </cell>
          <cell r="P130">
            <v>927247</v>
          </cell>
          <cell r="Q130">
            <v>52532</v>
          </cell>
        </row>
        <row r="131">
          <cell r="A131">
            <v>560000</v>
          </cell>
          <cell r="B131" t="str">
            <v>Supervsn and Engrng-Trans Oper</v>
          </cell>
          <cell r="C131" t="str">
            <v>TO</v>
          </cell>
          <cell r="D131">
            <v>560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>
            <v>561100</v>
          </cell>
          <cell r="B132" t="str">
            <v>Load Dispatch-Reliability</v>
          </cell>
          <cell r="C132" t="str">
            <v>TO</v>
          </cell>
          <cell r="D132">
            <v>561</v>
          </cell>
          <cell r="E132">
            <v>71987</v>
          </cell>
          <cell r="F132">
            <v>5813</v>
          </cell>
          <cell r="G132">
            <v>5882</v>
          </cell>
          <cell r="H132">
            <v>5838</v>
          </cell>
          <cell r="I132">
            <v>6223</v>
          </cell>
          <cell r="J132">
            <v>5794</v>
          </cell>
          <cell r="K132">
            <v>5742</v>
          </cell>
          <cell r="L132">
            <v>5836</v>
          </cell>
          <cell r="M132">
            <v>6351</v>
          </cell>
          <cell r="N132">
            <v>6071</v>
          </cell>
          <cell r="O132">
            <v>6014</v>
          </cell>
          <cell r="P132">
            <v>6440</v>
          </cell>
          <cell r="Q132">
            <v>5983</v>
          </cell>
        </row>
        <row r="133">
          <cell r="A133">
            <v>561200</v>
          </cell>
          <cell r="B133" t="str">
            <v>Load Dispatch-Mnitor&amp;OprTrnSys</v>
          </cell>
          <cell r="C133" t="str">
            <v>TO</v>
          </cell>
          <cell r="D133">
            <v>561</v>
          </cell>
          <cell r="E133">
            <v>344471</v>
          </cell>
          <cell r="F133">
            <v>27990</v>
          </cell>
          <cell r="G133">
            <v>28209</v>
          </cell>
          <cell r="H133">
            <v>28054</v>
          </cell>
          <cell r="I133">
            <v>29403</v>
          </cell>
          <cell r="J133">
            <v>27903</v>
          </cell>
          <cell r="K133">
            <v>27726</v>
          </cell>
          <cell r="L133">
            <v>28200</v>
          </cell>
          <cell r="M133">
            <v>29851</v>
          </cell>
          <cell r="N133">
            <v>29086</v>
          </cell>
          <cell r="O133">
            <v>28882</v>
          </cell>
          <cell r="P133">
            <v>30382</v>
          </cell>
          <cell r="Q133">
            <v>28785</v>
          </cell>
        </row>
        <row r="134">
          <cell r="A134">
            <v>561300</v>
          </cell>
          <cell r="B134" t="str">
            <v>Load Dispatch - TransSvc&amp;Sch</v>
          </cell>
          <cell r="C134" t="str">
            <v>TO</v>
          </cell>
          <cell r="D134">
            <v>561</v>
          </cell>
          <cell r="E134">
            <v>46601</v>
          </cell>
          <cell r="F134">
            <v>3783</v>
          </cell>
          <cell r="G134">
            <v>3815</v>
          </cell>
          <cell r="H134">
            <v>3793</v>
          </cell>
          <cell r="I134">
            <v>3986</v>
          </cell>
          <cell r="J134">
            <v>3771</v>
          </cell>
          <cell r="K134">
            <v>3746</v>
          </cell>
          <cell r="L134">
            <v>3809</v>
          </cell>
          <cell r="M134">
            <v>4050</v>
          </cell>
          <cell r="N134">
            <v>3934</v>
          </cell>
          <cell r="O134">
            <v>3905</v>
          </cell>
          <cell r="P134">
            <v>4119</v>
          </cell>
          <cell r="Q134">
            <v>3890</v>
          </cell>
        </row>
        <row r="135">
          <cell r="A135">
            <v>561400</v>
          </cell>
          <cell r="B135" t="str">
            <v>Scheduling-Sys Cntrl&amp;Disp Svs</v>
          </cell>
          <cell r="C135" t="str">
            <v>TO</v>
          </cell>
          <cell r="D135">
            <v>561</v>
          </cell>
          <cell r="E135">
            <v>1200000</v>
          </cell>
          <cell r="F135">
            <v>100000</v>
          </cell>
          <cell r="G135">
            <v>100000</v>
          </cell>
          <cell r="H135">
            <v>100000</v>
          </cell>
          <cell r="I135">
            <v>100000</v>
          </cell>
          <cell r="J135">
            <v>100000</v>
          </cell>
          <cell r="K135">
            <v>100000</v>
          </cell>
          <cell r="L135">
            <v>100000</v>
          </cell>
          <cell r="M135">
            <v>100000</v>
          </cell>
          <cell r="N135">
            <v>100000</v>
          </cell>
          <cell r="O135">
            <v>100000</v>
          </cell>
          <cell r="P135">
            <v>100000</v>
          </cell>
          <cell r="Q135">
            <v>100000</v>
          </cell>
        </row>
        <row r="136">
          <cell r="A136">
            <v>561500</v>
          </cell>
          <cell r="B136" t="str">
            <v>Reliability Planning and Stdsdev</v>
          </cell>
          <cell r="C136" t="str">
            <v>TO</v>
          </cell>
          <cell r="D136">
            <v>561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A137">
            <v>561800</v>
          </cell>
          <cell r="B137" t="str">
            <v>ReliabilityPlanning&amp;StdsDev</v>
          </cell>
          <cell r="C137" t="str">
            <v>TO</v>
          </cell>
          <cell r="D137">
            <v>561</v>
          </cell>
          <cell r="E137">
            <v>2307336</v>
          </cell>
          <cell r="F137">
            <v>189436</v>
          </cell>
          <cell r="G137">
            <v>189436</v>
          </cell>
          <cell r="H137">
            <v>189436</v>
          </cell>
          <cell r="I137">
            <v>189436</v>
          </cell>
          <cell r="J137">
            <v>189436</v>
          </cell>
          <cell r="K137">
            <v>189436</v>
          </cell>
          <cell r="L137">
            <v>195120</v>
          </cell>
          <cell r="M137">
            <v>195120</v>
          </cell>
          <cell r="N137">
            <v>195120</v>
          </cell>
          <cell r="O137">
            <v>195120</v>
          </cell>
          <cell r="P137">
            <v>195120</v>
          </cell>
          <cell r="Q137">
            <v>195120</v>
          </cell>
        </row>
        <row r="138">
          <cell r="A138">
            <v>562000</v>
          </cell>
          <cell r="B138" t="str">
            <v>Station Expenses</v>
          </cell>
          <cell r="C138" t="str">
            <v>TO</v>
          </cell>
          <cell r="D138">
            <v>562</v>
          </cell>
          <cell r="E138">
            <v>86871</v>
          </cell>
          <cell r="F138">
            <v>11776</v>
          </cell>
          <cell r="G138">
            <v>11611</v>
          </cell>
          <cell r="H138">
            <v>11983</v>
          </cell>
          <cell r="I138">
            <v>14946</v>
          </cell>
          <cell r="J138">
            <v>2085</v>
          </cell>
          <cell r="K138">
            <v>1700</v>
          </cell>
          <cell r="L138">
            <v>1599</v>
          </cell>
          <cell r="M138">
            <v>1689</v>
          </cell>
          <cell r="N138">
            <v>1586</v>
          </cell>
          <cell r="O138">
            <v>1753</v>
          </cell>
          <cell r="P138">
            <v>14094</v>
          </cell>
          <cell r="Q138">
            <v>12049</v>
          </cell>
        </row>
        <row r="139">
          <cell r="A139">
            <v>563000</v>
          </cell>
          <cell r="B139" t="str">
            <v>Overhead Line Expenses-Trans</v>
          </cell>
          <cell r="C139" t="str">
            <v>TO</v>
          </cell>
          <cell r="D139">
            <v>563</v>
          </cell>
          <cell r="E139">
            <v>9090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2913</v>
          </cell>
          <cell r="M139">
            <v>0</v>
          </cell>
          <cell r="N139">
            <v>0</v>
          </cell>
          <cell r="O139">
            <v>647</v>
          </cell>
          <cell r="P139">
            <v>5530</v>
          </cell>
          <cell r="Q139">
            <v>0</v>
          </cell>
        </row>
        <row r="140">
          <cell r="A140">
            <v>565000</v>
          </cell>
          <cell r="B140" t="str">
            <v>Transm of Elec By Others</v>
          </cell>
          <cell r="C140" t="str">
            <v>TO</v>
          </cell>
          <cell r="D140">
            <v>565</v>
          </cell>
          <cell r="E140">
            <v>29352086</v>
          </cell>
          <cell r="F140">
            <v>2267151</v>
          </cell>
          <cell r="G140">
            <v>2267151</v>
          </cell>
          <cell r="H140">
            <v>2406401</v>
          </cell>
          <cell r="I140">
            <v>2267151</v>
          </cell>
          <cell r="J140">
            <v>2267151</v>
          </cell>
          <cell r="K140">
            <v>2406401</v>
          </cell>
          <cell r="L140">
            <v>2532030</v>
          </cell>
          <cell r="M140">
            <v>2532030</v>
          </cell>
          <cell r="N140">
            <v>2671280</v>
          </cell>
          <cell r="O140">
            <v>2532030</v>
          </cell>
          <cell r="P140">
            <v>2532030</v>
          </cell>
          <cell r="Q140">
            <v>2671280</v>
          </cell>
        </row>
        <row r="141">
          <cell r="A141">
            <v>566000</v>
          </cell>
          <cell r="B141" t="str">
            <v>Misc Trans Exp-Other</v>
          </cell>
          <cell r="C141" t="str">
            <v>TO</v>
          </cell>
          <cell r="D141">
            <v>566</v>
          </cell>
          <cell r="E141">
            <v>126260</v>
          </cell>
          <cell r="F141">
            <v>11221</v>
          </cell>
          <cell r="G141">
            <v>9777</v>
          </cell>
          <cell r="H141">
            <v>9719</v>
          </cell>
          <cell r="I141">
            <v>12302</v>
          </cell>
          <cell r="J141">
            <v>9932</v>
          </cell>
          <cell r="K141">
            <v>9675</v>
          </cell>
          <cell r="L141">
            <v>11272</v>
          </cell>
          <cell r="M141">
            <v>9777</v>
          </cell>
          <cell r="N141">
            <v>9801</v>
          </cell>
          <cell r="O141">
            <v>11561</v>
          </cell>
          <cell r="P141">
            <v>11084</v>
          </cell>
          <cell r="Q141">
            <v>10139</v>
          </cell>
        </row>
        <row r="142">
          <cell r="A142">
            <v>566100</v>
          </cell>
          <cell r="B142" t="str">
            <v>Misc Trans-Trans Lines Related</v>
          </cell>
          <cell r="C142" t="str">
            <v>TO</v>
          </cell>
          <cell r="D142">
            <v>566</v>
          </cell>
          <cell r="E142">
            <v>3504</v>
          </cell>
          <cell r="F142">
            <v>292</v>
          </cell>
          <cell r="G142">
            <v>292</v>
          </cell>
          <cell r="H142">
            <v>292</v>
          </cell>
          <cell r="I142">
            <v>292</v>
          </cell>
          <cell r="J142">
            <v>292</v>
          </cell>
          <cell r="K142">
            <v>292</v>
          </cell>
          <cell r="L142">
            <v>292</v>
          </cell>
          <cell r="M142">
            <v>292</v>
          </cell>
          <cell r="N142">
            <v>292</v>
          </cell>
          <cell r="O142">
            <v>292</v>
          </cell>
          <cell r="P142">
            <v>292</v>
          </cell>
          <cell r="Q142">
            <v>292</v>
          </cell>
        </row>
        <row r="143">
          <cell r="A143">
            <v>567000</v>
          </cell>
          <cell r="B143" t="str">
            <v>Rents-Trans Oper</v>
          </cell>
          <cell r="C143" t="str">
            <v>TO</v>
          </cell>
          <cell r="D143">
            <v>567</v>
          </cell>
          <cell r="E143">
            <v>7500</v>
          </cell>
          <cell r="F143">
            <v>625</v>
          </cell>
          <cell r="G143">
            <v>625</v>
          </cell>
          <cell r="H143">
            <v>625</v>
          </cell>
          <cell r="I143">
            <v>625</v>
          </cell>
          <cell r="J143">
            <v>625</v>
          </cell>
          <cell r="K143">
            <v>625</v>
          </cell>
          <cell r="L143">
            <v>625</v>
          </cell>
          <cell r="M143">
            <v>625</v>
          </cell>
          <cell r="N143">
            <v>625</v>
          </cell>
          <cell r="O143">
            <v>625</v>
          </cell>
          <cell r="P143">
            <v>625</v>
          </cell>
          <cell r="Q143">
            <v>625</v>
          </cell>
        </row>
        <row r="144">
          <cell r="A144">
            <v>569000</v>
          </cell>
          <cell r="B144" t="str">
            <v>Maint of Structures-Trans</v>
          </cell>
          <cell r="C144" t="str">
            <v>TM</v>
          </cell>
          <cell r="D144">
            <v>569</v>
          </cell>
          <cell r="E144">
            <v>29877</v>
          </cell>
          <cell r="F144">
            <v>2382</v>
          </cell>
          <cell r="G144">
            <v>2486</v>
          </cell>
          <cell r="H144">
            <v>2085</v>
          </cell>
          <cell r="I144">
            <v>3722</v>
          </cell>
          <cell r="J144">
            <v>2467</v>
          </cell>
          <cell r="K144">
            <v>2174</v>
          </cell>
          <cell r="L144">
            <v>2275</v>
          </cell>
          <cell r="M144">
            <v>2192</v>
          </cell>
          <cell r="N144">
            <v>2149</v>
          </cell>
          <cell r="O144">
            <v>2258</v>
          </cell>
          <cell r="P144">
            <v>3342</v>
          </cell>
          <cell r="Q144">
            <v>2345</v>
          </cell>
        </row>
        <row r="145">
          <cell r="A145">
            <v>569100</v>
          </cell>
          <cell r="B145" t="str">
            <v>Maint of Computer Hardware</v>
          </cell>
          <cell r="C145" t="str">
            <v>TM</v>
          </cell>
          <cell r="D145">
            <v>569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A146">
            <v>569200</v>
          </cell>
          <cell r="B146" t="str">
            <v>Maint of Computer Software</v>
          </cell>
          <cell r="C146" t="str">
            <v>TM</v>
          </cell>
          <cell r="D146">
            <v>569</v>
          </cell>
          <cell r="E146">
            <v>73962</v>
          </cell>
          <cell r="F146">
            <v>5558</v>
          </cell>
          <cell r="G146">
            <v>5558</v>
          </cell>
          <cell r="H146">
            <v>5558</v>
          </cell>
          <cell r="I146">
            <v>5558</v>
          </cell>
          <cell r="J146">
            <v>5558</v>
          </cell>
          <cell r="K146">
            <v>5558</v>
          </cell>
          <cell r="L146">
            <v>5547</v>
          </cell>
          <cell r="M146">
            <v>12272</v>
          </cell>
          <cell r="N146">
            <v>5708</v>
          </cell>
          <cell r="O146">
            <v>5708</v>
          </cell>
          <cell r="P146">
            <v>5708</v>
          </cell>
          <cell r="Q146">
            <v>5671</v>
          </cell>
        </row>
        <row r="147">
          <cell r="A147">
            <v>570100</v>
          </cell>
          <cell r="B147" t="str">
            <v>Maint  Stat Equip-Other- Trans</v>
          </cell>
          <cell r="C147" t="str">
            <v>TM</v>
          </cell>
          <cell r="D147">
            <v>570</v>
          </cell>
          <cell r="E147">
            <v>18530</v>
          </cell>
          <cell r="F147">
            <v>1104</v>
          </cell>
          <cell r="G147">
            <v>713</v>
          </cell>
          <cell r="H147">
            <v>793</v>
          </cell>
          <cell r="I147">
            <v>2516</v>
          </cell>
          <cell r="J147">
            <v>1006</v>
          </cell>
          <cell r="K147">
            <v>548</v>
          </cell>
          <cell r="L147">
            <v>2815</v>
          </cell>
          <cell r="M147">
            <v>1600</v>
          </cell>
          <cell r="N147">
            <v>1582</v>
          </cell>
          <cell r="O147">
            <v>1600</v>
          </cell>
          <cell r="P147">
            <v>3165</v>
          </cell>
          <cell r="Q147">
            <v>1088</v>
          </cell>
        </row>
        <row r="148">
          <cell r="A148">
            <v>570200</v>
          </cell>
          <cell r="B148" t="str">
            <v>Main-Cir BrkrsTrnsf Mtrs-Trans</v>
          </cell>
          <cell r="C148" t="str">
            <v>TM</v>
          </cell>
          <cell r="D148">
            <v>570</v>
          </cell>
          <cell r="E148">
            <v>98526</v>
          </cell>
          <cell r="F148">
            <v>9580</v>
          </cell>
          <cell r="G148">
            <v>9639</v>
          </cell>
          <cell r="H148">
            <v>9063</v>
          </cell>
          <cell r="I148">
            <v>11776</v>
          </cell>
          <cell r="J148">
            <v>6277</v>
          </cell>
          <cell r="K148">
            <v>5996</v>
          </cell>
          <cell r="L148">
            <v>6171</v>
          </cell>
          <cell r="M148">
            <v>5906</v>
          </cell>
          <cell r="N148">
            <v>6083</v>
          </cell>
          <cell r="O148">
            <v>6233</v>
          </cell>
          <cell r="P148">
            <v>12332</v>
          </cell>
          <cell r="Q148">
            <v>9470</v>
          </cell>
        </row>
        <row r="149">
          <cell r="A149">
            <v>571000</v>
          </cell>
          <cell r="B149" t="str">
            <v>Maint of Overhead Lines-Trans</v>
          </cell>
          <cell r="C149" t="str">
            <v>TM</v>
          </cell>
          <cell r="D149">
            <v>571</v>
          </cell>
          <cell r="E149">
            <v>1037403</v>
          </cell>
          <cell r="F149">
            <v>122299</v>
          </cell>
          <cell r="G149">
            <v>150851</v>
          </cell>
          <cell r="H149">
            <v>54725</v>
          </cell>
          <cell r="I149">
            <v>66656</v>
          </cell>
          <cell r="J149">
            <v>76611</v>
          </cell>
          <cell r="K149">
            <v>63686</v>
          </cell>
          <cell r="L149">
            <v>84445</v>
          </cell>
          <cell r="M149">
            <v>43135</v>
          </cell>
          <cell r="N149">
            <v>57577</v>
          </cell>
          <cell r="O149">
            <v>64430</v>
          </cell>
          <cell r="P149">
            <v>108840</v>
          </cell>
          <cell r="Q149">
            <v>144148</v>
          </cell>
        </row>
        <row r="150">
          <cell r="A150">
            <v>575700</v>
          </cell>
          <cell r="B150" t="str">
            <v>Market Faciliation-Mntr&amp;Comp</v>
          </cell>
          <cell r="C150" t="str">
            <v>RMO</v>
          </cell>
          <cell r="D150">
            <v>575</v>
          </cell>
          <cell r="E150">
            <v>3440220</v>
          </cell>
          <cell r="F150">
            <v>286685</v>
          </cell>
          <cell r="G150">
            <v>286685</v>
          </cell>
          <cell r="H150">
            <v>286685</v>
          </cell>
          <cell r="I150">
            <v>286685</v>
          </cell>
          <cell r="J150">
            <v>286685</v>
          </cell>
          <cell r="K150">
            <v>286685</v>
          </cell>
          <cell r="L150">
            <v>286685</v>
          </cell>
          <cell r="M150">
            <v>286685</v>
          </cell>
          <cell r="N150">
            <v>286685</v>
          </cell>
          <cell r="O150">
            <v>286685</v>
          </cell>
          <cell r="P150">
            <v>286685</v>
          </cell>
          <cell r="Q150">
            <v>286685</v>
          </cell>
        </row>
        <row r="151">
          <cell r="A151">
            <v>580000</v>
          </cell>
          <cell r="B151" t="str">
            <v>Supervsn and Engring-Dist Oper</v>
          </cell>
          <cell r="C151" t="str">
            <v>DO</v>
          </cell>
          <cell r="D151">
            <v>580</v>
          </cell>
          <cell r="E151">
            <v>23748</v>
          </cell>
          <cell r="F151">
            <v>1956</v>
          </cell>
          <cell r="G151">
            <v>1956</v>
          </cell>
          <cell r="H151">
            <v>1956</v>
          </cell>
          <cell r="I151">
            <v>1956</v>
          </cell>
          <cell r="J151">
            <v>1956</v>
          </cell>
          <cell r="K151">
            <v>1956</v>
          </cell>
          <cell r="L151">
            <v>1956</v>
          </cell>
          <cell r="M151">
            <v>1956</v>
          </cell>
          <cell r="N151">
            <v>2025</v>
          </cell>
          <cell r="O151">
            <v>2025</v>
          </cell>
          <cell r="P151">
            <v>2025</v>
          </cell>
          <cell r="Q151">
            <v>2025</v>
          </cell>
        </row>
        <row r="152">
          <cell r="A152">
            <v>581004</v>
          </cell>
          <cell r="B152" t="str">
            <v>Load Dispatch-Dist of Elec</v>
          </cell>
          <cell r="C152" t="str">
            <v>DO</v>
          </cell>
          <cell r="D152">
            <v>581</v>
          </cell>
          <cell r="E152">
            <v>480602</v>
          </cell>
          <cell r="F152">
            <v>52910</v>
          </cell>
          <cell r="G152">
            <v>33800</v>
          </cell>
          <cell r="H152">
            <v>33800</v>
          </cell>
          <cell r="I152">
            <v>47143</v>
          </cell>
          <cell r="J152">
            <v>33800</v>
          </cell>
          <cell r="K152">
            <v>33800</v>
          </cell>
          <cell r="L152">
            <v>57807</v>
          </cell>
          <cell r="M152">
            <v>33800</v>
          </cell>
          <cell r="N152">
            <v>34983</v>
          </cell>
          <cell r="O152">
            <v>34983</v>
          </cell>
          <cell r="P152">
            <v>48793</v>
          </cell>
          <cell r="Q152">
            <v>34983</v>
          </cell>
        </row>
        <row r="153">
          <cell r="A153">
            <v>582100</v>
          </cell>
          <cell r="B153" t="str">
            <v>Station Expenses-Other-Dist</v>
          </cell>
          <cell r="C153" t="str">
            <v>DO</v>
          </cell>
          <cell r="D153">
            <v>582</v>
          </cell>
          <cell r="E153">
            <v>54453</v>
          </cell>
          <cell r="F153">
            <v>4271</v>
          </cell>
          <cell r="G153">
            <v>3427</v>
          </cell>
          <cell r="H153">
            <v>4362</v>
          </cell>
          <cell r="I153">
            <v>7545</v>
          </cell>
          <cell r="J153">
            <v>4543</v>
          </cell>
          <cell r="K153">
            <v>4279</v>
          </cell>
          <cell r="L153">
            <v>4158</v>
          </cell>
          <cell r="M153">
            <v>3740</v>
          </cell>
          <cell r="N153">
            <v>4181</v>
          </cell>
          <cell r="O153">
            <v>4351</v>
          </cell>
          <cell r="P153">
            <v>5316</v>
          </cell>
          <cell r="Q153">
            <v>4280</v>
          </cell>
        </row>
        <row r="154">
          <cell r="A154">
            <v>583100</v>
          </cell>
          <cell r="B154" t="str">
            <v>Overhead Line Exps-Other-Dist</v>
          </cell>
          <cell r="C154" t="str">
            <v>DO</v>
          </cell>
          <cell r="D154">
            <v>583</v>
          </cell>
          <cell r="E154">
            <v>209242</v>
          </cell>
          <cell r="F154">
            <v>11677</v>
          </cell>
          <cell r="G154">
            <v>5965</v>
          </cell>
          <cell r="H154">
            <v>5957</v>
          </cell>
          <cell r="I154">
            <v>9156</v>
          </cell>
          <cell r="J154">
            <v>6072</v>
          </cell>
          <cell r="K154">
            <v>6071</v>
          </cell>
          <cell r="L154">
            <v>6585</v>
          </cell>
          <cell r="M154">
            <v>6618</v>
          </cell>
          <cell r="N154">
            <v>6034</v>
          </cell>
          <cell r="O154">
            <v>7073</v>
          </cell>
          <cell r="P154">
            <v>7890</v>
          </cell>
          <cell r="Q154">
            <v>130144</v>
          </cell>
        </row>
        <row r="155">
          <cell r="A155">
            <v>583200</v>
          </cell>
          <cell r="B155" t="str">
            <v>Transf Set Rem Reset Test-Dist</v>
          </cell>
          <cell r="C155" t="str">
            <v>DO</v>
          </cell>
          <cell r="D155">
            <v>583</v>
          </cell>
          <cell r="E155">
            <v>301233</v>
          </cell>
          <cell r="F155">
            <v>23258</v>
          </cell>
          <cell r="G155">
            <v>23258</v>
          </cell>
          <cell r="H155">
            <v>23258</v>
          </cell>
          <cell r="I155">
            <v>25434</v>
          </cell>
          <cell r="J155">
            <v>38595</v>
          </cell>
          <cell r="K155">
            <v>38279</v>
          </cell>
          <cell r="L155">
            <v>9250</v>
          </cell>
          <cell r="M155">
            <v>23250</v>
          </cell>
          <cell r="N155">
            <v>23529</v>
          </cell>
          <cell r="O155">
            <v>23529</v>
          </cell>
          <cell r="P155">
            <v>26064</v>
          </cell>
          <cell r="Q155">
            <v>23529</v>
          </cell>
        </row>
        <row r="156">
          <cell r="A156">
            <v>584000</v>
          </cell>
          <cell r="B156" t="str">
            <v>Underground Line Expenses-Dist</v>
          </cell>
          <cell r="C156" t="str">
            <v>DO</v>
          </cell>
          <cell r="D156">
            <v>584</v>
          </cell>
          <cell r="E156">
            <v>642890</v>
          </cell>
          <cell r="F156">
            <v>74091</v>
          </cell>
          <cell r="G156">
            <v>42488</v>
          </cell>
          <cell r="H156">
            <v>31350</v>
          </cell>
          <cell r="I156">
            <v>58413</v>
          </cell>
          <cell r="J156">
            <v>38839</v>
          </cell>
          <cell r="K156">
            <v>30632</v>
          </cell>
          <cell r="L156">
            <v>33555</v>
          </cell>
          <cell r="M156">
            <v>32093</v>
          </cell>
          <cell r="N156">
            <v>31741</v>
          </cell>
          <cell r="O156">
            <v>28677</v>
          </cell>
          <cell r="P156">
            <v>38659</v>
          </cell>
          <cell r="Q156">
            <v>202352</v>
          </cell>
        </row>
        <row r="157">
          <cell r="A157">
            <v>586000</v>
          </cell>
          <cell r="B157" t="str">
            <v>Meter Expenses-Dist</v>
          </cell>
          <cell r="C157" t="str">
            <v>DO</v>
          </cell>
          <cell r="D157">
            <v>586</v>
          </cell>
          <cell r="E157">
            <v>660959</v>
          </cell>
          <cell r="F157">
            <v>51249</v>
          </cell>
          <cell r="G157">
            <v>51547</v>
          </cell>
          <cell r="H157">
            <v>53652</v>
          </cell>
          <cell r="I157">
            <v>66482</v>
          </cell>
          <cell r="J157">
            <v>55492</v>
          </cell>
          <cell r="K157">
            <v>51671</v>
          </cell>
          <cell r="L157">
            <v>52047</v>
          </cell>
          <cell r="M157">
            <v>50587</v>
          </cell>
          <cell r="N157">
            <v>53565</v>
          </cell>
          <cell r="O157">
            <v>52656</v>
          </cell>
          <cell r="P157">
            <v>68621</v>
          </cell>
          <cell r="Q157">
            <v>53390</v>
          </cell>
        </row>
        <row r="158">
          <cell r="A158">
            <v>587000</v>
          </cell>
          <cell r="B158" t="str">
            <v>Cust Install Exp-Other Dist</v>
          </cell>
          <cell r="C158" t="str">
            <v>DO</v>
          </cell>
          <cell r="D158">
            <v>587</v>
          </cell>
          <cell r="E158">
            <v>695935</v>
          </cell>
          <cell r="F158">
            <v>56674</v>
          </cell>
          <cell r="G158">
            <v>57195</v>
          </cell>
          <cell r="H158">
            <v>56444</v>
          </cell>
          <cell r="I158">
            <v>72196</v>
          </cell>
          <cell r="J158">
            <v>53637</v>
          </cell>
          <cell r="K158">
            <v>52353</v>
          </cell>
          <cell r="L158">
            <v>52996</v>
          </cell>
          <cell r="M158">
            <v>54875</v>
          </cell>
          <cell r="N158">
            <v>55574</v>
          </cell>
          <cell r="O158">
            <v>55723</v>
          </cell>
          <cell r="P158">
            <v>67306</v>
          </cell>
          <cell r="Q158">
            <v>60962</v>
          </cell>
        </row>
        <row r="159">
          <cell r="A159">
            <v>588100</v>
          </cell>
          <cell r="B159" t="str">
            <v>Misc Distribution Exp-Other</v>
          </cell>
          <cell r="C159" t="str">
            <v>DO</v>
          </cell>
          <cell r="D159">
            <v>588</v>
          </cell>
          <cell r="E159">
            <v>2022105</v>
          </cell>
          <cell r="F159">
            <v>158961</v>
          </cell>
          <cell r="G159">
            <v>163866</v>
          </cell>
          <cell r="H159">
            <v>156389</v>
          </cell>
          <cell r="I159">
            <v>198179</v>
          </cell>
          <cell r="J159">
            <v>174635</v>
          </cell>
          <cell r="K159">
            <v>199777</v>
          </cell>
          <cell r="L159">
            <v>137586</v>
          </cell>
          <cell r="M159">
            <v>140126</v>
          </cell>
          <cell r="N159">
            <v>141990</v>
          </cell>
          <cell r="O159">
            <v>155274</v>
          </cell>
          <cell r="P159">
            <v>211094</v>
          </cell>
          <cell r="Q159">
            <v>184228</v>
          </cell>
        </row>
        <row r="160">
          <cell r="A160">
            <v>588300</v>
          </cell>
          <cell r="B160" t="str">
            <v>Load Mang-Gen and Control-Dist</v>
          </cell>
          <cell r="C160" t="str">
            <v>DO</v>
          </cell>
          <cell r="D160">
            <v>588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A161">
            <v>588700</v>
          </cell>
          <cell r="B161" t="str">
            <v>Intcon Study Costs (D)</v>
          </cell>
          <cell r="C161" t="str">
            <v>DO</v>
          </cell>
          <cell r="D161">
            <v>588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A162">
            <v>589000</v>
          </cell>
          <cell r="B162" t="str">
            <v>Rents-Dist Oper</v>
          </cell>
          <cell r="C162" t="str">
            <v>DO</v>
          </cell>
          <cell r="D162">
            <v>589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A163">
            <v>590000</v>
          </cell>
          <cell r="B163" t="str">
            <v>Supervsn and Engrng-Dist Maint</v>
          </cell>
          <cell r="C163" t="str">
            <v>DM</v>
          </cell>
          <cell r="D163">
            <v>590</v>
          </cell>
          <cell r="E163">
            <v>11520</v>
          </cell>
          <cell r="F163">
            <v>960</v>
          </cell>
          <cell r="G163">
            <v>960</v>
          </cell>
          <cell r="H163">
            <v>960</v>
          </cell>
          <cell r="I163">
            <v>960</v>
          </cell>
          <cell r="J163">
            <v>960</v>
          </cell>
          <cell r="K163">
            <v>960</v>
          </cell>
          <cell r="L163">
            <v>960</v>
          </cell>
          <cell r="M163">
            <v>960</v>
          </cell>
          <cell r="N163">
            <v>960</v>
          </cell>
          <cell r="O163">
            <v>960</v>
          </cell>
          <cell r="P163">
            <v>960</v>
          </cell>
          <cell r="Q163">
            <v>960</v>
          </cell>
        </row>
        <row r="164">
          <cell r="A164">
            <v>591000</v>
          </cell>
          <cell r="B164" t="str">
            <v>Maintenance of Structures-Dist</v>
          </cell>
          <cell r="C164" t="str">
            <v>DM</v>
          </cell>
          <cell r="D164">
            <v>591</v>
          </cell>
          <cell r="E164">
            <v>7860</v>
          </cell>
          <cell r="F164">
            <v>492</v>
          </cell>
          <cell r="G164">
            <v>460</v>
          </cell>
          <cell r="H164">
            <v>359</v>
          </cell>
          <cell r="I164">
            <v>2247</v>
          </cell>
          <cell r="J164">
            <v>822</v>
          </cell>
          <cell r="K164">
            <v>573</v>
          </cell>
          <cell r="L164">
            <v>410</v>
          </cell>
          <cell r="M164">
            <v>592</v>
          </cell>
          <cell r="N164">
            <v>352</v>
          </cell>
          <cell r="O164">
            <v>347</v>
          </cell>
          <cell r="P164">
            <v>794</v>
          </cell>
          <cell r="Q164">
            <v>412</v>
          </cell>
        </row>
        <row r="165">
          <cell r="A165">
            <v>592100</v>
          </cell>
          <cell r="B165" t="str">
            <v>Maint Station Equip-Other-Dist</v>
          </cell>
          <cell r="C165" t="str">
            <v>DM</v>
          </cell>
          <cell r="D165">
            <v>592</v>
          </cell>
          <cell r="E165">
            <v>85444</v>
          </cell>
          <cell r="F165">
            <v>5186</v>
          </cell>
          <cell r="G165">
            <v>5099</v>
          </cell>
          <cell r="H165">
            <v>5462</v>
          </cell>
          <cell r="I165">
            <v>9992</v>
          </cell>
          <cell r="J165">
            <v>5536</v>
          </cell>
          <cell r="K165">
            <v>4362</v>
          </cell>
          <cell r="L165">
            <v>8177</v>
          </cell>
          <cell r="M165">
            <v>7483</v>
          </cell>
          <cell r="N165">
            <v>7237</v>
          </cell>
          <cell r="O165">
            <v>7782</v>
          </cell>
          <cell r="P165">
            <v>11336</v>
          </cell>
          <cell r="Q165">
            <v>7792</v>
          </cell>
        </row>
        <row r="166">
          <cell r="A166">
            <v>592200</v>
          </cell>
          <cell r="B166" t="str">
            <v>Cir BrkrsTrnsf Mters Rely-Dist</v>
          </cell>
          <cell r="C166" t="str">
            <v>DM</v>
          </cell>
          <cell r="D166">
            <v>592</v>
          </cell>
          <cell r="E166">
            <v>236729</v>
          </cell>
          <cell r="F166">
            <v>19543</v>
          </cell>
          <cell r="G166">
            <v>21038</v>
          </cell>
          <cell r="H166">
            <v>16709</v>
          </cell>
          <cell r="I166">
            <v>25791</v>
          </cell>
          <cell r="J166">
            <v>18796</v>
          </cell>
          <cell r="K166">
            <v>16783</v>
          </cell>
          <cell r="L166">
            <v>18739</v>
          </cell>
          <cell r="M166">
            <v>16903</v>
          </cell>
          <cell r="N166">
            <v>17348</v>
          </cell>
          <cell r="O166">
            <v>18674</v>
          </cell>
          <cell r="P166">
            <v>26997</v>
          </cell>
          <cell r="Q166">
            <v>19408</v>
          </cell>
        </row>
        <row r="167">
          <cell r="A167">
            <v>593000</v>
          </cell>
          <cell r="B167" t="str">
            <v>Maint Overhd Lines-Other-Dist</v>
          </cell>
          <cell r="C167" t="str">
            <v>DM</v>
          </cell>
          <cell r="D167">
            <v>593</v>
          </cell>
          <cell r="E167">
            <v>3197149</v>
          </cell>
          <cell r="F167">
            <v>599088</v>
          </cell>
          <cell r="G167">
            <v>208408</v>
          </cell>
          <cell r="H167">
            <v>294399</v>
          </cell>
          <cell r="I167">
            <v>230221</v>
          </cell>
          <cell r="J167">
            <v>205080</v>
          </cell>
          <cell r="K167">
            <v>185837</v>
          </cell>
          <cell r="L167">
            <v>160446</v>
          </cell>
          <cell r="M167">
            <v>211242</v>
          </cell>
          <cell r="N167">
            <v>252003</v>
          </cell>
          <cell r="O167">
            <v>333330</v>
          </cell>
          <cell r="P167">
            <v>232109</v>
          </cell>
          <cell r="Q167">
            <v>284986</v>
          </cell>
        </row>
        <row r="168">
          <cell r="A168">
            <v>593100</v>
          </cell>
          <cell r="B168" t="str">
            <v>Right-of-Way Maintenance-Dist</v>
          </cell>
          <cell r="C168" t="str">
            <v>DM</v>
          </cell>
          <cell r="D168">
            <v>593</v>
          </cell>
          <cell r="E168">
            <v>4954953</v>
          </cell>
          <cell r="F168">
            <v>366554</v>
          </cell>
          <cell r="G168">
            <v>366554</v>
          </cell>
          <cell r="H168">
            <v>427309</v>
          </cell>
          <cell r="I168">
            <v>427200</v>
          </cell>
          <cell r="J168">
            <v>440499</v>
          </cell>
          <cell r="K168">
            <v>440571</v>
          </cell>
          <cell r="L168">
            <v>423414</v>
          </cell>
          <cell r="M168">
            <v>439374</v>
          </cell>
          <cell r="N168">
            <v>438228</v>
          </cell>
          <cell r="O168">
            <v>438228</v>
          </cell>
          <cell r="P168">
            <v>381399</v>
          </cell>
          <cell r="Q168">
            <v>365623</v>
          </cell>
        </row>
        <row r="169">
          <cell r="A169">
            <v>594000</v>
          </cell>
          <cell r="B169" t="str">
            <v>Maint-Underground Lines-Dist</v>
          </cell>
          <cell r="C169" t="str">
            <v>DM</v>
          </cell>
          <cell r="D169">
            <v>594</v>
          </cell>
          <cell r="E169">
            <v>106096</v>
          </cell>
          <cell r="F169">
            <v>8932</v>
          </cell>
          <cell r="G169">
            <v>6364</v>
          </cell>
          <cell r="H169">
            <v>6862</v>
          </cell>
          <cell r="I169">
            <v>11498</v>
          </cell>
          <cell r="J169">
            <v>6903</v>
          </cell>
          <cell r="K169">
            <v>6004</v>
          </cell>
          <cell r="L169">
            <v>11342</v>
          </cell>
          <cell r="M169">
            <v>6672</v>
          </cell>
          <cell r="N169">
            <v>9876</v>
          </cell>
          <cell r="O169">
            <v>7056</v>
          </cell>
          <cell r="P169">
            <v>15296</v>
          </cell>
          <cell r="Q169">
            <v>9291</v>
          </cell>
        </row>
        <row r="170">
          <cell r="A170">
            <v>595100</v>
          </cell>
          <cell r="B170" t="str">
            <v>Maint Line Transfrs-Other-Dist</v>
          </cell>
          <cell r="C170" t="str">
            <v>DM</v>
          </cell>
          <cell r="D170">
            <v>595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A171">
            <v>596000</v>
          </cell>
          <cell r="B171" t="str">
            <v>Maint-StreetLightng/Signl-Dist</v>
          </cell>
          <cell r="C171" t="str">
            <v>DM</v>
          </cell>
          <cell r="D171">
            <v>596</v>
          </cell>
          <cell r="E171">
            <v>293324</v>
          </cell>
          <cell r="F171">
            <v>16589</v>
          </cell>
          <cell r="G171">
            <v>20441</v>
          </cell>
          <cell r="H171">
            <v>19157</v>
          </cell>
          <cell r="I171">
            <v>26159</v>
          </cell>
          <cell r="J171">
            <v>44172</v>
          </cell>
          <cell r="K171">
            <v>48026</v>
          </cell>
          <cell r="L171">
            <v>26467</v>
          </cell>
          <cell r="M171">
            <v>19460</v>
          </cell>
          <cell r="N171">
            <v>21248</v>
          </cell>
          <cell r="O171">
            <v>22155</v>
          </cell>
          <cell r="P171">
            <v>11008</v>
          </cell>
          <cell r="Q171">
            <v>18442</v>
          </cell>
        </row>
        <row r="172">
          <cell r="A172">
            <v>597000</v>
          </cell>
          <cell r="B172" t="str">
            <v>Maintenance of Meters-Dist</v>
          </cell>
          <cell r="C172" t="str">
            <v>DM</v>
          </cell>
          <cell r="D172">
            <v>597</v>
          </cell>
          <cell r="E172">
            <v>430329</v>
          </cell>
          <cell r="F172">
            <v>34262</v>
          </cell>
          <cell r="G172">
            <v>34262</v>
          </cell>
          <cell r="H172">
            <v>34262</v>
          </cell>
          <cell r="I172">
            <v>40087</v>
          </cell>
          <cell r="J172">
            <v>36796</v>
          </cell>
          <cell r="K172">
            <v>34262</v>
          </cell>
          <cell r="L172">
            <v>33944</v>
          </cell>
          <cell r="M172">
            <v>33944</v>
          </cell>
          <cell r="N172">
            <v>34867</v>
          </cell>
          <cell r="O172">
            <v>35027</v>
          </cell>
          <cell r="P172">
            <v>43589</v>
          </cell>
          <cell r="Q172">
            <v>35027</v>
          </cell>
        </row>
        <row r="173">
          <cell r="A173">
            <v>598100</v>
          </cell>
          <cell r="B173" t="str">
            <v>Main Misc Dist Plt - Other - Dist</v>
          </cell>
          <cell r="C173" t="str">
            <v>DM</v>
          </cell>
          <cell r="D173">
            <v>598</v>
          </cell>
          <cell r="E173">
            <v>19105</v>
          </cell>
          <cell r="F173">
            <v>1540</v>
          </cell>
          <cell r="G173">
            <v>1540</v>
          </cell>
          <cell r="H173">
            <v>1540</v>
          </cell>
          <cell r="I173">
            <v>1556</v>
          </cell>
          <cell r="J173">
            <v>1834</v>
          </cell>
          <cell r="K173">
            <v>1540</v>
          </cell>
          <cell r="L173">
            <v>1540</v>
          </cell>
          <cell r="M173">
            <v>1540</v>
          </cell>
          <cell r="N173">
            <v>1541</v>
          </cell>
          <cell r="O173">
            <v>1541</v>
          </cell>
          <cell r="P173">
            <v>1852</v>
          </cell>
          <cell r="Q173">
            <v>1541</v>
          </cell>
        </row>
        <row r="174">
          <cell r="A174">
            <v>901000</v>
          </cell>
          <cell r="B174" t="str">
            <v>Supervision-Cust Accts</v>
          </cell>
          <cell r="C174" t="str">
            <v>CO</v>
          </cell>
          <cell r="D174">
            <v>901</v>
          </cell>
          <cell r="E174">
            <v>83817</v>
          </cell>
          <cell r="F174">
            <v>6770</v>
          </cell>
          <cell r="G174">
            <v>6770</v>
          </cell>
          <cell r="H174">
            <v>6770</v>
          </cell>
          <cell r="I174">
            <v>7467</v>
          </cell>
          <cell r="J174">
            <v>7099</v>
          </cell>
          <cell r="K174">
            <v>6770</v>
          </cell>
          <cell r="L174">
            <v>6702</v>
          </cell>
          <cell r="M174">
            <v>6702</v>
          </cell>
          <cell r="N174">
            <v>6915</v>
          </cell>
          <cell r="O174">
            <v>6934</v>
          </cell>
          <cell r="P174">
            <v>7984</v>
          </cell>
          <cell r="Q174">
            <v>6934</v>
          </cell>
        </row>
        <row r="175">
          <cell r="A175">
            <v>902000</v>
          </cell>
          <cell r="B175" t="str">
            <v>Meter Reading Expense</v>
          </cell>
          <cell r="C175" t="str">
            <v>CO</v>
          </cell>
          <cell r="D175">
            <v>902</v>
          </cell>
          <cell r="E175">
            <v>147507</v>
          </cell>
          <cell r="F175">
            <v>11312</v>
          </cell>
          <cell r="G175">
            <v>11312</v>
          </cell>
          <cell r="H175">
            <v>11312</v>
          </cell>
          <cell r="I175">
            <v>15711</v>
          </cell>
          <cell r="J175">
            <v>12108</v>
          </cell>
          <cell r="K175">
            <v>11312</v>
          </cell>
          <cell r="L175">
            <v>11265</v>
          </cell>
          <cell r="M175">
            <v>11265</v>
          </cell>
          <cell r="N175">
            <v>11605</v>
          </cell>
          <cell r="O175">
            <v>11652</v>
          </cell>
          <cell r="P175">
            <v>17001</v>
          </cell>
          <cell r="Q175">
            <v>11652</v>
          </cell>
        </row>
        <row r="176">
          <cell r="A176">
            <v>903000</v>
          </cell>
          <cell r="B176" t="str">
            <v>Cust Records &amp; Collection Exp</v>
          </cell>
          <cell r="C176" t="str">
            <v>CO</v>
          </cell>
          <cell r="D176">
            <v>903</v>
          </cell>
          <cell r="E176">
            <v>1435270</v>
          </cell>
          <cell r="F176">
            <v>113972</v>
          </cell>
          <cell r="G176">
            <v>124441</v>
          </cell>
          <cell r="H176">
            <v>100222</v>
          </cell>
          <cell r="I176">
            <v>126101</v>
          </cell>
          <cell r="J176">
            <v>107910</v>
          </cell>
          <cell r="K176">
            <v>101101</v>
          </cell>
          <cell r="L176">
            <v>206602</v>
          </cell>
          <cell r="M176">
            <v>114635</v>
          </cell>
          <cell r="N176">
            <v>101337</v>
          </cell>
          <cell r="O176">
            <v>106996</v>
          </cell>
          <cell r="P176">
            <v>124890</v>
          </cell>
          <cell r="Q176">
            <v>107063</v>
          </cell>
        </row>
        <row r="177">
          <cell r="A177">
            <v>903100</v>
          </cell>
          <cell r="B177" t="str">
            <v>Cust Contracts &amp; Orders-Local</v>
          </cell>
          <cell r="C177" t="str">
            <v>CO</v>
          </cell>
          <cell r="D177">
            <v>903</v>
          </cell>
          <cell r="E177">
            <v>712724</v>
          </cell>
          <cell r="F177">
            <v>60084</v>
          </cell>
          <cell r="G177">
            <v>58362</v>
          </cell>
          <cell r="H177">
            <v>56185</v>
          </cell>
          <cell r="I177">
            <v>62355</v>
          </cell>
          <cell r="J177">
            <v>50937</v>
          </cell>
          <cell r="K177">
            <v>56578</v>
          </cell>
          <cell r="L177">
            <v>61940</v>
          </cell>
          <cell r="M177">
            <v>63282</v>
          </cell>
          <cell r="N177">
            <v>57813</v>
          </cell>
          <cell r="O177">
            <v>62838</v>
          </cell>
          <cell r="P177">
            <v>63659</v>
          </cell>
          <cell r="Q177">
            <v>58691</v>
          </cell>
        </row>
        <row r="178">
          <cell r="A178">
            <v>903200</v>
          </cell>
          <cell r="B178" t="str">
            <v>Cust Billing &amp; Acct</v>
          </cell>
          <cell r="C178" t="str">
            <v>CO</v>
          </cell>
          <cell r="D178">
            <v>903</v>
          </cell>
          <cell r="E178">
            <v>849904</v>
          </cell>
          <cell r="F178">
            <v>70839</v>
          </cell>
          <cell r="G178">
            <v>69211</v>
          </cell>
          <cell r="H178">
            <v>67151</v>
          </cell>
          <cell r="I178">
            <v>75939</v>
          </cell>
          <cell r="J178">
            <v>61854</v>
          </cell>
          <cell r="K178">
            <v>67522</v>
          </cell>
          <cell r="L178">
            <v>72534</v>
          </cell>
          <cell r="M178">
            <v>73803</v>
          </cell>
          <cell r="N178">
            <v>69046</v>
          </cell>
          <cell r="O178">
            <v>73799</v>
          </cell>
          <cell r="P178">
            <v>78332</v>
          </cell>
          <cell r="Q178">
            <v>69874</v>
          </cell>
        </row>
        <row r="179">
          <cell r="A179">
            <v>903300</v>
          </cell>
          <cell r="B179" t="str">
            <v>Cust Collecting-Local</v>
          </cell>
          <cell r="C179" t="str">
            <v>CO</v>
          </cell>
          <cell r="D179">
            <v>903</v>
          </cell>
          <cell r="E179">
            <v>656159</v>
          </cell>
          <cell r="F179">
            <v>51974</v>
          </cell>
          <cell r="G179">
            <v>50667</v>
          </cell>
          <cell r="H179">
            <v>49019</v>
          </cell>
          <cell r="I179">
            <v>55248</v>
          </cell>
          <cell r="J179">
            <v>44530</v>
          </cell>
          <cell r="K179">
            <v>49258</v>
          </cell>
          <cell r="L179">
            <v>64540</v>
          </cell>
          <cell r="M179">
            <v>65850</v>
          </cell>
          <cell r="N179">
            <v>62850</v>
          </cell>
          <cell r="O179">
            <v>54684</v>
          </cell>
          <cell r="P179">
            <v>56500</v>
          </cell>
          <cell r="Q179">
            <v>51039</v>
          </cell>
        </row>
        <row r="180">
          <cell r="A180">
            <v>903400</v>
          </cell>
          <cell r="B180" t="str">
            <v>Cust Receiv &amp; Collect Exp-Edp</v>
          </cell>
          <cell r="C180" t="str">
            <v>CO</v>
          </cell>
          <cell r="D180">
            <v>903</v>
          </cell>
          <cell r="E180">
            <v>80259</v>
          </cell>
          <cell r="F180">
            <v>7052</v>
          </cell>
          <cell r="G180">
            <v>6987</v>
          </cell>
          <cell r="H180">
            <v>6538</v>
          </cell>
          <cell r="I180">
            <v>6572</v>
          </cell>
          <cell r="J180">
            <v>6508</v>
          </cell>
          <cell r="K180">
            <v>6538</v>
          </cell>
          <cell r="L180">
            <v>6269</v>
          </cell>
          <cell r="M180">
            <v>6269</v>
          </cell>
          <cell r="N180">
            <v>6285</v>
          </cell>
          <cell r="O180">
            <v>6887</v>
          </cell>
          <cell r="P180">
            <v>7363</v>
          </cell>
          <cell r="Q180">
            <v>6991</v>
          </cell>
        </row>
        <row r="181">
          <cell r="A181">
            <v>903891</v>
          </cell>
          <cell r="B181" t="str">
            <v>IC Collection Agent Revenue</v>
          </cell>
          <cell r="C181" t="str">
            <v>CO</v>
          </cell>
          <cell r="D181">
            <v>903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A182">
            <v>904000</v>
          </cell>
          <cell r="B182" t="str">
            <v>Uncollectible Accounts</v>
          </cell>
          <cell r="C182" t="str">
            <v>CO</v>
          </cell>
          <cell r="D182">
            <v>904</v>
          </cell>
          <cell r="E182">
            <v>2366517</v>
          </cell>
          <cell r="F182">
            <v>291745</v>
          </cell>
          <cell r="G182">
            <v>270229</v>
          </cell>
          <cell r="H182">
            <v>160115</v>
          </cell>
          <cell r="I182">
            <v>254360</v>
          </cell>
          <cell r="J182">
            <v>168740</v>
          </cell>
          <cell r="K182">
            <v>208675</v>
          </cell>
          <cell r="L182">
            <v>180541</v>
          </cell>
          <cell r="M182">
            <v>134432</v>
          </cell>
          <cell r="N182">
            <v>81960</v>
          </cell>
          <cell r="O182">
            <v>96167</v>
          </cell>
          <cell r="P182">
            <v>234270</v>
          </cell>
          <cell r="Q182">
            <v>285283</v>
          </cell>
        </row>
        <row r="183">
          <cell r="A183">
            <v>904001</v>
          </cell>
          <cell r="B183" t="str">
            <v>Bad Debt Expense</v>
          </cell>
          <cell r="C183" t="str">
            <v>CO</v>
          </cell>
          <cell r="D183">
            <v>904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>
            <v>904003</v>
          </cell>
          <cell r="B184" t="str">
            <v>Cust Acctg-Loss On Sale-A/R</v>
          </cell>
          <cell r="C184" t="str">
            <v>CO</v>
          </cell>
          <cell r="D184">
            <v>904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A185">
            <v>905000</v>
          </cell>
          <cell r="B185" t="str">
            <v>Misc Customer Accts Expenses</v>
          </cell>
          <cell r="C185" t="str">
            <v>CO</v>
          </cell>
          <cell r="D185">
            <v>905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A186">
            <v>908000</v>
          </cell>
          <cell r="B186" t="str">
            <v>Cust Asst Exp-Conservation Pro</v>
          </cell>
          <cell r="C186" t="str">
            <v>CSI</v>
          </cell>
          <cell r="D186">
            <v>908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A187">
            <v>909650</v>
          </cell>
          <cell r="B187" t="str">
            <v>Misc Advertising Expenses</v>
          </cell>
          <cell r="C187" t="str">
            <v>CSI</v>
          </cell>
          <cell r="D187">
            <v>909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A188">
            <v>910000</v>
          </cell>
          <cell r="B188" t="str">
            <v>Misc Cust Serv/Inform Exp</v>
          </cell>
          <cell r="C188" t="str">
            <v>CSI</v>
          </cell>
          <cell r="D188">
            <v>910</v>
          </cell>
          <cell r="E188">
            <v>1474167</v>
          </cell>
          <cell r="F188">
            <v>121385</v>
          </cell>
          <cell r="G188">
            <v>122995</v>
          </cell>
          <cell r="H188">
            <v>121063</v>
          </cell>
          <cell r="I188">
            <v>126935</v>
          </cell>
          <cell r="J188">
            <v>114501</v>
          </cell>
          <cell r="K188">
            <v>121843</v>
          </cell>
          <cell r="L188">
            <v>120044</v>
          </cell>
          <cell r="M188">
            <v>120109</v>
          </cell>
          <cell r="N188">
            <v>124490</v>
          </cell>
          <cell r="O188">
            <v>122677</v>
          </cell>
          <cell r="P188">
            <v>133486</v>
          </cell>
          <cell r="Q188">
            <v>124639</v>
          </cell>
        </row>
        <row r="189">
          <cell r="A189">
            <v>910100</v>
          </cell>
          <cell r="B189" t="str">
            <v>Exp-Rs Reg Prod/Svces-CstAccts</v>
          </cell>
          <cell r="C189" t="str">
            <v>CSI</v>
          </cell>
          <cell r="D189">
            <v>910</v>
          </cell>
          <cell r="E189">
            <v>40113</v>
          </cell>
          <cell r="F189">
            <v>830</v>
          </cell>
          <cell r="G189">
            <v>-1426</v>
          </cell>
          <cell r="H189">
            <v>-2433</v>
          </cell>
          <cell r="I189">
            <v>1307</v>
          </cell>
          <cell r="J189">
            <v>23608</v>
          </cell>
          <cell r="K189">
            <v>1482</v>
          </cell>
          <cell r="L189">
            <v>10495</v>
          </cell>
          <cell r="M189">
            <v>-3268</v>
          </cell>
          <cell r="N189">
            <v>1404</v>
          </cell>
          <cell r="O189">
            <v>2280</v>
          </cell>
          <cell r="P189">
            <v>2280</v>
          </cell>
          <cell r="Q189">
            <v>3554</v>
          </cell>
        </row>
        <row r="190">
          <cell r="A190">
            <v>911000</v>
          </cell>
          <cell r="B190" t="str">
            <v>Supervision</v>
          </cell>
          <cell r="C190" t="str">
            <v>CSI</v>
          </cell>
          <cell r="D190">
            <v>911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A191">
            <v>912000</v>
          </cell>
          <cell r="B191" t="str">
            <v>Demonstrating &amp; Selling Exp</v>
          </cell>
          <cell r="C191" t="str">
            <v>SE</v>
          </cell>
          <cell r="D191">
            <v>912</v>
          </cell>
          <cell r="E191">
            <v>102807</v>
          </cell>
          <cell r="F191">
            <v>10431</v>
          </cell>
          <cell r="G191">
            <v>10431</v>
          </cell>
          <cell r="H191">
            <v>10429</v>
          </cell>
          <cell r="I191">
            <v>10432</v>
          </cell>
          <cell r="J191">
            <v>10431</v>
          </cell>
          <cell r="K191">
            <v>10434</v>
          </cell>
          <cell r="L191">
            <v>6587</v>
          </cell>
          <cell r="M191">
            <v>6554</v>
          </cell>
          <cell r="N191">
            <v>6770</v>
          </cell>
          <cell r="O191">
            <v>6768</v>
          </cell>
          <cell r="P191">
            <v>6771</v>
          </cell>
          <cell r="Q191">
            <v>6769</v>
          </cell>
        </row>
        <row r="192">
          <cell r="A192">
            <v>913001</v>
          </cell>
          <cell r="B192" t="str">
            <v>Advertising Expense</v>
          </cell>
          <cell r="C192" t="str">
            <v>SE</v>
          </cell>
          <cell r="D192">
            <v>913</v>
          </cell>
          <cell r="E192">
            <v>153352</v>
          </cell>
          <cell r="F192">
            <v>12700</v>
          </cell>
          <cell r="G192">
            <v>12700</v>
          </cell>
          <cell r="H192">
            <v>12938</v>
          </cell>
          <cell r="I192">
            <v>12700</v>
          </cell>
          <cell r="J192">
            <v>12700</v>
          </cell>
          <cell r="K192">
            <v>12938</v>
          </cell>
          <cell r="L192">
            <v>12700</v>
          </cell>
          <cell r="M192">
            <v>12700</v>
          </cell>
          <cell r="N192">
            <v>12938</v>
          </cell>
          <cell r="O192">
            <v>12700</v>
          </cell>
          <cell r="P192">
            <v>12700</v>
          </cell>
          <cell r="Q192">
            <v>12938</v>
          </cell>
        </row>
        <row r="193">
          <cell r="A193">
            <v>920000</v>
          </cell>
          <cell r="B193" t="str">
            <v>A &amp; G Salaries</v>
          </cell>
          <cell r="C193" t="str">
            <v>AGO</v>
          </cell>
          <cell r="D193">
            <v>920</v>
          </cell>
          <cell r="E193">
            <v>8788381</v>
          </cell>
          <cell r="F193">
            <v>725097</v>
          </cell>
          <cell r="G193">
            <v>721628</v>
          </cell>
          <cell r="H193">
            <v>917854</v>
          </cell>
          <cell r="I193">
            <v>735850</v>
          </cell>
          <cell r="J193">
            <v>720191</v>
          </cell>
          <cell r="K193">
            <v>595235</v>
          </cell>
          <cell r="L193">
            <v>695173</v>
          </cell>
          <cell r="M193">
            <v>692705</v>
          </cell>
          <cell r="N193">
            <v>929740</v>
          </cell>
          <cell r="O193">
            <v>722878</v>
          </cell>
          <cell r="P193">
            <v>735397</v>
          </cell>
          <cell r="Q193">
            <v>596633</v>
          </cell>
        </row>
        <row r="194">
          <cell r="A194">
            <v>920100</v>
          </cell>
          <cell r="B194" t="str">
            <v>Salaries &amp; Wages-Proj Supt-NCRC Rec</v>
          </cell>
          <cell r="C194" t="str">
            <v>AGO</v>
          </cell>
          <cell r="D194">
            <v>920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>
            <v>920300</v>
          </cell>
          <cell r="B195" t="str">
            <v>Project Development Labor</v>
          </cell>
          <cell r="C195" t="str">
            <v>AGO</v>
          </cell>
          <cell r="D195">
            <v>920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A196">
            <v>921100</v>
          </cell>
          <cell r="B196" t="str">
            <v>Employee Expenses</v>
          </cell>
          <cell r="C196" t="str">
            <v>AGO</v>
          </cell>
          <cell r="D196">
            <v>921</v>
          </cell>
          <cell r="E196">
            <v>261531</v>
          </cell>
          <cell r="F196">
            <v>21071</v>
          </cell>
          <cell r="G196">
            <v>21393</v>
          </cell>
          <cell r="H196">
            <v>21714</v>
          </cell>
          <cell r="I196">
            <v>21087</v>
          </cell>
          <cell r="J196">
            <v>21213</v>
          </cell>
          <cell r="K196">
            <v>21249</v>
          </cell>
          <cell r="L196">
            <v>23106</v>
          </cell>
          <cell r="M196">
            <v>23436</v>
          </cell>
          <cell r="N196">
            <v>23857</v>
          </cell>
          <cell r="O196">
            <v>20799</v>
          </cell>
          <cell r="P196">
            <v>21192</v>
          </cell>
          <cell r="Q196">
            <v>21414</v>
          </cell>
        </row>
        <row r="197">
          <cell r="A197">
            <v>921101</v>
          </cell>
          <cell r="B197" t="str">
            <v>Employee Exp - NC</v>
          </cell>
          <cell r="C197" t="str">
            <v>AGO</v>
          </cell>
          <cell r="D197">
            <v>921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>
            <v>921110</v>
          </cell>
          <cell r="B198" t="str">
            <v>Relocation Expenses</v>
          </cell>
          <cell r="C198" t="str">
            <v>AGO</v>
          </cell>
          <cell r="D198">
            <v>921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>
            <v>921200</v>
          </cell>
          <cell r="B199" t="str">
            <v>Office Expenses</v>
          </cell>
          <cell r="C199" t="str">
            <v>AGO</v>
          </cell>
          <cell r="D199">
            <v>921</v>
          </cell>
          <cell r="E199">
            <v>427649</v>
          </cell>
          <cell r="F199">
            <v>28426</v>
          </cell>
          <cell r="G199">
            <v>28222</v>
          </cell>
          <cell r="H199">
            <v>52356</v>
          </cell>
          <cell r="I199">
            <v>30299</v>
          </cell>
          <cell r="J199">
            <v>31782</v>
          </cell>
          <cell r="K199">
            <v>51278</v>
          </cell>
          <cell r="L199">
            <v>18668</v>
          </cell>
          <cell r="M199">
            <v>13689</v>
          </cell>
          <cell r="N199">
            <v>43188</v>
          </cell>
          <cell r="O199">
            <v>14758</v>
          </cell>
          <cell r="P199">
            <v>35560</v>
          </cell>
          <cell r="Q199">
            <v>79423</v>
          </cell>
        </row>
        <row r="200">
          <cell r="A200">
            <v>921300</v>
          </cell>
          <cell r="B200" t="str">
            <v>Telephone And Telegraph Exp</v>
          </cell>
          <cell r="C200" t="str">
            <v>AGO</v>
          </cell>
          <cell r="D200">
            <v>921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>
            <v>921400</v>
          </cell>
          <cell r="B201" t="str">
            <v>Computer Services Expenses</v>
          </cell>
          <cell r="C201" t="str">
            <v>AGO</v>
          </cell>
          <cell r="D201">
            <v>921</v>
          </cell>
          <cell r="E201">
            <v>185227</v>
          </cell>
          <cell r="F201">
            <v>18520</v>
          </cell>
          <cell r="G201">
            <v>10181</v>
          </cell>
          <cell r="H201">
            <v>12696</v>
          </cell>
          <cell r="I201">
            <v>29138</v>
          </cell>
          <cell r="J201">
            <v>16128</v>
          </cell>
          <cell r="K201">
            <v>13321</v>
          </cell>
          <cell r="L201">
            <v>23561</v>
          </cell>
          <cell r="M201">
            <v>9891</v>
          </cell>
          <cell r="N201">
            <v>15026</v>
          </cell>
          <cell r="O201">
            <v>15504</v>
          </cell>
          <cell r="P201">
            <v>8421</v>
          </cell>
          <cell r="Q201">
            <v>12840</v>
          </cell>
        </row>
        <row r="202">
          <cell r="A202">
            <v>921540</v>
          </cell>
          <cell r="B202" t="str">
            <v>Computer Rent (Go Only)</v>
          </cell>
          <cell r="C202" t="str">
            <v>AGO</v>
          </cell>
          <cell r="D202">
            <v>921</v>
          </cell>
          <cell r="E202">
            <v>67642</v>
          </cell>
          <cell r="F202">
            <v>4411</v>
          </cell>
          <cell r="G202">
            <v>4366</v>
          </cell>
          <cell r="H202">
            <v>4391</v>
          </cell>
          <cell r="I202">
            <v>6295</v>
          </cell>
          <cell r="J202">
            <v>7272</v>
          </cell>
          <cell r="K202">
            <v>5336</v>
          </cell>
          <cell r="L202">
            <v>7947</v>
          </cell>
          <cell r="M202">
            <v>6881</v>
          </cell>
          <cell r="N202">
            <v>4524</v>
          </cell>
          <cell r="O202">
            <v>4875</v>
          </cell>
          <cell r="P202">
            <v>4824</v>
          </cell>
          <cell r="Q202">
            <v>6520</v>
          </cell>
        </row>
        <row r="203">
          <cell r="A203">
            <v>921600</v>
          </cell>
          <cell r="B203" t="str">
            <v>Other</v>
          </cell>
          <cell r="C203" t="str">
            <v>AGO</v>
          </cell>
          <cell r="D203">
            <v>921</v>
          </cell>
          <cell r="E203">
            <v>-4</v>
          </cell>
          <cell r="F203">
            <v>0</v>
          </cell>
          <cell r="G203">
            <v>0</v>
          </cell>
          <cell r="H203">
            <v>-1</v>
          </cell>
          <cell r="I203">
            <v>0</v>
          </cell>
          <cell r="J203">
            <v>0</v>
          </cell>
          <cell r="K203">
            <v>-1</v>
          </cell>
          <cell r="L203">
            <v>0</v>
          </cell>
          <cell r="M203">
            <v>0</v>
          </cell>
          <cell r="N203">
            <v>-1</v>
          </cell>
          <cell r="O203">
            <v>0</v>
          </cell>
          <cell r="P203">
            <v>0</v>
          </cell>
          <cell r="Q203">
            <v>-1</v>
          </cell>
        </row>
        <row r="204">
          <cell r="A204">
            <v>921980</v>
          </cell>
          <cell r="B204" t="str">
            <v>Office Supplies &amp; Expenses</v>
          </cell>
          <cell r="C204" t="str">
            <v>AGO</v>
          </cell>
          <cell r="D204">
            <v>921</v>
          </cell>
          <cell r="E204">
            <v>2963481</v>
          </cell>
          <cell r="F204">
            <v>244889</v>
          </cell>
          <cell r="G204">
            <v>244889</v>
          </cell>
          <cell r="H204">
            <v>244889</v>
          </cell>
          <cell r="I204">
            <v>242886</v>
          </cell>
          <cell r="J204">
            <v>244889</v>
          </cell>
          <cell r="K204">
            <v>244889</v>
          </cell>
          <cell r="L204">
            <v>250288</v>
          </cell>
          <cell r="M204">
            <v>250288</v>
          </cell>
          <cell r="N204">
            <v>249412</v>
          </cell>
          <cell r="O204">
            <v>249412</v>
          </cell>
          <cell r="P204">
            <v>247338</v>
          </cell>
          <cell r="Q204">
            <v>249412</v>
          </cell>
        </row>
        <row r="205">
          <cell r="A205">
            <v>922000</v>
          </cell>
          <cell r="B205" t="str">
            <v>Admin Expense Transfer</v>
          </cell>
          <cell r="C205" t="str">
            <v>AGO</v>
          </cell>
          <cell r="D205">
            <v>922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</row>
        <row r="206">
          <cell r="A206">
            <v>923000</v>
          </cell>
          <cell r="B206" t="str">
            <v>Outside Services Employed</v>
          </cell>
          <cell r="C206" t="str">
            <v>AGO</v>
          </cell>
          <cell r="D206">
            <v>923</v>
          </cell>
          <cell r="E206">
            <v>2151690</v>
          </cell>
          <cell r="F206">
            <v>164887</v>
          </cell>
          <cell r="G206">
            <v>182544</v>
          </cell>
          <cell r="H206">
            <v>189154</v>
          </cell>
          <cell r="I206">
            <v>168037</v>
          </cell>
          <cell r="J206">
            <v>186624</v>
          </cell>
          <cell r="K206">
            <v>163710</v>
          </cell>
          <cell r="L206">
            <v>170544</v>
          </cell>
          <cell r="M206">
            <v>184241</v>
          </cell>
          <cell r="N206">
            <v>184931</v>
          </cell>
          <cell r="O206">
            <v>171328</v>
          </cell>
          <cell r="P206">
            <v>202135</v>
          </cell>
          <cell r="Q206">
            <v>183555</v>
          </cell>
        </row>
        <row r="207">
          <cell r="A207">
            <v>923980</v>
          </cell>
          <cell r="B207" t="str">
            <v>Outside Services Employee &amp;</v>
          </cell>
          <cell r="C207" t="str">
            <v>AGO</v>
          </cell>
          <cell r="D207">
            <v>923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>
            <v>924000</v>
          </cell>
          <cell r="B208" t="str">
            <v>Property Insurance</v>
          </cell>
          <cell r="C208" t="str">
            <v>AGO</v>
          </cell>
          <cell r="D208">
            <v>924</v>
          </cell>
          <cell r="E208">
            <v>23053</v>
          </cell>
          <cell r="F208">
            <v>6267</v>
          </cell>
          <cell r="G208">
            <v>1526</v>
          </cell>
          <cell r="H208">
            <v>1526</v>
          </cell>
          <cell r="I208">
            <v>1526</v>
          </cell>
          <cell r="J208">
            <v>1526</v>
          </cell>
          <cell r="K208">
            <v>1526</v>
          </cell>
          <cell r="L208">
            <v>1526</v>
          </cell>
          <cell r="M208">
            <v>1526</v>
          </cell>
          <cell r="N208">
            <v>1526</v>
          </cell>
          <cell r="O208">
            <v>1526</v>
          </cell>
          <cell r="P208">
            <v>1526</v>
          </cell>
          <cell r="Q208">
            <v>1526</v>
          </cell>
        </row>
        <row r="209">
          <cell r="A209">
            <v>924050</v>
          </cell>
          <cell r="B209" t="str">
            <v>Inter-Co Prop Ins Exp</v>
          </cell>
          <cell r="C209" t="str">
            <v>AGO</v>
          </cell>
          <cell r="D209">
            <v>924</v>
          </cell>
          <cell r="E209">
            <v>1385676</v>
          </cell>
          <cell r="F209">
            <v>115473</v>
          </cell>
          <cell r="G209">
            <v>115473</v>
          </cell>
          <cell r="H209">
            <v>115473</v>
          </cell>
          <cell r="I209">
            <v>115473</v>
          </cell>
          <cell r="J209">
            <v>115473</v>
          </cell>
          <cell r="K209">
            <v>115473</v>
          </cell>
          <cell r="L209">
            <v>115473</v>
          </cell>
          <cell r="M209">
            <v>115473</v>
          </cell>
          <cell r="N209">
            <v>115473</v>
          </cell>
          <cell r="O209">
            <v>115473</v>
          </cell>
          <cell r="P209">
            <v>115473</v>
          </cell>
          <cell r="Q209">
            <v>115473</v>
          </cell>
        </row>
        <row r="210">
          <cell r="A210">
            <v>924110</v>
          </cell>
          <cell r="B210" t="str">
            <v>Admin-Insurance Expense</v>
          </cell>
          <cell r="C210" t="str">
            <v>AGO</v>
          </cell>
          <cell r="D210">
            <v>924</v>
          </cell>
          <cell r="E210">
            <v>-9900</v>
          </cell>
          <cell r="F210">
            <v>-825</v>
          </cell>
          <cell r="G210">
            <v>-825</v>
          </cell>
          <cell r="H210">
            <v>-825</v>
          </cell>
          <cell r="I210">
            <v>-825</v>
          </cell>
          <cell r="J210">
            <v>-825</v>
          </cell>
          <cell r="K210">
            <v>-825</v>
          </cell>
          <cell r="L210">
            <v>-825</v>
          </cell>
          <cell r="M210">
            <v>-825</v>
          </cell>
          <cell r="N210">
            <v>-825</v>
          </cell>
          <cell r="O210">
            <v>-825</v>
          </cell>
          <cell r="P210">
            <v>-825</v>
          </cell>
          <cell r="Q210">
            <v>-825</v>
          </cell>
        </row>
        <row r="211">
          <cell r="A211">
            <v>924980</v>
          </cell>
          <cell r="B211" t="str">
            <v>Property Insurance For Corp.</v>
          </cell>
          <cell r="C211" t="str">
            <v>AGO</v>
          </cell>
          <cell r="D211">
            <v>924</v>
          </cell>
          <cell r="E211">
            <v>183324</v>
          </cell>
          <cell r="F211">
            <v>15277</v>
          </cell>
          <cell r="G211">
            <v>15277</v>
          </cell>
          <cell r="H211">
            <v>15277</v>
          </cell>
          <cell r="I211">
            <v>15277</v>
          </cell>
          <cell r="J211">
            <v>15277</v>
          </cell>
          <cell r="K211">
            <v>15277</v>
          </cell>
          <cell r="L211">
            <v>15277</v>
          </cell>
          <cell r="M211">
            <v>15277</v>
          </cell>
          <cell r="N211">
            <v>15277</v>
          </cell>
          <cell r="O211">
            <v>15277</v>
          </cell>
          <cell r="P211">
            <v>15277</v>
          </cell>
          <cell r="Q211">
            <v>15277</v>
          </cell>
        </row>
        <row r="212">
          <cell r="A212">
            <v>925000</v>
          </cell>
          <cell r="B212" t="str">
            <v>Injuries &amp; Damages</v>
          </cell>
          <cell r="C212" t="str">
            <v>AGO</v>
          </cell>
          <cell r="D212">
            <v>925</v>
          </cell>
          <cell r="E212">
            <v>45164</v>
          </cell>
          <cell r="F212">
            <v>2583</v>
          </cell>
          <cell r="G212">
            <v>3123</v>
          </cell>
          <cell r="H212">
            <v>5553</v>
          </cell>
          <cell r="I212">
            <v>3123</v>
          </cell>
          <cell r="J212">
            <v>3187</v>
          </cell>
          <cell r="K212">
            <v>7443</v>
          </cell>
          <cell r="L212">
            <v>2043</v>
          </cell>
          <cell r="M212">
            <v>2313</v>
          </cell>
          <cell r="N212">
            <v>4473</v>
          </cell>
          <cell r="O212">
            <v>3123</v>
          </cell>
          <cell r="P212">
            <v>3187</v>
          </cell>
          <cell r="Q212">
            <v>5013</v>
          </cell>
        </row>
        <row r="213">
          <cell r="A213">
            <v>925050</v>
          </cell>
          <cell r="B213" t="str">
            <v>Intercompany Non-Prop Ins Exp</v>
          </cell>
          <cell r="C213" t="str">
            <v>AGO</v>
          </cell>
          <cell r="D213">
            <v>925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A214">
            <v>925051</v>
          </cell>
          <cell r="B214" t="str">
            <v>Intercompany Gen Liab Expense</v>
          </cell>
          <cell r="C214" t="str">
            <v>AGO</v>
          </cell>
          <cell r="D214">
            <v>925</v>
          </cell>
          <cell r="E214">
            <v>350100</v>
          </cell>
          <cell r="F214">
            <v>29175</v>
          </cell>
          <cell r="G214">
            <v>29175</v>
          </cell>
          <cell r="H214">
            <v>29175</v>
          </cell>
          <cell r="I214">
            <v>29175</v>
          </cell>
          <cell r="J214">
            <v>29175</v>
          </cell>
          <cell r="K214">
            <v>29175</v>
          </cell>
          <cell r="L214">
            <v>29175</v>
          </cell>
          <cell r="M214">
            <v>29175</v>
          </cell>
          <cell r="N214">
            <v>29175</v>
          </cell>
          <cell r="O214">
            <v>29175</v>
          </cell>
          <cell r="P214">
            <v>29175</v>
          </cell>
          <cell r="Q214">
            <v>29175</v>
          </cell>
        </row>
        <row r="215">
          <cell r="A215">
            <v>925052</v>
          </cell>
          <cell r="B215" t="str">
            <v>Inter-Co Worker Comp Insur Exp</v>
          </cell>
          <cell r="C215" t="str">
            <v>AGO</v>
          </cell>
          <cell r="D215">
            <v>925</v>
          </cell>
          <cell r="E215">
            <v>68892</v>
          </cell>
          <cell r="F215">
            <v>5741</v>
          </cell>
          <cell r="G215">
            <v>5741</v>
          </cell>
          <cell r="H215">
            <v>5741</v>
          </cell>
          <cell r="I215">
            <v>5741</v>
          </cell>
          <cell r="J215">
            <v>5741</v>
          </cell>
          <cell r="K215">
            <v>5741</v>
          </cell>
          <cell r="L215">
            <v>5741</v>
          </cell>
          <cell r="M215">
            <v>5741</v>
          </cell>
          <cell r="N215">
            <v>5741</v>
          </cell>
          <cell r="O215">
            <v>5741</v>
          </cell>
          <cell r="P215">
            <v>5741</v>
          </cell>
          <cell r="Q215">
            <v>5741</v>
          </cell>
        </row>
        <row r="216">
          <cell r="A216">
            <v>925100</v>
          </cell>
          <cell r="B216" t="str">
            <v>Accrued Inj and Damages</v>
          </cell>
          <cell r="C216" t="str">
            <v>AGO</v>
          </cell>
          <cell r="D216">
            <v>925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A217">
            <v>925200</v>
          </cell>
          <cell r="B217" t="str">
            <v>Injuries And Damages-Other</v>
          </cell>
          <cell r="C217" t="str">
            <v>AGO</v>
          </cell>
          <cell r="D217">
            <v>925</v>
          </cell>
          <cell r="E217">
            <v>6196</v>
          </cell>
          <cell r="F217">
            <v>511</v>
          </cell>
          <cell r="G217">
            <v>511</v>
          </cell>
          <cell r="H217">
            <v>511</v>
          </cell>
          <cell r="I217">
            <v>511</v>
          </cell>
          <cell r="J217">
            <v>511</v>
          </cell>
          <cell r="K217">
            <v>511</v>
          </cell>
          <cell r="L217">
            <v>511</v>
          </cell>
          <cell r="M217">
            <v>511</v>
          </cell>
          <cell r="N217">
            <v>527</v>
          </cell>
          <cell r="O217">
            <v>527</v>
          </cell>
          <cell r="P217">
            <v>527</v>
          </cell>
          <cell r="Q217">
            <v>527</v>
          </cell>
        </row>
        <row r="218">
          <cell r="A218">
            <v>925980</v>
          </cell>
          <cell r="B218" t="str">
            <v>Injuries And Damages For Corp.</v>
          </cell>
          <cell r="C218" t="str">
            <v>AGO</v>
          </cell>
          <cell r="D218">
            <v>925</v>
          </cell>
          <cell r="E218">
            <v>13344</v>
          </cell>
          <cell r="F218">
            <v>1112</v>
          </cell>
          <cell r="G218">
            <v>1112</v>
          </cell>
          <cell r="H218">
            <v>1112</v>
          </cell>
          <cell r="I218">
            <v>1112</v>
          </cell>
          <cell r="J218">
            <v>1112</v>
          </cell>
          <cell r="K218">
            <v>1112</v>
          </cell>
          <cell r="L218">
            <v>1112</v>
          </cell>
          <cell r="M218">
            <v>1112</v>
          </cell>
          <cell r="N218">
            <v>1112</v>
          </cell>
          <cell r="O218">
            <v>1112</v>
          </cell>
          <cell r="P218">
            <v>1112</v>
          </cell>
          <cell r="Q218">
            <v>1112</v>
          </cell>
        </row>
        <row r="219">
          <cell r="A219">
            <v>926000</v>
          </cell>
          <cell r="B219" t="str">
            <v>Employee Benefits</v>
          </cell>
          <cell r="C219" t="str">
            <v>AGO</v>
          </cell>
          <cell r="D219">
            <v>926</v>
          </cell>
          <cell r="E219">
            <v>4214099</v>
          </cell>
          <cell r="F219">
            <v>275166</v>
          </cell>
          <cell r="G219">
            <v>279616</v>
          </cell>
          <cell r="H219">
            <v>511625</v>
          </cell>
          <cell r="I219">
            <v>326393</v>
          </cell>
          <cell r="J219">
            <v>319788</v>
          </cell>
          <cell r="K219">
            <v>448226</v>
          </cell>
          <cell r="L219">
            <v>443950</v>
          </cell>
          <cell r="M219">
            <v>250299</v>
          </cell>
          <cell r="N219">
            <v>467797</v>
          </cell>
          <cell r="O219">
            <v>284574</v>
          </cell>
          <cell r="P219">
            <v>308219</v>
          </cell>
          <cell r="Q219">
            <v>298446</v>
          </cell>
        </row>
        <row r="220">
          <cell r="A220">
            <v>926430</v>
          </cell>
          <cell r="B220" t="str">
            <v>Employees'Recreation Expense</v>
          </cell>
          <cell r="C220" t="str">
            <v>AGO</v>
          </cell>
          <cell r="D220">
            <v>926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A221">
            <v>926600</v>
          </cell>
          <cell r="B221" t="str">
            <v>Employee Benefits-Transferred</v>
          </cell>
          <cell r="C221" t="str">
            <v>AGO</v>
          </cell>
          <cell r="D221">
            <v>926</v>
          </cell>
          <cell r="E221">
            <v>2414795</v>
          </cell>
          <cell r="F221">
            <v>211157</v>
          </cell>
          <cell r="G221">
            <v>211259</v>
          </cell>
          <cell r="H221">
            <v>194711</v>
          </cell>
          <cell r="I221">
            <v>212630</v>
          </cell>
          <cell r="J221">
            <v>189854</v>
          </cell>
          <cell r="K221">
            <v>203198</v>
          </cell>
          <cell r="L221">
            <v>185981</v>
          </cell>
          <cell r="M221">
            <v>196366</v>
          </cell>
          <cell r="N221">
            <v>201077</v>
          </cell>
          <cell r="O221">
            <v>205613</v>
          </cell>
          <cell r="P221">
            <v>200587</v>
          </cell>
          <cell r="Q221">
            <v>202362</v>
          </cell>
        </row>
        <row r="222">
          <cell r="A222">
            <v>926999</v>
          </cell>
          <cell r="B222" t="str">
            <v>Non Serv Pension (ASU 2017-07)</v>
          </cell>
          <cell r="C222" t="str">
            <v>AGO</v>
          </cell>
          <cell r="D222">
            <v>926</v>
          </cell>
          <cell r="E222">
            <v>-412332</v>
          </cell>
          <cell r="F222">
            <v>-63086</v>
          </cell>
          <cell r="G222">
            <v>-63086</v>
          </cell>
          <cell r="H222">
            <v>-63086</v>
          </cell>
          <cell r="I222">
            <v>-63086</v>
          </cell>
          <cell r="J222">
            <v>-63086</v>
          </cell>
          <cell r="K222">
            <v>-63086</v>
          </cell>
          <cell r="L222">
            <v>-5636</v>
          </cell>
          <cell r="M222">
            <v>-5636</v>
          </cell>
          <cell r="N222">
            <v>-5636</v>
          </cell>
          <cell r="O222">
            <v>-5636</v>
          </cell>
          <cell r="P222">
            <v>-5636</v>
          </cell>
          <cell r="Q222">
            <v>-5636</v>
          </cell>
        </row>
        <row r="223">
          <cell r="A223">
            <v>928000</v>
          </cell>
          <cell r="B223" t="str">
            <v>Regulatory Expenses (Go)</v>
          </cell>
          <cell r="C223" t="str">
            <v>AGO</v>
          </cell>
          <cell r="D223">
            <v>928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928006</v>
          </cell>
          <cell r="B224" t="str">
            <v>State Reg Comm Proceeding</v>
          </cell>
          <cell r="C224" t="str">
            <v>AGO</v>
          </cell>
          <cell r="D224">
            <v>928</v>
          </cell>
          <cell r="E224">
            <v>755244</v>
          </cell>
          <cell r="F224">
            <v>62937</v>
          </cell>
          <cell r="G224">
            <v>62937</v>
          </cell>
          <cell r="H224">
            <v>62937</v>
          </cell>
          <cell r="I224">
            <v>62937</v>
          </cell>
          <cell r="J224">
            <v>62937</v>
          </cell>
          <cell r="K224">
            <v>62937</v>
          </cell>
          <cell r="L224">
            <v>62937</v>
          </cell>
          <cell r="M224">
            <v>62937</v>
          </cell>
          <cell r="N224">
            <v>62937</v>
          </cell>
          <cell r="O224">
            <v>62937</v>
          </cell>
          <cell r="P224">
            <v>62937</v>
          </cell>
          <cell r="Q224">
            <v>62937</v>
          </cell>
        </row>
        <row r="225">
          <cell r="A225">
            <v>928053</v>
          </cell>
          <cell r="B225" t="str">
            <v>Travel Expense</v>
          </cell>
          <cell r="C225" t="str">
            <v>AGO</v>
          </cell>
          <cell r="D225">
            <v>928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A226">
            <v>929000</v>
          </cell>
          <cell r="B226" t="str">
            <v>Duplicate Chrgs-Enrgy To Exp</v>
          </cell>
          <cell r="C226" t="str">
            <v>AGO</v>
          </cell>
          <cell r="D226">
            <v>929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A227">
            <v>929500</v>
          </cell>
          <cell r="B227" t="str">
            <v>Admin Exp Transf</v>
          </cell>
          <cell r="C227" t="str">
            <v>AGO</v>
          </cell>
          <cell r="D227">
            <v>929</v>
          </cell>
          <cell r="E227">
            <v>-434247</v>
          </cell>
          <cell r="F227">
            <v>-33721</v>
          </cell>
          <cell r="G227">
            <v>-33721</v>
          </cell>
          <cell r="H227">
            <v>-33721</v>
          </cell>
          <cell r="I227">
            <v>-33721</v>
          </cell>
          <cell r="J227">
            <v>-50176</v>
          </cell>
          <cell r="K227">
            <v>-33721</v>
          </cell>
          <cell r="L227">
            <v>-32616</v>
          </cell>
          <cell r="M227">
            <v>-32616</v>
          </cell>
          <cell r="N227">
            <v>-32616</v>
          </cell>
          <cell r="O227">
            <v>-33721</v>
          </cell>
          <cell r="P227">
            <v>-50176</v>
          </cell>
          <cell r="Q227">
            <v>-33721</v>
          </cell>
        </row>
        <row r="228">
          <cell r="A228">
            <v>930150</v>
          </cell>
          <cell r="B228" t="str">
            <v>Miscellaneous Advertising Exp</v>
          </cell>
          <cell r="C228" t="str">
            <v>AGO</v>
          </cell>
          <cell r="D228">
            <v>930</v>
          </cell>
          <cell r="E228">
            <v>231622</v>
          </cell>
          <cell r="F228">
            <v>18768</v>
          </cell>
          <cell r="G228">
            <v>18768</v>
          </cell>
          <cell r="H228">
            <v>20255</v>
          </cell>
          <cell r="I228">
            <v>18768</v>
          </cell>
          <cell r="J228">
            <v>18768</v>
          </cell>
          <cell r="K228">
            <v>20256</v>
          </cell>
          <cell r="L228">
            <v>18768</v>
          </cell>
          <cell r="M228">
            <v>18765</v>
          </cell>
          <cell r="N228">
            <v>20657</v>
          </cell>
          <cell r="O228">
            <v>18787</v>
          </cell>
          <cell r="P228">
            <v>18787</v>
          </cell>
          <cell r="Q228">
            <v>20275</v>
          </cell>
        </row>
        <row r="229">
          <cell r="A229">
            <v>930200</v>
          </cell>
          <cell r="B229" t="str">
            <v>Misc General Expenses</v>
          </cell>
          <cell r="C229" t="str">
            <v>AGO</v>
          </cell>
          <cell r="D229">
            <v>930</v>
          </cell>
          <cell r="E229">
            <v>813131</v>
          </cell>
          <cell r="F229">
            <v>65702</v>
          </cell>
          <cell r="G229">
            <v>65663</v>
          </cell>
          <cell r="H229">
            <v>65597</v>
          </cell>
          <cell r="I229">
            <v>71863</v>
          </cell>
          <cell r="J229">
            <v>67317</v>
          </cell>
          <cell r="K229">
            <v>65535</v>
          </cell>
          <cell r="L229">
            <v>64798</v>
          </cell>
          <cell r="M229">
            <v>64863</v>
          </cell>
          <cell r="N229">
            <v>68463</v>
          </cell>
          <cell r="O229">
            <v>68547</v>
          </cell>
          <cell r="P229">
            <v>76372</v>
          </cell>
          <cell r="Q229">
            <v>68411</v>
          </cell>
        </row>
        <row r="230">
          <cell r="A230">
            <v>930210</v>
          </cell>
          <cell r="B230" t="str">
            <v>Industry Association Dues</v>
          </cell>
          <cell r="C230" t="str">
            <v>AGO</v>
          </cell>
          <cell r="D230">
            <v>930</v>
          </cell>
          <cell r="E230">
            <v>42956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42956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A231">
            <v>930220</v>
          </cell>
          <cell r="B231" t="str">
            <v>Exp of Servicing Securities</v>
          </cell>
          <cell r="C231" t="str">
            <v>AGO</v>
          </cell>
          <cell r="D231">
            <v>930</v>
          </cell>
          <cell r="E231">
            <v>95000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95000</v>
          </cell>
        </row>
        <row r="232">
          <cell r="A232">
            <v>930230</v>
          </cell>
          <cell r="B232" t="str">
            <v>Dues To Various Organizations</v>
          </cell>
          <cell r="C232" t="str">
            <v>AGO</v>
          </cell>
          <cell r="D232">
            <v>930</v>
          </cell>
          <cell r="E232">
            <v>21760</v>
          </cell>
          <cell r="F232">
            <v>1755</v>
          </cell>
          <cell r="G232">
            <v>1374</v>
          </cell>
          <cell r="H232">
            <v>1696</v>
          </cell>
          <cell r="I232">
            <v>1279</v>
          </cell>
          <cell r="J232">
            <v>1630</v>
          </cell>
          <cell r="K232">
            <v>3287</v>
          </cell>
          <cell r="L232">
            <v>1279</v>
          </cell>
          <cell r="M232">
            <v>1279</v>
          </cell>
          <cell r="N232">
            <v>1577</v>
          </cell>
          <cell r="O232">
            <v>4046</v>
          </cell>
          <cell r="P232">
            <v>1279</v>
          </cell>
          <cell r="Q232">
            <v>1279</v>
          </cell>
        </row>
        <row r="233">
          <cell r="A233">
            <v>930240</v>
          </cell>
          <cell r="B233" t="str">
            <v>Director'S Expenses</v>
          </cell>
          <cell r="C233" t="str">
            <v>AGO</v>
          </cell>
          <cell r="D233">
            <v>930</v>
          </cell>
          <cell r="E233">
            <v>52479</v>
          </cell>
          <cell r="F233">
            <v>5831</v>
          </cell>
          <cell r="G233">
            <v>0</v>
          </cell>
          <cell r="H233">
            <v>0</v>
          </cell>
          <cell r="I233">
            <v>5831</v>
          </cell>
          <cell r="J233">
            <v>0</v>
          </cell>
          <cell r="K233">
            <v>5831</v>
          </cell>
          <cell r="L233">
            <v>0</v>
          </cell>
          <cell r="M233">
            <v>0</v>
          </cell>
          <cell r="N233">
            <v>0</v>
          </cell>
          <cell r="O233">
            <v>5831</v>
          </cell>
          <cell r="P233">
            <v>29155</v>
          </cell>
          <cell r="Q233">
            <v>0</v>
          </cell>
        </row>
        <row r="234">
          <cell r="A234">
            <v>930250</v>
          </cell>
          <cell r="B234" t="str">
            <v>Buy\Sell Transf Employee Homes</v>
          </cell>
          <cell r="C234" t="str">
            <v>AGO</v>
          </cell>
          <cell r="D234">
            <v>930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>
            <v>930600</v>
          </cell>
          <cell r="B235" t="str">
            <v>Leased Circuit Charges - Other</v>
          </cell>
          <cell r="C235" t="str">
            <v>AGO</v>
          </cell>
          <cell r="D235">
            <v>930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A236">
            <v>930700</v>
          </cell>
          <cell r="B236" t="str">
            <v>Research &amp; Development</v>
          </cell>
          <cell r="C236" t="str">
            <v>AGO</v>
          </cell>
          <cell r="D236">
            <v>930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A237">
            <v>930940</v>
          </cell>
          <cell r="B237" t="str">
            <v>General Expenses</v>
          </cell>
          <cell r="C237" t="str">
            <v>AGO</v>
          </cell>
          <cell r="D237">
            <v>930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A238">
            <v>931001</v>
          </cell>
          <cell r="B238" t="str">
            <v>Rents-A&amp;G</v>
          </cell>
          <cell r="C238" t="str">
            <v>AGO</v>
          </cell>
          <cell r="D238">
            <v>931</v>
          </cell>
          <cell r="E238">
            <v>135543</v>
          </cell>
          <cell r="F238">
            <v>11322</v>
          </cell>
          <cell r="G238">
            <v>11331</v>
          </cell>
          <cell r="H238">
            <v>11320</v>
          </cell>
          <cell r="I238">
            <v>11325</v>
          </cell>
          <cell r="J238">
            <v>11329</v>
          </cell>
          <cell r="K238">
            <v>11323</v>
          </cell>
          <cell r="L238">
            <v>10977</v>
          </cell>
          <cell r="M238">
            <v>11312</v>
          </cell>
          <cell r="N238">
            <v>11308</v>
          </cell>
          <cell r="O238">
            <v>11357</v>
          </cell>
          <cell r="P238">
            <v>11319</v>
          </cell>
          <cell r="Q238">
            <v>11320</v>
          </cell>
        </row>
        <row r="239">
          <cell r="A239">
            <v>931003</v>
          </cell>
          <cell r="B239" t="str">
            <v>Lease Amortization Expense</v>
          </cell>
          <cell r="C239" t="str">
            <v>AGO</v>
          </cell>
          <cell r="D239">
            <v>931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A240">
            <v>931008</v>
          </cell>
          <cell r="B240" t="str">
            <v>A&amp;G Rents-IC</v>
          </cell>
          <cell r="C240" t="str">
            <v>AGO</v>
          </cell>
          <cell r="D240">
            <v>931</v>
          </cell>
          <cell r="E240">
            <v>2383716</v>
          </cell>
          <cell r="F240">
            <v>198643</v>
          </cell>
          <cell r="G240">
            <v>198643</v>
          </cell>
          <cell r="H240">
            <v>198643</v>
          </cell>
          <cell r="I240">
            <v>198643</v>
          </cell>
          <cell r="J240">
            <v>198643</v>
          </cell>
          <cell r="K240">
            <v>198643</v>
          </cell>
          <cell r="L240">
            <v>198643</v>
          </cell>
          <cell r="M240">
            <v>198643</v>
          </cell>
          <cell r="N240">
            <v>198643</v>
          </cell>
          <cell r="O240">
            <v>198643</v>
          </cell>
          <cell r="P240">
            <v>198643</v>
          </cell>
          <cell r="Q240">
            <v>198643</v>
          </cell>
        </row>
        <row r="241">
          <cell r="A241">
            <v>932000</v>
          </cell>
          <cell r="B241" t="str">
            <v>Maintenance of General Plant</v>
          </cell>
          <cell r="C241" t="str">
            <v>AGM</v>
          </cell>
          <cell r="D241">
            <v>932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A242">
            <v>935100</v>
          </cell>
          <cell r="B242" t="str">
            <v>Maint General Plant-Elec</v>
          </cell>
          <cell r="C242" t="str">
            <v>AGM</v>
          </cell>
          <cell r="D242">
            <v>935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A243">
            <v>935200</v>
          </cell>
          <cell r="B243" t="str">
            <v>Cust Infor &amp; Computer Control</v>
          </cell>
          <cell r="C243" t="str">
            <v>AGM</v>
          </cell>
          <cell r="D243">
            <v>935</v>
          </cell>
          <cell r="E243">
            <v>60</v>
          </cell>
          <cell r="F243">
            <v>5</v>
          </cell>
          <cell r="G243">
            <v>5</v>
          </cell>
          <cell r="H243">
            <v>5</v>
          </cell>
          <cell r="I243">
            <v>5</v>
          </cell>
          <cell r="J243">
            <v>5</v>
          </cell>
          <cell r="K243">
            <v>5</v>
          </cell>
          <cell r="L243">
            <v>5</v>
          </cell>
          <cell r="M243">
            <v>5</v>
          </cell>
          <cell r="N243">
            <v>5</v>
          </cell>
          <cell r="O243">
            <v>5</v>
          </cell>
          <cell r="P243">
            <v>5</v>
          </cell>
          <cell r="Q243">
            <v>5</v>
          </cell>
        </row>
      </sheetData>
      <sheetData sheetId="8">
        <row r="12">
          <cell r="A12">
            <v>440000</v>
          </cell>
          <cell r="D12" t="str">
            <v>BBEREV</v>
          </cell>
          <cell r="G12">
            <v>5911211</v>
          </cell>
          <cell r="H12">
            <v>6027516</v>
          </cell>
          <cell r="I12">
            <v>5340836</v>
          </cell>
          <cell r="J12">
            <v>4027889</v>
          </cell>
          <cell r="K12">
            <v>4032443</v>
          </cell>
          <cell r="L12">
            <v>5449993</v>
          </cell>
          <cell r="M12">
            <v>6174453</v>
          </cell>
          <cell r="N12">
            <v>5554103</v>
          </cell>
          <cell r="O12">
            <v>5197030</v>
          </cell>
          <cell r="P12">
            <v>4385560</v>
          </cell>
          <cell r="Q12">
            <v>3756750</v>
          </cell>
          <cell r="R12">
            <v>4857877</v>
          </cell>
        </row>
        <row r="13">
          <cell r="A13">
            <v>440000</v>
          </cell>
          <cell r="D13" t="str">
            <v>BEFREV</v>
          </cell>
          <cell r="G13">
            <v>5092559</v>
          </cell>
          <cell r="H13">
            <v>5230959</v>
          </cell>
          <cell r="I13">
            <v>4722124</v>
          </cell>
          <cell r="J13">
            <v>3299529</v>
          </cell>
          <cell r="K13">
            <v>3238123</v>
          </cell>
          <cell r="L13">
            <v>4626323</v>
          </cell>
          <cell r="M13">
            <v>5505633</v>
          </cell>
          <cell r="N13">
            <v>4783424</v>
          </cell>
          <cell r="O13">
            <v>4534748</v>
          </cell>
          <cell r="P13">
            <v>3708733</v>
          </cell>
          <cell r="Q13">
            <v>2908510</v>
          </cell>
          <cell r="R13">
            <v>3998235</v>
          </cell>
        </row>
        <row r="14">
          <cell r="A14">
            <v>440000</v>
          </cell>
          <cell r="D14" t="str">
            <v>BBEREV</v>
          </cell>
          <cell r="G14">
            <v>5558850</v>
          </cell>
          <cell r="H14">
            <v>5685217</v>
          </cell>
          <cell r="I14">
            <v>5223371</v>
          </cell>
          <cell r="J14">
            <v>3931133</v>
          </cell>
          <cell r="K14">
            <v>3875860</v>
          </cell>
          <cell r="L14">
            <v>5137920</v>
          </cell>
          <cell r="M14">
            <v>5937526</v>
          </cell>
          <cell r="N14">
            <v>5281773</v>
          </cell>
          <cell r="O14">
            <v>5056309</v>
          </cell>
          <cell r="P14">
            <v>4306182</v>
          </cell>
          <cell r="Q14">
            <v>3579480</v>
          </cell>
          <cell r="R14">
            <v>4570229</v>
          </cell>
        </row>
        <row r="15">
          <cell r="A15">
            <v>440000</v>
          </cell>
          <cell r="D15" t="str">
            <v>BBEREV</v>
          </cell>
          <cell r="G15">
            <v>431317</v>
          </cell>
          <cell r="H15">
            <v>441122</v>
          </cell>
          <cell r="I15">
            <v>405287</v>
          </cell>
          <cell r="J15">
            <v>305021</v>
          </cell>
          <cell r="K15">
            <v>300732</v>
          </cell>
          <cell r="L15">
            <v>398657</v>
          </cell>
          <cell r="M15">
            <v>460699</v>
          </cell>
          <cell r="N15">
            <v>409818</v>
          </cell>
          <cell r="O15">
            <v>392324</v>
          </cell>
          <cell r="P15">
            <v>334121</v>
          </cell>
          <cell r="Q15">
            <v>277736</v>
          </cell>
          <cell r="R15">
            <v>354609</v>
          </cell>
        </row>
        <row r="16">
          <cell r="A16">
            <v>440000</v>
          </cell>
          <cell r="D16" t="str">
            <v>REDSM</v>
          </cell>
          <cell r="G16">
            <v>399505</v>
          </cell>
          <cell r="H16">
            <v>410362</v>
          </cell>
          <cell r="I16">
            <v>370445</v>
          </cell>
          <cell r="J16">
            <v>258844</v>
          </cell>
          <cell r="K16">
            <v>254027</v>
          </cell>
          <cell r="L16">
            <v>362929</v>
          </cell>
          <cell r="M16">
            <v>451468</v>
          </cell>
          <cell r="N16">
            <v>392246</v>
          </cell>
          <cell r="O16">
            <v>371855</v>
          </cell>
          <cell r="P16">
            <v>304121</v>
          </cell>
          <cell r="Q16">
            <v>238501</v>
          </cell>
          <cell r="R16">
            <v>327860</v>
          </cell>
        </row>
        <row r="17">
          <cell r="A17">
            <v>440000</v>
          </cell>
          <cell r="D17" t="str">
            <v>REFC</v>
          </cell>
          <cell r="G17">
            <v>145286</v>
          </cell>
          <cell r="H17">
            <v>121004</v>
          </cell>
          <cell r="I17">
            <v>344618</v>
          </cell>
          <cell r="J17">
            <v>190720</v>
          </cell>
          <cell r="K17">
            <v>959934</v>
          </cell>
          <cell r="L17">
            <v>1678374</v>
          </cell>
          <cell r="M17">
            <v>1473040</v>
          </cell>
          <cell r="N17">
            <v>115551</v>
          </cell>
          <cell r="O17">
            <v>77210</v>
          </cell>
          <cell r="P17">
            <v>-38356</v>
          </cell>
          <cell r="Q17">
            <v>124584</v>
          </cell>
          <cell r="R17">
            <v>19459</v>
          </cell>
        </row>
        <row r="18">
          <cell r="A18">
            <v>440000</v>
          </cell>
          <cell r="D18" t="str">
            <v>RKEPSM</v>
          </cell>
          <cell r="G18">
            <v>-1007066</v>
          </cell>
          <cell r="H18">
            <v>-632218</v>
          </cell>
          <cell r="I18">
            <v>-70103</v>
          </cell>
          <cell r="J18">
            <v>-44</v>
          </cell>
          <cell r="K18">
            <v>-184028</v>
          </cell>
          <cell r="L18">
            <v>-467396</v>
          </cell>
          <cell r="M18">
            <v>-1215562</v>
          </cell>
          <cell r="N18">
            <v>-573157</v>
          </cell>
          <cell r="O18">
            <v>-454163</v>
          </cell>
          <cell r="P18">
            <v>-325869</v>
          </cell>
          <cell r="Q18">
            <v>-323602</v>
          </cell>
          <cell r="R18">
            <v>-301287</v>
          </cell>
        </row>
        <row r="19">
          <cell r="A19">
            <v>440000</v>
          </cell>
          <cell r="D19" t="str">
            <v>ROEESM</v>
          </cell>
          <cell r="G19">
            <v>1130456</v>
          </cell>
          <cell r="H19">
            <v>1046575</v>
          </cell>
          <cell r="I19">
            <v>1238522</v>
          </cell>
          <cell r="J19">
            <v>442330</v>
          </cell>
          <cell r="K19">
            <v>628245</v>
          </cell>
          <cell r="L19">
            <v>1277205</v>
          </cell>
          <cell r="M19">
            <v>852435</v>
          </cell>
          <cell r="N19">
            <v>609124</v>
          </cell>
          <cell r="O19">
            <v>738727</v>
          </cell>
          <cell r="P19">
            <v>345498</v>
          </cell>
          <cell r="Q19">
            <v>337694</v>
          </cell>
          <cell r="R19">
            <v>869728</v>
          </cell>
        </row>
        <row r="20">
          <cell r="A20">
            <v>440990</v>
          </cell>
          <cell r="D20" t="str">
            <v>UNBILL</v>
          </cell>
          <cell r="G20">
            <v>39246</v>
          </cell>
          <cell r="H20">
            <v>36618</v>
          </cell>
          <cell r="I20">
            <v>-1861921</v>
          </cell>
          <cell r="J20">
            <v>-117079</v>
          </cell>
          <cell r="K20">
            <v>2217107</v>
          </cell>
          <cell r="L20">
            <v>1847111</v>
          </cell>
          <cell r="M20">
            <v>-2023859</v>
          </cell>
          <cell r="N20">
            <v>-304049</v>
          </cell>
          <cell r="O20">
            <v>-2011248</v>
          </cell>
          <cell r="P20">
            <v>-1319225</v>
          </cell>
          <cell r="Q20">
            <v>2026219</v>
          </cell>
          <cell r="R20">
            <v>1757152</v>
          </cell>
        </row>
        <row r="21">
          <cell r="A21">
            <v>442100</v>
          </cell>
          <cell r="D21" t="str">
            <v>BBEREV</v>
          </cell>
          <cell r="G21">
            <v>3656553</v>
          </cell>
          <cell r="H21">
            <v>3532337</v>
          </cell>
          <cell r="I21">
            <v>3317659</v>
          </cell>
          <cell r="J21">
            <v>3094689</v>
          </cell>
          <cell r="K21">
            <v>3030147</v>
          </cell>
          <cell r="L21">
            <v>3202417</v>
          </cell>
          <cell r="M21">
            <v>3179161</v>
          </cell>
          <cell r="N21">
            <v>2899142</v>
          </cell>
          <cell r="O21">
            <v>3029716</v>
          </cell>
          <cell r="P21">
            <v>3025803</v>
          </cell>
          <cell r="Q21">
            <v>2967061</v>
          </cell>
          <cell r="R21">
            <v>3376915</v>
          </cell>
        </row>
        <row r="22">
          <cell r="A22">
            <v>442100</v>
          </cell>
          <cell r="D22" t="str">
            <v>BEFREV</v>
          </cell>
          <cell r="G22">
            <v>4573674</v>
          </cell>
          <cell r="H22">
            <v>4427086</v>
          </cell>
          <cell r="I22">
            <v>4373186</v>
          </cell>
          <cell r="J22">
            <v>3901011</v>
          </cell>
          <cell r="K22">
            <v>3667639</v>
          </cell>
          <cell r="L22">
            <v>4064455</v>
          </cell>
          <cell r="M22">
            <v>4211860</v>
          </cell>
          <cell r="N22">
            <v>3639590</v>
          </cell>
          <cell r="O22">
            <v>3945394</v>
          </cell>
          <cell r="P22">
            <v>3895549</v>
          </cell>
          <cell r="Q22">
            <v>3506857</v>
          </cell>
          <cell r="R22">
            <v>4096101</v>
          </cell>
        </row>
        <row r="23">
          <cell r="A23">
            <v>442100</v>
          </cell>
          <cell r="D23" t="str">
            <v>BBEREV</v>
          </cell>
          <cell r="G23">
            <v>4992810</v>
          </cell>
          <cell r="H23">
            <v>4870485</v>
          </cell>
          <cell r="I23">
            <v>4769457</v>
          </cell>
          <cell r="J23">
            <v>4327106</v>
          </cell>
          <cell r="K23">
            <v>4181017</v>
          </cell>
          <cell r="L23">
            <v>4286407</v>
          </cell>
          <cell r="M23">
            <v>4440731</v>
          </cell>
          <cell r="N23">
            <v>4027158</v>
          </cell>
          <cell r="O23">
            <v>4310313</v>
          </cell>
          <cell r="P23">
            <v>4315566</v>
          </cell>
          <cell r="Q23">
            <v>3982943</v>
          </cell>
          <cell r="R23">
            <v>4557630</v>
          </cell>
        </row>
        <row r="24">
          <cell r="A24">
            <v>442100</v>
          </cell>
          <cell r="D24" t="str">
            <v>BBEREV</v>
          </cell>
          <cell r="G24">
            <v>463129</v>
          </cell>
          <cell r="H24">
            <v>451782</v>
          </cell>
          <cell r="I24">
            <v>442411</v>
          </cell>
          <cell r="J24">
            <v>401379</v>
          </cell>
          <cell r="K24">
            <v>387828</v>
          </cell>
          <cell r="L24">
            <v>397604</v>
          </cell>
          <cell r="M24">
            <v>411919</v>
          </cell>
          <cell r="N24">
            <v>373556</v>
          </cell>
          <cell r="O24">
            <v>399821</v>
          </cell>
          <cell r="P24">
            <v>400309</v>
          </cell>
          <cell r="Q24">
            <v>369455</v>
          </cell>
          <cell r="R24">
            <v>422762</v>
          </cell>
        </row>
        <row r="25">
          <cell r="A25">
            <v>442100</v>
          </cell>
          <cell r="D25" t="str">
            <v>REDSM</v>
          </cell>
          <cell r="G25">
            <v>208510</v>
          </cell>
          <cell r="H25">
            <v>201827</v>
          </cell>
          <cell r="I25">
            <v>199370</v>
          </cell>
          <cell r="J25">
            <v>177844</v>
          </cell>
          <cell r="K25">
            <v>167204</v>
          </cell>
          <cell r="L25">
            <v>185295</v>
          </cell>
          <cell r="M25">
            <v>201990</v>
          </cell>
          <cell r="N25">
            <v>174545</v>
          </cell>
          <cell r="O25">
            <v>189211</v>
          </cell>
          <cell r="P25">
            <v>186820</v>
          </cell>
          <cell r="Q25">
            <v>168180</v>
          </cell>
          <cell r="R25">
            <v>196438</v>
          </cell>
        </row>
        <row r="26">
          <cell r="A26">
            <v>442100</v>
          </cell>
          <cell r="D26" t="str">
            <v>REFC</v>
          </cell>
          <cell r="G26">
            <v>130483</v>
          </cell>
          <cell r="H26">
            <v>102409</v>
          </cell>
          <cell r="I26">
            <v>319152</v>
          </cell>
          <cell r="J26">
            <v>225487</v>
          </cell>
          <cell r="K26">
            <v>1087263</v>
          </cell>
          <cell r="L26">
            <v>1474535</v>
          </cell>
          <cell r="M26">
            <v>1126889</v>
          </cell>
          <cell r="N26">
            <v>87920</v>
          </cell>
          <cell r="O26">
            <v>67175</v>
          </cell>
          <cell r="P26">
            <v>-40288</v>
          </cell>
          <cell r="Q26">
            <v>150214</v>
          </cell>
          <cell r="R26">
            <v>19936</v>
          </cell>
        </row>
        <row r="27">
          <cell r="A27">
            <v>442100</v>
          </cell>
          <cell r="D27" t="str">
            <v>RKEPSM</v>
          </cell>
          <cell r="G27">
            <v>-904456</v>
          </cell>
          <cell r="H27">
            <v>-535061</v>
          </cell>
          <cell r="I27">
            <v>-64922</v>
          </cell>
          <cell r="J27">
            <v>-52</v>
          </cell>
          <cell r="K27">
            <v>-208438</v>
          </cell>
          <cell r="L27">
            <v>-410631</v>
          </cell>
          <cell r="M27">
            <v>-929916</v>
          </cell>
          <cell r="N27">
            <v>-436101</v>
          </cell>
          <cell r="O27">
            <v>-395138</v>
          </cell>
          <cell r="P27">
            <v>-342284</v>
          </cell>
          <cell r="Q27">
            <v>-390174</v>
          </cell>
          <cell r="R27">
            <v>-308661</v>
          </cell>
        </row>
        <row r="28">
          <cell r="A28">
            <v>442100</v>
          </cell>
          <cell r="D28" t="str">
            <v>ROEESM</v>
          </cell>
          <cell r="G28">
            <v>1015273</v>
          </cell>
          <cell r="H28">
            <v>885742</v>
          </cell>
          <cell r="I28">
            <v>1147003</v>
          </cell>
          <cell r="J28">
            <v>522964</v>
          </cell>
          <cell r="K28">
            <v>711577</v>
          </cell>
          <cell r="L28">
            <v>1122088</v>
          </cell>
          <cell r="M28">
            <v>652121</v>
          </cell>
          <cell r="N28">
            <v>463468</v>
          </cell>
          <cell r="O28">
            <v>642719</v>
          </cell>
          <cell r="P28">
            <v>362901</v>
          </cell>
          <cell r="Q28">
            <v>407165</v>
          </cell>
          <cell r="R28">
            <v>891017</v>
          </cell>
        </row>
        <row r="29">
          <cell r="A29">
            <v>442190</v>
          </cell>
          <cell r="D29" t="str">
            <v>UNBILL</v>
          </cell>
          <cell r="G29">
            <v>-542827</v>
          </cell>
          <cell r="H29">
            <v>459256</v>
          </cell>
          <cell r="I29">
            <v>201384</v>
          </cell>
          <cell r="J29">
            <v>-492352</v>
          </cell>
          <cell r="K29">
            <v>804487</v>
          </cell>
          <cell r="L29">
            <v>-231217</v>
          </cell>
          <cell r="M29">
            <v>-1478804</v>
          </cell>
          <cell r="N29">
            <v>156211</v>
          </cell>
          <cell r="O29">
            <v>-325120</v>
          </cell>
          <cell r="P29">
            <v>-961849</v>
          </cell>
          <cell r="Q29">
            <v>1059627</v>
          </cell>
          <cell r="R29">
            <v>1377087</v>
          </cell>
        </row>
        <row r="30">
          <cell r="A30">
            <v>442200</v>
          </cell>
          <cell r="D30" t="str">
            <v>BBEREV</v>
          </cell>
          <cell r="G30">
            <v>1496434</v>
          </cell>
          <cell r="H30">
            <v>1522366</v>
          </cell>
          <cell r="I30">
            <v>1431295</v>
          </cell>
          <cell r="J30">
            <v>1351379</v>
          </cell>
          <cell r="K30">
            <v>1400773</v>
          </cell>
          <cell r="L30">
            <v>1368896</v>
          </cell>
          <cell r="M30">
            <v>1268252</v>
          </cell>
          <cell r="N30">
            <v>1315725</v>
          </cell>
          <cell r="O30">
            <v>1212828</v>
          </cell>
          <cell r="P30">
            <v>1240465</v>
          </cell>
          <cell r="Q30">
            <v>1371103</v>
          </cell>
          <cell r="R30">
            <v>1446545</v>
          </cell>
        </row>
        <row r="31">
          <cell r="A31">
            <v>442200</v>
          </cell>
          <cell r="D31" t="str">
            <v>BEFREV</v>
          </cell>
          <cell r="G31">
            <v>2223932</v>
          </cell>
          <cell r="H31">
            <v>2266538</v>
          </cell>
          <cell r="I31">
            <v>2273000</v>
          </cell>
          <cell r="J31">
            <v>2061262</v>
          </cell>
          <cell r="K31">
            <v>2066236</v>
          </cell>
          <cell r="L31">
            <v>2107184</v>
          </cell>
          <cell r="M31">
            <v>2036119</v>
          </cell>
          <cell r="N31">
            <v>1996531</v>
          </cell>
          <cell r="O31">
            <v>1962526</v>
          </cell>
          <cell r="P31">
            <v>1997491</v>
          </cell>
          <cell r="Q31">
            <v>1976882</v>
          </cell>
          <cell r="R31">
            <v>2110906</v>
          </cell>
        </row>
        <row r="32">
          <cell r="A32">
            <v>442200</v>
          </cell>
          <cell r="D32" t="str">
            <v>BBEREV</v>
          </cell>
          <cell r="G32">
            <v>2138939</v>
          </cell>
          <cell r="H32">
            <v>2206443</v>
          </cell>
          <cell r="I32">
            <v>2166868</v>
          </cell>
          <cell r="J32">
            <v>1957019</v>
          </cell>
          <cell r="K32">
            <v>1973317</v>
          </cell>
          <cell r="L32">
            <v>1854417</v>
          </cell>
          <cell r="M32">
            <v>1830904</v>
          </cell>
          <cell r="N32">
            <v>1889679</v>
          </cell>
          <cell r="O32">
            <v>1748864</v>
          </cell>
          <cell r="P32">
            <v>1782268</v>
          </cell>
          <cell r="Q32">
            <v>1851792</v>
          </cell>
          <cell r="R32">
            <v>2003724</v>
          </cell>
        </row>
        <row r="33">
          <cell r="A33">
            <v>442200</v>
          </cell>
          <cell r="D33" t="str">
            <v>BBEREV</v>
          </cell>
          <cell r="G33">
            <v>189064</v>
          </cell>
          <cell r="H33">
            <v>195031</v>
          </cell>
          <cell r="I33">
            <v>191533</v>
          </cell>
          <cell r="J33">
            <v>172984</v>
          </cell>
          <cell r="K33">
            <v>174425</v>
          </cell>
          <cell r="L33">
            <v>163915</v>
          </cell>
          <cell r="M33">
            <v>161837</v>
          </cell>
          <cell r="N33">
            <v>167032</v>
          </cell>
          <cell r="O33">
            <v>154585</v>
          </cell>
          <cell r="P33">
            <v>157538</v>
          </cell>
          <cell r="Q33">
            <v>163683</v>
          </cell>
          <cell r="R33">
            <v>177112</v>
          </cell>
        </row>
        <row r="34">
          <cell r="A34">
            <v>442200</v>
          </cell>
          <cell r="D34" t="str">
            <v>REDSM</v>
          </cell>
          <cell r="G34">
            <v>101387</v>
          </cell>
          <cell r="H34">
            <v>103329</v>
          </cell>
          <cell r="I34">
            <v>103624</v>
          </cell>
          <cell r="J34">
            <v>93971</v>
          </cell>
          <cell r="K34">
            <v>94198</v>
          </cell>
          <cell r="L34">
            <v>96065</v>
          </cell>
          <cell r="M34">
            <v>97647</v>
          </cell>
          <cell r="N34">
            <v>95748</v>
          </cell>
          <cell r="O34">
            <v>94118</v>
          </cell>
          <cell r="P34">
            <v>95794</v>
          </cell>
          <cell r="Q34">
            <v>94806</v>
          </cell>
          <cell r="R34">
            <v>101234</v>
          </cell>
        </row>
        <row r="35">
          <cell r="A35">
            <v>442200</v>
          </cell>
          <cell r="D35" t="str">
            <v>REFC</v>
          </cell>
          <cell r="G35">
            <v>63447</v>
          </cell>
          <cell r="H35">
            <v>52430</v>
          </cell>
          <cell r="I35">
            <v>165882</v>
          </cell>
          <cell r="J35">
            <v>119146</v>
          </cell>
          <cell r="K35">
            <v>612531</v>
          </cell>
          <cell r="L35">
            <v>764461</v>
          </cell>
          <cell r="M35">
            <v>544767</v>
          </cell>
          <cell r="N35">
            <v>48229</v>
          </cell>
          <cell r="O35">
            <v>33414</v>
          </cell>
          <cell r="P35">
            <v>-20658</v>
          </cell>
          <cell r="Q35">
            <v>84678</v>
          </cell>
          <cell r="R35">
            <v>10274</v>
          </cell>
        </row>
        <row r="36">
          <cell r="A36">
            <v>442200</v>
          </cell>
          <cell r="D36" t="str">
            <v>RKEPSM</v>
          </cell>
          <cell r="G36">
            <v>-439788</v>
          </cell>
          <cell r="H36">
            <v>-273936</v>
          </cell>
          <cell r="I36">
            <v>-33744</v>
          </cell>
          <cell r="J36">
            <v>-27</v>
          </cell>
          <cell r="K36">
            <v>-117427</v>
          </cell>
          <cell r="L36">
            <v>-212888</v>
          </cell>
          <cell r="M36">
            <v>-449545</v>
          </cell>
          <cell r="N36">
            <v>-239227</v>
          </cell>
          <cell r="O36">
            <v>-196550</v>
          </cell>
          <cell r="P36">
            <v>-175510</v>
          </cell>
          <cell r="Q36">
            <v>-219948</v>
          </cell>
          <cell r="R36">
            <v>-159067</v>
          </cell>
        </row>
        <row r="37">
          <cell r="A37">
            <v>442200</v>
          </cell>
          <cell r="D37" t="str">
            <v>ROEESM</v>
          </cell>
          <cell r="G37">
            <v>493672</v>
          </cell>
          <cell r="H37">
            <v>453474</v>
          </cell>
          <cell r="I37">
            <v>596164</v>
          </cell>
          <cell r="J37">
            <v>276330</v>
          </cell>
          <cell r="K37">
            <v>400881</v>
          </cell>
          <cell r="L37">
            <v>581737</v>
          </cell>
          <cell r="M37">
            <v>315252</v>
          </cell>
          <cell r="N37">
            <v>254240</v>
          </cell>
          <cell r="O37">
            <v>319703</v>
          </cell>
          <cell r="P37">
            <v>186082</v>
          </cell>
          <cell r="Q37">
            <v>229527</v>
          </cell>
          <cell r="R37">
            <v>459181</v>
          </cell>
        </row>
        <row r="38">
          <cell r="A38">
            <v>442290</v>
          </cell>
          <cell r="D38" t="str">
            <v>UNBILL</v>
          </cell>
          <cell r="G38">
            <v>-6140</v>
          </cell>
          <cell r="H38">
            <v>331786</v>
          </cell>
          <cell r="I38">
            <v>-62736</v>
          </cell>
          <cell r="J38">
            <v>6357</v>
          </cell>
          <cell r="K38">
            <v>272142</v>
          </cell>
          <cell r="L38">
            <v>-164272</v>
          </cell>
          <cell r="M38">
            <v>-728083</v>
          </cell>
          <cell r="N38">
            <v>-307112</v>
          </cell>
          <cell r="O38">
            <v>223118</v>
          </cell>
          <cell r="P38">
            <v>-71920</v>
          </cell>
          <cell r="Q38">
            <v>415961</v>
          </cell>
          <cell r="R38">
            <v>80817</v>
          </cell>
        </row>
        <row r="39">
          <cell r="A39">
            <v>444000</v>
          </cell>
          <cell r="D39" t="str">
            <v>BBEREV</v>
          </cell>
          <cell r="G39">
            <v>66851</v>
          </cell>
          <cell r="H39">
            <v>46466</v>
          </cell>
          <cell r="I39">
            <v>79944</v>
          </cell>
          <cell r="J39">
            <v>61087</v>
          </cell>
          <cell r="K39">
            <v>68650</v>
          </cell>
          <cell r="L39">
            <v>60792</v>
          </cell>
          <cell r="M39">
            <v>65243</v>
          </cell>
          <cell r="N39">
            <v>63028</v>
          </cell>
          <cell r="O39">
            <v>62459</v>
          </cell>
          <cell r="P39">
            <v>60879</v>
          </cell>
          <cell r="Q39">
            <v>60047</v>
          </cell>
          <cell r="R39">
            <v>70575</v>
          </cell>
        </row>
        <row r="40">
          <cell r="A40">
            <v>444000</v>
          </cell>
          <cell r="D40" t="str">
            <v>BEFREV</v>
          </cell>
          <cell r="G40">
            <v>36286</v>
          </cell>
          <cell r="H40">
            <v>25356</v>
          </cell>
          <cell r="I40">
            <v>44896</v>
          </cell>
          <cell r="J40">
            <v>33520</v>
          </cell>
          <cell r="K40">
            <v>37372</v>
          </cell>
          <cell r="L40">
            <v>34129</v>
          </cell>
          <cell r="M40">
            <v>37129</v>
          </cell>
          <cell r="N40">
            <v>34925</v>
          </cell>
          <cell r="O40">
            <v>34994</v>
          </cell>
          <cell r="P40">
            <v>33897</v>
          </cell>
          <cell r="Q40">
            <v>32236</v>
          </cell>
          <cell r="R40">
            <v>37990</v>
          </cell>
        </row>
        <row r="41">
          <cell r="A41">
            <v>444000</v>
          </cell>
          <cell r="D41" t="str">
            <v>BBEREV</v>
          </cell>
          <cell r="G41">
            <v>40341</v>
          </cell>
          <cell r="H41">
            <v>28098</v>
          </cell>
          <cell r="I41">
            <v>49195</v>
          </cell>
          <cell r="J41">
            <v>37098</v>
          </cell>
          <cell r="K41">
            <v>41193</v>
          </cell>
          <cell r="L41">
            <v>36294</v>
          </cell>
          <cell r="M41">
            <v>39733</v>
          </cell>
          <cell r="N41">
            <v>38073</v>
          </cell>
          <cell r="O41">
            <v>38233</v>
          </cell>
          <cell r="P41">
            <v>37250</v>
          </cell>
          <cell r="Q41">
            <v>35633</v>
          </cell>
          <cell r="R41">
            <v>42203</v>
          </cell>
        </row>
        <row r="42">
          <cell r="A42">
            <v>444000</v>
          </cell>
          <cell r="D42" t="str">
            <v>BBEREV</v>
          </cell>
          <cell r="G42">
            <v>3366</v>
          </cell>
          <cell r="H42">
            <v>2344</v>
          </cell>
          <cell r="I42">
            <v>4104</v>
          </cell>
          <cell r="J42">
            <v>3095</v>
          </cell>
          <cell r="K42">
            <v>3437</v>
          </cell>
          <cell r="L42">
            <v>3028</v>
          </cell>
          <cell r="M42">
            <v>3315</v>
          </cell>
          <cell r="N42">
            <v>3176</v>
          </cell>
          <cell r="O42">
            <v>3190</v>
          </cell>
          <cell r="P42">
            <v>3108</v>
          </cell>
          <cell r="Q42">
            <v>2973</v>
          </cell>
          <cell r="R42">
            <v>3521</v>
          </cell>
        </row>
        <row r="43">
          <cell r="A43">
            <v>444000</v>
          </cell>
          <cell r="D43" t="str">
            <v>REDSM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A44">
            <v>444000</v>
          </cell>
          <cell r="D44" t="str">
            <v>REFC</v>
          </cell>
          <cell r="G44">
            <v>1035</v>
          </cell>
          <cell r="H44">
            <v>587</v>
          </cell>
          <cell r="I44">
            <v>3276</v>
          </cell>
          <cell r="J44">
            <v>1938</v>
          </cell>
          <cell r="K44">
            <v>11079</v>
          </cell>
          <cell r="L44">
            <v>12382</v>
          </cell>
          <cell r="M44">
            <v>9934</v>
          </cell>
          <cell r="N44">
            <v>844</v>
          </cell>
          <cell r="O44">
            <v>596</v>
          </cell>
          <cell r="P44">
            <v>-351</v>
          </cell>
          <cell r="Q44">
            <v>1381</v>
          </cell>
          <cell r="R44">
            <v>185</v>
          </cell>
        </row>
        <row r="45">
          <cell r="A45">
            <v>444000</v>
          </cell>
          <cell r="D45" t="str">
            <v>RKEPSM</v>
          </cell>
          <cell r="G45">
            <v>-7176</v>
          </cell>
          <cell r="H45">
            <v>-3065</v>
          </cell>
          <cell r="I45">
            <v>-667</v>
          </cell>
          <cell r="J45">
            <v>0</v>
          </cell>
          <cell r="K45">
            <v>-2124</v>
          </cell>
          <cell r="L45">
            <v>-3448</v>
          </cell>
          <cell r="M45">
            <v>-8197</v>
          </cell>
          <cell r="N45">
            <v>-4185</v>
          </cell>
          <cell r="O45">
            <v>-3505</v>
          </cell>
          <cell r="P45">
            <v>-2978</v>
          </cell>
          <cell r="Q45">
            <v>-3587</v>
          </cell>
          <cell r="R45">
            <v>-2863</v>
          </cell>
        </row>
        <row r="46">
          <cell r="A46">
            <v>444000</v>
          </cell>
          <cell r="D46" t="str">
            <v>ROEESM</v>
          </cell>
          <cell r="G46">
            <v>8055</v>
          </cell>
          <cell r="H46">
            <v>5073</v>
          </cell>
          <cell r="I46">
            <v>11775</v>
          </cell>
          <cell r="J46">
            <v>4494</v>
          </cell>
          <cell r="K46">
            <v>7251</v>
          </cell>
          <cell r="L46">
            <v>9422</v>
          </cell>
          <cell r="M46">
            <v>5749</v>
          </cell>
          <cell r="N46">
            <v>4447</v>
          </cell>
          <cell r="O46">
            <v>5701</v>
          </cell>
          <cell r="P46">
            <v>3158</v>
          </cell>
          <cell r="Q46">
            <v>3743</v>
          </cell>
          <cell r="R46">
            <v>8264</v>
          </cell>
        </row>
        <row r="47">
          <cell r="A47">
            <v>445000</v>
          </cell>
          <cell r="D47" t="str">
            <v>BBEREV</v>
          </cell>
          <cell r="G47">
            <v>577363</v>
          </cell>
          <cell r="H47">
            <v>579061</v>
          </cell>
          <cell r="I47">
            <v>571254</v>
          </cell>
          <cell r="J47">
            <v>523685</v>
          </cell>
          <cell r="K47">
            <v>474115</v>
          </cell>
          <cell r="L47">
            <v>537528</v>
          </cell>
          <cell r="M47">
            <v>519693</v>
          </cell>
          <cell r="N47">
            <v>561509</v>
          </cell>
          <cell r="O47">
            <v>457900</v>
          </cell>
          <cell r="P47">
            <v>424672</v>
          </cell>
          <cell r="Q47">
            <v>491343</v>
          </cell>
          <cell r="R47">
            <v>534975</v>
          </cell>
        </row>
        <row r="48">
          <cell r="A48">
            <v>445000</v>
          </cell>
          <cell r="D48" t="str">
            <v>BEFREV</v>
          </cell>
          <cell r="G48">
            <v>751580</v>
          </cell>
          <cell r="H48">
            <v>787667</v>
          </cell>
          <cell r="I48">
            <v>819223</v>
          </cell>
          <cell r="J48">
            <v>730146</v>
          </cell>
          <cell r="K48">
            <v>636204</v>
          </cell>
          <cell r="L48">
            <v>731430</v>
          </cell>
          <cell r="M48">
            <v>742925</v>
          </cell>
          <cell r="N48">
            <v>728874</v>
          </cell>
          <cell r="O48">
            <v>685422</v>
          </cell>
          <cell r="P48">
            <v>573131</v>
          </cell>
          <cell r="Q48">
            <v>614100</v>
          </cell>
          <cell r="R48">
            <v>666004</v>
          </cell>
        </row>
        <row r="49">
          <cell r="A49">
            <v>445000</v>
          </cell>
          <cell r="D49" t="str">
            <v>BBEREV</v>
          </cell>
          <cell r="G49">
            <v>876957</v>
          </cell>
          <cell r="H49">
            <v>855944</v>
          </cell>
          <cell r="I49">
            <v>884531</v>
          </cell>
          <cell r="J49">
            <v>773205</v>
          </cell>
          <cell r="K49">
            <v>687344</v>
          </cell>
          <cell r="L49">
            <v>776826</v>
          </cell>
          <cell r="M49">
            <v>783962</v>
          </cell>
          <cell r="N49">
            <v>873542</v>
          </cell>
          <cell r="O49">
            <v>666031</v>
          </cell>
          <cell r="P49">
            <v>672056</v>
          </cell>
          <cell r="Q49">
            <v>721920</v>
          </cell>
          <cell r="R49">
            <v>812493</v>
          </cell>
        </row>
        <row r="50">
          <cell r="A50">
            <v>445000</v>
          </cell>
          <cell r="D50" t="str">
            <v>BBEREV</v>
          </cell>
          <cell r="G50">
            <v>78758</v>
          </cell>
          <cell r="H50">
            <v>76871</v>
          </cell>
          <cell r="I50">
            <v>79438</v>
          </cell>
          <cell r="J50">
            <v>69440</v>
          </cell>
          <cell r="K50">
            <v>61729</v>
          </cell>
          <cell r="L50">
            <v>69766</v>
          </cell>
          <cell r="M50">
            <v>70406</v>
          </cell>
          <cell r="N50">
            <v>78451</v>
          </cell>
          <cell r="O50">
            <v>59815</v>
          </cell>
          <cell r="P50">
            <v>60356</v>
          </cell>
          <cell r="Q50">
            <v>64834</v>
          </cell>
          <cell r="R50">
            <v>72969</v>
          </cell>
        </row>
        <row r="51">
          <cell r="A51">
            <v>445000</v>
          </cell>
          <cell r="D51" t="str">
            <v>REDSM</v>
          </cell>
          <cell r="G51">
            <v>34264</v>
          </cell>
          <cell r="H51">
            <v>35909</v>
          </cell>
          <cell r="I51">
            <v>37348</v>
          </cell>
          <cell r="J51">
            <v>33287</v>
          </cell>
          <cell r="K51">
            <v>29004</v>
          </cell>
          <cell r="L51">
            <v>33345</v>
          </cell>
          <cell r="M51">
            <v>35629</v>
          </cell>
          <cell r="N51">
            <v>34955</v>
          </cell>
          <cell r="O51">
            <v>32871</v>
          </cell>
          <cell r="P51">
            <v>27486</v>
          </cell>
          <cell r="Q51">
            <v>29451</v>
          </cell>
          <cell r="R51">
            <v>31940</v>
          </cell>
        </row>
        <row r="52">
          <cell r="A52">
            <v>445000</v>
          </cell>
          <cell r="D52" t="str">
            <v>REFC</v>
          </cell>
          <cell r="G52">
            <v>21442</v>
          </cell>
          <cell r="H52">
            <v>18221</v>
          </cell>
          <cell r="I52">
            <v>59786</v>
          </cell>
          <cell r="J52">
            <v>42204</v>
          </cell>
          <cell r="K52">
            <v>188601</v>
          </cell>
          <cell r="L52">
            <v>265354</v>
          </cell>
          <cell r="M52">
            <v>198771</v>
          </cell>
          <cell r="N52">
            <v>17607</v>
          </cell>
          <cell r="O52">
            <v>11670</v>
          </cell>
          <cell r="P52">
            <v>-5927</v>
          </cell>
          <cell r="Q52">
            <v>26305</v>
          </cell>
          <cell r="R52">
            <v>3241</v>
          </cell>
        </row>
        <row r="53">
          <cell r="A53">
            <v>445000</v>
          </cell>
          <cell r="D53" t="str">
            <v>RKEPSM</v>
          </cell>
          <cell r="G53">
            <v>-148627</v>
          </cell>
          <cell r="H53">
            <v>-95198</v>
          </cell>
          <cell r="I53">
            <v>-12162</v>
          </cell>
          <cell r="J53">
            <v>-10</v>
          </cell>
          <cell r="K53">
            <v>-36156</v>
          </cell>
          <cell r="L53">
            <v>-73896</v>
          </cell>
          <cell r="M53">
            <v>-164027</v>
          </cell>
          <cell r="N53">
            <v>-87335</v>
          </cell>
          <cell r="O53">
            <v>-68646</v>
          </cell>
          <cell r="P53">
            <v>-50358</v>
          </cell>
          <cell r="Q53">
            <v>-68325</v>
          </cell>
          <cell r="R53">
            <v>-50187</v>
          </cell>
        </row>
        <row r="54">
          <cell r="A54">
            <v>445000</v>
          </cell>
          <cell r="D54" t="str">
            <v>ROEESM</v>
          </cell>
          <cell r="G54">
            <v>166837</v>
          </cell>
          <cell r="H54">
            <v>157591</v>
          </cell>
          <cell r="I54">
            <v>214866</v>
          </cell>
          <cell r="J54">
            <v>97882</v>
          </cell>
          <cell r="K54">
            <v>123433</v>
          </cell>
          <cell r="L54">
            <v>201928</v>
          </cell>
          <cell r="M54">
            <v>115027</v>
          </cell>
          <cell r="N54">
            <v>92815</v>
          </cell>
          <cell r="O54">
            <v>111658</v>
          </cell>
          <cell r="P54">
            <v>53392</v>
          </cell>
          <cell r="Q54">
            <v>71300</v>
          </cell>
          <cell r="R54">
            <v>144875</v>
          </cell>
        </row>
        <row r="55">
          <cell r="A55">
            <v>445090</v>
          </cell>
          <cell r="D55" t="str">
            <v>UNBILL</v>
          </cell>
          <cell r="G55">
            <v>-64533</v>
          </cell>
          <cell r="H55">
            <v>84305</v>
          </cell>
          <cell r="I55">
            <v>-66481</v>
          </cell>
          <cell r="J55">
            <v>28369</v>
          </cell>
          <cell r="K55">
            <v>187237</v>
          </cell>
          <cell r="L55">
            <v>-91086</v>
          </cell>
          <cell r="M55">
            <v>-302259</v>
          </cell>
          <cell r="N55">
            <v>-113757</v>
          </cell>
          <cell r="O55">
            <v>-59782</v>
          </cell>
          <cell r="P55">
            <v>268420</v>
          </cell>
          <cell r="Q55">
            <v>60239</v>
          </cell>
          <cell r="R55">
            <v>98243</v>
          </cell>
        </row>
        <row r="56">
          <cell r="A56">
            <v>447150</v>
          </cell>
          <cell r="D56" t="str">
            <v>CAPCTY</v>
          </cell>
        </row>
        <row r="57">
          <cell r="A57">
            <v>447150</v>
          </cell>
          <cell r="D57" t="str">
            <v>FACASM</v>
          </cell>
        </row>
        <row r="58">
          <cell r="A58">
            <v>447150</v>
          </cell>
          <cell r="D58" t="str">
            <v>FER668</v>
          </cell>
        </row>
        <row r="59">
          <cell r="A59">
            <v>447150</v>
          </cell>
          <cell r="D59" t="str">
            <v>SLSRSL</v>
          </cell>
        </row>
        <row r="60">
          <cell r="A60">
            <v>447150</v>
          </cell>
          <cell r="G60">
            <v>6255559</v>
          </cell>
          <cell r="H60">
            <v>3872948</v>
          </cell>
          <cell r="I60">
            <v>426653</v>
          </cell>
          <cell r="J60">
            <v>640</v>
          </cell>
          <cell r="K60">
            <v>1212317</v>
          </cell>
          <cell r="L60">
            <v>2624771</v>
          </cell>
          <cell r="M60">
            <v>6085846</v>
          </cell>
          <cell r="N60">
            <v>2642341</v>
          </cell>
          <cell r="O60">
            <v>2342229</v>
          </cell>
          <cell r="P60">
            <v>1906971</v>
          </cell>
          <cell r="Q60">
            <v>2194989</v>
          </cell>
          <cell r="R60">
            <v>1995545</v>
          </cell>
        </row>
        <row r="61">
          <cell r="A61">
            <v>448000</v>
          </cell>
          <cell r="D61" t="str">
            <v xml:space="preserve"> </v>
          </cell>
          <cell r="G61">
            <v>1517</v>
          </cell>
          <cell r="H61">
            <v>1546</v>
          </cell>
          <cell r="I61">
            <v>1640</v>
          </cell>
          <cell r="J61">
            <v>1609</v>
          </cell>
          <cell r="K61">
            <v>1756</v>
          </cell>
          <cell r="L61">
            <v>3401</v>
          </cell>
          <cell r="M61">
            <v>7691</v>
          </cell>
          <cell r="N61">
            <v>5866</v>
          </cell>
          <cell r="O61">
            <v>3863</v>
          </cell>
          <cell r="P61">
            <v>1501</v>
          </cell>
          <cell r="Q61">
            <v>1560</v>
          </cell>
          <cell r="R61">
            <v>1591</v>
          </cell>
        </row>
        <row r="62">
          <cell r="A62">
            <v>450100</v>
          </cell>
          <cell r="G62">
            <v>142710</v>
          </cell>
          <cell r="H62">
            <v>140840</v>
          </cell>
          <cell r="I62">
            <v>171160</v>
          </cell>
          <cell r="J62">
            <v>106100</v>
          </cell>
          <cell r="K62">
            <v>51860</v>
          </cell>
          <cell r="L62">
            <v>63670</v>
          </cell>
          <cell r="M62">
            <v>70460</v>
          </cell>
          <cell r="N62">
            <v>95670</v>
          </cell>
          <cell r="O62">
            <v>84040</v>
          </cell>
          <cell r="P62">
            <v>73170</v>
          </cell>
          <cell r="Q62">
            <v>75210</v>
          </cell>
          <cell r="R62">
            <v>80170</v>
          </cell>
        </row>
        <row r="63">
          <cell r="A63">
            <v>451100</v>
          </cell>
          <cell r="D63">
            <v>0</v>
          </cell>
          <cell r="G63">
            <v>20833</v>
          </cell>
          <cell r="H63">
            <v>20833</v>
          </cell>
          <cell r="I63">
            <v>20833</v>
          </cell>
          <cell r="J63">
            <v>20833</v>
          </cell>
          <cell r="K63">
            <v>20833</v>
          </cell>
          <cell r="L63">
            <v>20833</v>
          </cell>
          <cell r="M63">
            <v>20833</v>
          </cell>
          <cell r="N63">
            <v>20833</v>
          </cell>
          <cell r="O63">
            <v>20833</v>
          </cell>
          <cell r="P63">
            <v>20833</v>
          </cell>
          <cell r="Q63">
            <v>20833</v>
          </cell>
          <cell r="R63">
            <v>20833</v>
          </cell>
        </row>
        <row r="64">
          <cell r="A64">
            <v>453625</v>
          </cell>
        </row>
        <row r="65">
          <cell r="A65">
            <v>454200</v>
          </cell>
          <cell r="D65">
            <v>0</v>
          </cell>
          <cell r="G65">
            <v>58333</v>
          </cell>
          <cell r="H65">
            <v>58333</v>
          </cell>
          <cell r="I65">
            <v>58333</v>
          </cell>
          <cell r="J65">
            <v>58333</v>
          </cell>
          <cell r="K65">
            <v>58333</v>
          </cell>
          <cell r="L65">
            <v>58333</v>
          </cell>
          <cell r="M65">
            <v>58333</v>
          </cell>
          <cell r="N65">
            <v>58333</v>
          </cell>
          <cell r="O65">
            <v>58333</v>
          </cell>
          <cell r="P65">
            <v>58333</v>
          </cell>
          <cell r="Q65">
            <v>58333</v>
          </cell>
          <cell r="R65">
            <v>58333</v>
          </cell>
        </row>
        <row r="66">
          <cell r="A66">
            <v>454400</v>
          </cell>
          <cell r="D66">
            <v>0</v>
          </cell>
          <cell r="G66">
            <v>66666</v>
          </cell>
          <cell r="H66">
            <v>66666</v>
          </cell>
          <cell r="I66">
            <v>66666</v>
          </cell>
          <cell r="J66">
            <v>66666</v>
          </cell>
          <cell r="K66">
            <v>66666</v>
          </cell>
          <cell r="L66">
            <v>66666</v>
          </cell>
          <cell r="M66">
            <v>66666</v>
          </cell>
          <cell r="N66">
            <v>66666</v>
          </cell>
          <cell r="O66">
            <v>66666</v>
          </cell>
          <cell r="P66">
            <v>66666</v>
          </cell>
          <cell r="Q66">
            <v>66666</v>
          </cell>
          <cell r="R66">
            <v>66666</v>
          </cell>
        </row>
        <row r="67">
          <cell r="A67">
            <v>454400</v>
          </cell>
          <cell r="D67" t="str">
            <v>BDPCHG</v>
          </cell>
          <cell r="G67">
            <v>41667</v>
          </cell>
          <cell r="H67">
            <v>41667</v>
          </cell>
          <cell r="I67">
            <v>41667</v>
          </cell>
          <cell r="J67">
            <v>41667</v>
          </cell>
          <cell r="K67">
            <v>41667</v>
          </cell>
          <cell r="L67">
            <v>41667</v>
          </cell>
          <cell r="M67">
            <v>41667</v>
          </cell>
          <cell r="N67">
            <v>41667</v>
          </cell>
          <cell r="O67">
            <v>41667</v>
          </cell>
          <cell r="P67">
            <v>41667</v>
          </cell>
          <cell r="Q67">
            <v>41667</v>
          </cell>
          <cell r="R67">
            <v>41667</v>
          </cell>
        </row>
        <row r="68">
          <cell r="A68">
            <v>456110</v>
          </cell>
          <cell r="D68">
            <v>0</v>
          </cell>
          <cell r="G68">
            <v>12083</v>
          </cell>
          <cell r="H68">
            <v>12083</v>
          </cell>
          <cell r="I68">
            <v>12083</v>
          </cell>
          <cell r="J68">
            <v>12083</v>
          </cell>
          <cell r="K68">
            <v>12083</v>
          </cell>
          <cell r="L68">
            <v>12083</v>
          </cell>
          <cell r="M68">
            <v>12083</v>
          </cell>
          <cell r="N68">
            <v>12083</v>
          </cell>
          <cell r="O68">
            <v>12083</v>
          </cell>
          <cell r="P68">
            <v>12083</v>
          </cell>
          <cell r="Q68">
            <v>12083</v>
          </cell>
          <cell r="R68">
            <v>12083</v>
          </cell>
        </row>
        <row r="69">
          <cell r="A69">
            <v>456111</v>
          </cell>
          <cell r="D69">
            <v>0</v>
          </cell>
        </row>
        <row r="70">
          <cell r="A70">
            <v>456610</v>
          </cell>
          <cell r="D70" t="str">
            <v>OTHER</v>
          </cell>
        </row>
        <row r="71">
          <cell r="A71">
            <v>456970</v>
          </cell>
          <cell r="D71">
            <v>0</v>
          </cell>
          <cell r="G71">
            <v>2042</v>
          </cell>
          <cell r="H71">
            <v>2042</v>
          </cell>
          <cell r="I71">
            <v>2042</v>
          </cell>
          <cell r="J71">
            <v>2042</v>
          </cell>
          <cell r="K71">
            <v>2042</v>
          </cell>
          <cell r="L71">
            <v>2042</v>
          </cell>
          <cell r="M71">
            <v>2042</v>
          </cell>
          <cell r="N71">
            <v>2042</v>
          </cell>
          <cell r="O71">
            <v>2042</v>
          </cell>
          <cell r="P71">
            <v>2042</v>
          </cell>
          <cell r="Q71">
            <v>2042</v>
          </cell>
          <cell r="R71">
            <v>2042</v>
          </cell>
        </row>
        <row r="72">
          <cell r="A72">
            <v>457204</v>
          </cell>
          <cell r="D72" t="str">
            <v xml:space="preserve"> </v>
          </cell>
          <cell r="G72">
            <v>156750</v>
          </cell>
          <cell r="H72">
            <v>156750</v>
          </cell>
          <cell r="I72">
            <v>156750</v>
          </cell>
          <cell r="J72">
            <v>156750</v>
          </cell>
          <cell r="K72">
            <v>156750</v>
          </cell>
          <cell r="L72">
            <v>156750</v>
          </cell>
          <cell r="M72">
            <v>156750</v>
          </cell>
          <cell r="N72">
            <v>156750</v>
          </cell>
          <cell r="O72">
            <v>156750</v>
          </cell>
          <cell r="P72">
            <v>156750</v>
          </cell>
          <cell r="Q72">
            <v>156750</v>
          </cell>
          <cell r="R72">
            <v>156750</v>
          </cell>
        </row>
      </sheetData>
      <sheetData sheetId="9"/>
      <sheetData sheetId="10">
        <row r="3">
          <cell r="A3" t="str">
            <v>C319</v>
          </cell>
          <cell r="B3">
            <v>100</v>
          </cell>
          <cell r="D3" t="str">
            <v>Customer Accounts Expenses</v>
          </cell>
        </row>
        <row r="4">
          <cell r="A4" t="str">
            <v>D149</v>
          </cell>
          <cell r="B4">
            <v>100</v>
          </cell>
          <cell r="D4" t="str">
            <v>Distribution gross plant factor</v>
          </cell>
        </row>
        <row r="5">
          <cell r="A5" t="str">
            <v>D249</v>
          </cell>
          <cell r="B5">
            <v>100</v>
          </cell>
          <cell r="D5" t="str">
            <v>Distribution net plant factor</v>
          </cell>
        </row>
        <row r="6">
          <cell r="A6" t="str">
            <v>DALL</v>
          </cell>
          <cell r="B6">
            <v>100</v>
          </cell>
          <cell r="D6" t="str">
            <v>Direct Assign</v>
          </cell>
        </row>
        <row r="7">
          <cell r="A7" t="str">
            <v>DE49</v>
          </cell>
          <cell r="B7">
            <v>100</v>
          </cell>
          <cell r="D7" t="str">
            <v>Depreciation expense factor</v>
          </cell>
        </row>
        <row r="8">
          <cell r="A8" t="str">
            <v>DEA</v>
          </cell>
          <cell r="B8">
            <v>100</v>
          </cell>
          <cell r="D8" t="str">
            <v>Emission Allowance - Native</v>
          </cell>
        </row>
        <row r="9">
          <cell r="A9" t="str">
            <v>DNON</v>
          </cell>
          <cell r="B9">
            <v>0</v>
          </cell>
          <cell r="D9" t="str">
            <v>Direct Assign</v>
          </cell>
        </row>
        <row r="10">
          <cell r="A10" t="str">
            <v>K201</v>
          </cell>
          <cell r="B10">
            <v>100</v>
          </cell>
          <cell r="D10" t="str">
            <v>Average of 12 months demand factor</v>
          </cell>
        </row>
        <row r="11">
          <cell r="A11" t="str">
            <v>K209</v>
          </cell>
          <cell r="B11">
            <v>100</v>
          </cell>
          <cell r="D11" t="str">
            <v>Average of 12 months demand factor less lighting</v>
          </cell>
        </row>
        <row r="12">
          <cell r="A12" t="str">
            <v>K301</v>
          </cell>
          <cell r="B12">
            <v>100</v>
          </cell>
          <cell r="D12" t="str">
            <v>Total kWh energy factor</v>
          </cell>
        </row>
        <row r="13">
          <cell r="A13" t="str">
            <v>K305</v>
          </cell>
          <cell r="B13">
            <v>100</v>
          </cell>
          <cell r="D13" t="str">
            <v>Total kWh energy factor less lighting</v>
          </cell>
        </row>
        <row r="14">
          <cell r="A14" t="str">
            <v>K411</v>
          </cell>
          <cell r="B14">
            <v>100</v>
          </cell>
          <cell r="D14" t="str">
            <v>Administrative &amp; General</v>
          </cell>
        </row>
        <row r="15">
          <cell r="A15" t="str">
            <v>NP29</v>
          </cell>
          <cell r="B15">
            <v>100</v>
          </cell>
          <cell r="D15" t="str">
            <v>Total net plant factor</v>
          </cell>
        </row>
        <row r="16">
          <cell r="A16" t="str">
            <v>UNBL</v>
          </cell>
          <cell r="B16">
            <v>100</v>
          </cell>
          <cell r="D16" t="str">
            <v>Unbilled revenue factor - directly assigned</v>
          </cell>
        </row>
      </sheetData>
      <sheetData sheetId="11">
        <row r="16">
          <cell r="C16">
            <v>7.1919999999999998E-2</v>
          </cell>
          <cell r="I16">
            <v>7.760000000000003E-3</v>
          </cell>
        </row>
        <row r="20">
          <cell r="C20">
            <v>1.3342383</v>
          </cell>
          <cell r="J20">
            <v>1.2258700000000067E-2</v>
          </cell>
        </row>
      </sheetData>
      <sheetData sheetId="12"/>
      <sheetData sheetId="13">
        <row r="18">
          <cell r="I18">
            <v>2430172938</v>
          </cell>
        </row>
      </sheetData>
      <sheetData sheetId="14"/>
      <sheetData sheetId="15"/>
      <sheetData sheetId="16">
        <row r="251">
          <cell r="C251">
            <v>0.70750000000000002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7">
          <cell r="G17">
            <v>70008476</v>
          </cell>
        </row>
        <row r="23">
          <cell r="G23">
            <v>753571</v>
          </cell>
        </row>
      </sheetData>
      <sheetData sheetId="34">
        <row r="38">
          <cell r="J38" t="str">
            <v/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94">
          <cell r="AC94">
            <v>-9293487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60">
          <cell r="T160">
            <v>1107</v>
          </cell>
          <cell r="U160" t="str">
            <v xml:space="preserve">Interest Charges  </v>
          </cell>
          <cell r="W160">
            <v>-26462225</v>
          </cell>
          <cell r="X160">
            <v>-37916747</v>
          </cell>
        </row>
        <row r="161">
          <cell r="U161" t="str">
            <v>Book Taxable Income</v>
          </cell>
          <cell r="W161">
            <v>78074118</v>
          </cell>
          <cell r="X161">
            <v>28192494</v>
          </cell>
        </row>
        <row r="163">
          <cell r="T163" t="str">
            <v>Perm</v>
          </cell>
          <cell r="U163" t="str">
            <v>Permanent Differences</v>
          </cell>
          <cell r="W163">
            <v>145256</v>
          </cell>
          <cell r="X163">
            <v>145256</v>
          </cell>
        </row>
        <row r="165">
          <cell r="U165" t="str">
            <v>Temporary Differences:</v>
          </cell>
        </row>
        <row r="166">
          <cell r="T166" t="str">
            <v>T13A08</v>
          </cell>
          <cell r="U166" t="str">
            <v>Accounting Depreciation</v>
          </cell>
          <cell r="W166">
            <v>65049956</v>
          </cell>
          <cell r="X166">
            <v>73446048</v>
          </cell>
        </row>
        <row r="167">
          <cell r="T167" t="str">
            <v>T13A28</v>
          </cell>
          <cell r="U167" t="str">
            <v>Tax Depreciation</v>
          </cell>
          <cell r="W167">
            <v>-58354359</v>
          </cell>
          <cell r="X167">
            <v>-68229998</v>
          </cell>
        </row>
        <row r="168">
          <cell r="T168" t="str">
            <v>Temp</v>
          </cell>
          <cell r="U168" t="str">
            <v>Other Temporary Differences</v>
          </cell>
          <cell r="W168">
            <v>-27440265</v>
          </cell>
          <cell r="X168">
            <v>-30436562</v>
          </cell>
        </row>
        <row r="275">
          <cell r="AH275">
            <v>0.99370000000000003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34">
          <cell r="I34">
            <v>1.3464970000000001</v>
          </cell>
        </row>
        <row r="81">
          <cell r="I81">
            <v>1.0108811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21">
          <cell r="M21">
            <v>7.9680000000000001E-2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57">
          <cell r="J57">
            <v>0.64866000000000001</v>
          </cell>
        </row>
      </sheetData>
      <sheetData sheetId="118"/>
      <sheetData sheetId="119"/>
      <sheetData sheetId="120"/>
      <sheetData sheetId="121"/>
      <sheetData sheetId="122">
        <row r="56">
          <cell r="J56">
            <v>0.65031000000000005</v>
          </cell>
        </row>
      </sheetData>
      <sheetData sheetId="123"/>
      <sheetData sheetId="1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PERIOD"/>
      <sheetName val="BP Data"/>
    </sheetNames>
    <sheetDataSet>
      <sheetData sheetId="0"/>
      <sheetData sheetId="1">
        <row r="1">
          <cell r="A1" t="str">
            <v>Account ID CB</v>
          </cell>
          <cell r="B1" t="str">
            <v>Account Long Descr CB</v>
          </cell>
          <cell r="C1">
            <v>45382</v>
          </cell>
          <cell r="D1">
            <v>45412</v>
          </cell>
          <cell r="E1">
            <v>45443</v>
          </cell>
          <cell r="F1">
            <v>45473</v>
          </cell>
          <cell r="G1">
            <v>45504</v>
          </cell>
          <cell r="H1">
            <v>45535</v>
          </cell>
          <cell r="I1">
            <v>45565</v>
          </cell>
          <cell r="J1">
            <v>45596</v>
          </cell>
          <cell r="K1">
            <v>45626</v>
          </cell>
          <cell r="L1">
            <v>45657</v>
          </cell>
          <cell r="M1">
            <v>45688</v>
          </cell>
          <cell r="N1">
            <v>45716</v>
          </cell>
        </row>
        <row r="2">
          <cell r="A2">
            <v>403002</v>
          </cell>
          <cell r="B2" t="str">
            <v>Depr-Expense</v>
          </cell>
          <cell r="C2">
            <v>5235582</v>
          </cell>
          <cell r="D2">
            <v>5238649</v>
          </cell>
          <cell r="E2">
            <v>5244763</v>
          </cell>
          <cell r="F2">
            <v>5261712</v>
          </cell>
          <cell r="G2">
            <v>5281508</v>
          </cell>
          <cell r="H2">
            <v>5298632</v>
          </cell>
          <cell r="I2">
            <v>5348069</v>
          </cell>
          <cell r="J2">
            <v>5277517</v>
          </cell>
          <cell r="K2">
            <v>5292265</v>
          </cell>
          <cell r="L2">
            <v>5523132</v>
          </cell>
          <cell r="M2">
            <v>5622424</v>
          </cell>
          <cell r="N2">
            <v>5621579</v>
          </cell>
        </row>
        <row r="3">
          <cell r="A3">
            <v>403150</v>
          </cell>
          <cell r="B3" t="str">
            <v>Depreciation Expense - ARO</v>
          </cell>
          <cell r="C3">
            <v>-4581</v>
          </cell>
          <cell r="D3">
            <v>1527</v>
          </cell>
          <cell r="E3">
            <v>1527</v>
          </cell>
          <cell r="F3">
            <v>1527</v>
          </cell>
          <cell r="G3">
            <v>-4581</v>
          </cell>
          <cell r="H3">
            <v>1527</v>
          </cell>
          <cell r="I3">
            <v>-1527</v>
          </cell>
          <cell r="J3">
            <v>1527</v>
          </cell>
          <cell r="K3">
            <v>1527</v>
          </cell>
        </row>
        <row r="4">
          <cell r="A4">
            <v>403151</v>
          </cell>
          <cell r="B4" t="str">
            <v>Depreciation Expense - ARO Ash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A5">
            <v>404200</v>
          </cell>
          <cell r="B5" t="str">
            <v>Amort Of Elec Plt - Software</v>
          </cell>
          <cell r="C5">
            <v>420672</v>
          </cell>
          <cell r="D5">
            <v>402210</v>
          </cell>
          <cell r="E5">
            <v>406844</v>
          </cell>
          <cell r="F5">
            <v>412290</v>
          </cell>
          <cell r="G5">
            <v>420999</v>
          </cell>
          <cell r="H5">
            <v>406723</v>
          </cell>
          <cell r="I5">
            <v>408381</v>
          </cell>
          <cell r="J5">
            <v>389686</v>
          </cell>
          <cell r="K5">
            <v>391617</v>
          </cell>
          <cell r="L5">
            <v>309303</v>
          </cell>
          <cell r="M5">
            <v>305620</v>
          </cell>
          <cell r="N5">
            <v>303474</v>
          </cell>
        </row>
        <row r="6">
          <cell r="A6">
            <v>407115</v>
          </cell>
          <cell r="B6" t="str">
            <v>Meter Amortization</v>
          </cell>
          <cell r="C6">
            <v>38661</v>
          </cell>
          <cell r="D6">
            <v>38661</v>
          </cell>
          <cell r="E6">
            <v>38661</v>
          </cell>
          <cell r="F6">
            <v>38661</v>
          </cell>
          <cell r="G6">
            <v>38661</v>
          </cell>
          <cell r="H6">
            <v>38661</v>
          </cell>
          <cell r="I6">
            <v>38661</v>
          </cell>
          <cell r="J6">
            <v>38661</v>
          </cell>
          <cell r="K6">
            <v>38661</v>
          </cell>
          <cell r="L6">
            <v>38661</v>
          </cell>
          <cell r="M6">
            <v>38661</v>
          </cell>
          <cell r="N6">
            <v>38661</v>
          </cell>
        </row>
        <row r="7">
          <cell r="A7">
            <v>407305</v>
          </cell>
          <cell r="B7" t="str">
            <v>Regulatory Debits</v>
          </cell>
          <cell r="C7">
            <v>559668</v>
          </cell>
          <cell r="D7">
            <v>559668</v>
          </cell>
          <cell r="E7">
            <v>559668</v>
          </cell>
          <cell r="F7">
            <v>559668</v>
          </cell>
          <cell r="G7">
            <v>559668</v>
          </cell>
          <cell r="H7">
            <v>559668</v>
          </cell>
          <cell r="I7">
            <v>559668</v>
          </cell>
          <cell r="J7">
            <v>559668</v>
          </cell>
          <cell r="K7">
            <v>559668</v>
          </cell>
          <cell r="L7">
            <v>559669</v>
          </cell>
          <cell r="M7">
            <v>559669</v>
          </cell>
          <cell r="N7">
            <v>559669</v>
          </cell>
        </row>
        <row r="8">
          <cell r="A8">
            <v>407324</v>
          </cell>
          <cell r="B8" t="str">
            <v>NC &amp; MW Coal As Amort Exp</v>
          </cell>
          <cell r="C8">
            <v>862084</v>
          </cell>
          <cell r="D8">
            <v>651905</v>
          </cell>
          <cell r="E8">
            <v>776881</v>
          </cell>
          <cell r="F8">
            <v>631307</v>
          </cell>
          <cell r="G8">
            <v>579844</v>
          </cell>
          <cell r="H8">
            <v>811537</v>
          </cell>
          <cell r="I8">
            <v>774487</v>
          </cell>
          <cell r="J8">
            <v>720753</v>
          </cell>
          <cell r="K8">
            <v>640001</v>
          </cell>
          <cell r="L8">
            <v>593238</v>
          </cell>
          <cell r="M8">
            <v>555352</v>
          </cell>
          <cell r="N8">
            <v>555352</v>
          </cell>
        </row>
        <row r="9">
          <cell r="A9">
            <v>407354</v>
          </cell>
          <cell r="B9" t="str">
            <v>DSM Deferral - Electric</v>
          </cell>
          <cell r="C9">
            <v>363495</v>
          </cell>
          <cell r="D9">
            <v>286525</v>
          </cell>
          <cell r="E9">
            <v>388669</v>
          </cell>
          <cell r="F9">
            <v>410734</v>
          </cell>
          <cell r="G9">
            <v>484850</v>
          </cell>
          <cell r="H9">
            <v>87315</v>
          </cell>
          <cell r="I9">
            <v>194732</v>
          </cell>
          <cell r="J9">
            <v>175006</v>
          </cell>
          <cell r="K9">
            <v>39817</v>
          </cell>
        </row>
        <row r="10">
          <cell r="A10">
            <v>407407</v>
          </cell>
          <cell r="B10" t="str">
            <v>Carrying Charges</v>
          </cell>
          <cell r="C10">
            <v>-67592</v>
          </cell>
          <cell r="D10">
            <v>-66508</v>
          </cell>
          <cell r="E10">
            <v>-65420</v>
          </cell>
          <cell r="F10">
            <v>-64328</v>
          </cell>
          <cell r="G10">
            <v>-63233</v>
          </cell>
          <cell r="H10">
            <v>-62133</v>
          </cell>
          <cell r="I10">
            <v>-61030</v>
          </cell>
          <cell r="J10">
            <v>-59923</v>
          </cell>
          <cell r="K10">
            <v>-58811</v>
          </cell>
        </row>
        <row r="11">
          <cell r="A11">
            <v>408040</v>
          </cell>
          <cell r="B11" t="str">
            <v>Taxes Property-Allocated</v>
          </cell>
          <cell r="I11">
            <v>0</v>
          </cell>
          <cell r="J11">
            <v>0</v>
          </cell>
          <cell r="K11">
            <v>0</v>
          </cell>
          <cell r="L11">
            <v>8033</v>
          </cell>
          <cell r="M11">
            <v>8032</v>
          </cell>
          <cell r="N11">
            <v>8032</v>
          </cell>
        </row>
        <row r="12">
          <cell r="A12">
            <v>408050</v>
          </cell>
          <cell r="B12" t="str">
            <v>Municipal License-Electric</v>
          </cell>
          <cell r="I12">
            <v>0</v>
          </cell>
          <cell r="J12">
            <v>0</v>
          </cell>
          <cell r="K12">
            <v>0</v>
          </cell>
        </row>
        <row r="13">
          <cell r="A13">
            <v>408120</v>
          </cell>
          <cell r="B13" t="str">
            <v>Franchise Tax - Non Electric</v>
          </cell>
          <cell r="C13">
            <v>0</v>
          </cell>
          <cell r="D13">
            <v>0</v>
          </cell>
          <cell r="E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>
            <v>408121</v>
          </cell>
          <cell r="B14" t="str">
            <v>Taxes Property-Operating</v>
          </cell>
          <cell r="C14">
            <v>62405</v>
          </cell>
          <cell r="D14">
            <v>1288025</v>
          </cell>
          <cell r="E14">
            <v>1288025</v>
          </cell>
          <cell r="F14">
            <v>1288025</v>
          </cell>
          <cell r="G14">
            <v>1288025</v>
          </cell>
          <cell r="H14">
            <v>1288025</v>
          </cell>
          <cell r="I14">
            <v>-1271439</v>
          </cell>
          <cell r="J14">
            <v>1288025</v>
          </cell>
          <cell r="K14">
            <v>1288025</v>
          </cell>
          <cell r="L14">
            <v>1288029</v>
          </cell>
          <cell r="M14">
            <v>1293393</v>
          </cell>
          <cell r="N14">
            <v>1293393</v>
          </cell>
        </row>
        <row r="15">
          <cell r="A15">
            <v>408150</v>
          </cell>
          <cell r="B15" t="str">
            <v>State Unemployment Tax</v>
          </cell>
          <cell r="C15">
            <v>124</v>
          </cell>
          <cell r="D15">
            <v>79</v>
          </cell>
          <cell r="E15">
            <v>104</v>
          </cell>
          <cell r="F15">
            <v>155</v>
          </cell>
          <cell r="G15">
            <v>53</v>
          </cell>
          <cell r="H15">
            <v>42</v>
          </cell>
          <cell r="I15">
            <v>26</v>
          </cell>
          <cell r="J15">
            <v>0</v>
          </cell>
          <cell r="K15">
            <v>49</v>
          </cell>
        </row>
        <row r="16">
          <cell r="A16">
            <v>408151</v>
          </cell>
          <cell r="B16" t="str">
            <v>Federal Unemployment Tax</v>
          </cell>
          <cell r="C16">
            <v>1341</v>
          </cell>
          <cell r="D16">
            <v>-614</v>
          </cell>
          <cell r="E16">
            <v>-555</v>
          </cell>
          <cell r="F16">
            <v>-414</v>
          </cell>
          <cell r="G16">
            <v>-553</v>
          </cell>
          <cell r="H16">
            <v>-547</v>
          </cell>
          <cell r="I16">
            <v>-597</v>
          </cell>
          <cell r="J16">
            <v>1082</v>
          </cell>
          <cell r="K16">
            <v>1192</v>
          </cell>
        </row>
        <row r="17">
          <cell r="A17">
            <v>408152</v>
          </cell>
          <cell r="B17" t="str">
            <v>Employer FICA Tax</v>
          </cell>
          <cell r="C17">
            <v>94301</v>
          </cell>
          <cell r="D17">
            <v>95660</v>
          </cell>
          <cell r="E17">
            <v>112497</v>
          </cell>
          <cell r="F17">
            <v>73680</v>
          </cell>
          <cell r="G17">
            <v>74977</v>
          </cell>
          <cell r="H17">
            <v>78481</v>
          </cell>
          <cell r="I17">
            <v>71472</v>
          </cell>
          <cell r="J17">
            <v>66075</v>
          </cell>
          <cell r="K17">
            <v>111925</v>
          </cell>
        </row>
        <row r="18">
          <cell r="A18">
            <v>408205</v>
          </cell>
          <cell r="B18" t="str">
            <v>Highway Use Tax</v>
          </cell>
          <cell r="I18">
            <v>0</v>
          </cell>
          <cell r="J18">
            <v>0</v>
          </cell>
          <cell r="K18">
            <v>0</v>
          </cell>
        </row>
        <row r="19">
          <cell r="A19">
            <v>408470</v>
          </cell>
          <cell r="B19" t="str">
            <v>Franchise Tax</v>
          </cell>
          <cell r="C19">
            <v>430</v>
          </cell>
          <cell r="D19">
            <v>430</v>
          </cell>
          <cell r="E19">
            <v>430</v>
          </cell>
          <cell r="F19">
            <v>430</v>
          </cell>
          <cell r="G19">
            <v>430</v>
          </cell>
          <cell r="H19">
            <v>430</v>
          </cell>
          <cell r="I19">
            <v>430</v>
          </cell>
          <cell r="J19">
            <v>430</v>
          </cell>
          <cell r="K19">
            <v>430</v>
          </cell>
        </row>
        <row r="20">
          <cell r="A20">
            <v>408700</v>
          </cell>
          <cell r="B20" t="str">
            <v>Fed Social Security Tax-Elec</v>
          </cell>
          <cell r="C20">
            <v>9000</v>
          </cell>
          <cell r="D20">
            <v>0</v>
          </cell>
          <cell r="E20">
            <v>0</v>
          </cell>
          <cell r="F20">
            <v>-10000</v>
          </cell>
          <cell r="G20">
            <v>0</v>
          </cell>
          <cell r="H20">
            <v>0</v>
          </cell>
          <cell r="I20">
            <v>13000</v>
          </cell>
          <cell r="J20">
            <v>0</v>
          </cell>
          <cell r="K20">
            <v>0</v>
          </cell>
        </row>
        <row r="21">
          <cell r="A21">
            <v>408800</v>
          </cell>
          <cell r="B21" t="str">
            <v>Federal Highway Use Tax-Elec</v>
          </cell>
          <cell r="I21">
            <v>0</v>
          </cell>
          <cell r="J21">
            <v>0</v>
          </cell>
          <cell r="K21">
            <v>0</v>
          </cell>
        </row>
        <row r="22">
          <cell r="A22">
            <v>408840</v>
          </cell>
          <cell r="B22" t="str">
            <v>Miscellaneous Taxes</v>
          </cell>
          <cell r="I22">
            <v>0</v>
          </cell>
          <cell r="J22">
            <v>0</v>
          </cell>
          <cell r="K22">
            <v>0</v>
          </cell>
        </row>
        <row r="23">
          <cell r="A23">
            <v>408851</v>
          </cell>
          <cell r="B23" t="str">
            <v>Sales &amp; Use Tax Exp</v>
          </cell>
          <cell r="C23">
            <v>387</v>
          </cell>
          <cell r="D23">
            <v>321</v>
          </cell>
          <cell r="E23">
            <v>-47</v>
          </cell>
          <cell r="F23">
            <v>305</v>
          </cell>
          <cell r="G23">
            <v>-2382</v>
          </cell>
          <cell r="H23">
            <v>-48</v>
          </cell>
          <cell r="I23">
            <v>-19938</v>
          </cell>
          <cell r="J23">
            <v>8907</v>
          </cell>
          <cell r="K23">
            <v>289</v>
          </cell>
        </row>
        <row r="24">
          <cell r="A24">
            <v>408960</v>
          </cell>
          <cell r="B24" t="str">
            <v>Allocated Payroll Taxes</v>
          </cell>
          <cell r="C24">
            <v>45254</v>
          </cell>
          <cell r="D24">
            <v>62157</v>
          </cell>
          <cell r="E24">
            <v>44743</v>
          </cell>
          <cell r="F24">
            <v>43105</v>
          </cell>
          <cell r="G24">
            <v>52234</v>
          </cell>
          <cell r="H24">
            <v>46615</v>
          </cell>
          <cell r="I24">
            <v>31484</v>
          </cell>
          <cell r="J24">
            <v>22014</v>
          </cell>
          <cell r="K24">
            <v>6666</v>
          </cell>
          <cell r="L24">
            <v>153473</v>
          </cell>
          <cell r="M24">
            <v>158783</v>
          </cell>
          <cell r="N24">
            <v>158783</v>
          </cell>
        </row>
        <row r="25">
          <cell r="A25">
            <v>411050</v>
          </cell>
          <cell r="B25" t="str">
            <v>Accretion Expense ARO</v>
          </cell>
          <cell r="C25">
            <v>-7148</v>
          </cell>
          <cell r="D25">
            <v>2421</v>
          </cell>
          <cell r="E25">
            <v>2434</v>
          </cell>
          <cell r="F25">
            <v>2447</v>
          </cell>
          <cell r="G25">
            <v>-7303</v>
          </cell>
          <cell r="H25">
            <v>2473</v>
          </cell>
          <cell r="I25">
            <v>-2473</v>
          </cell>
          <cell r="J25">
            <v>2500</v>
          </cell>
          <cell r="K25">
            <v>2513</v>
          </cell>
          <cell r="L25">
            <v>0</v>
          </cell>
          <cell r="M25">
            <v>0</v>
          </cell>
          <cell r="N25">
            <v>0</v>
          </cell>
        </row>
        <row r="26">
          <cell r="A26">
            <v>411051</v>
          </cell>
          <cell r="B26" t="str">
            <v>Accretion Expense-ARO Ash Pond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>
            <v>411603</v>
          </cell>
          <cell r="B27" t="str">
            <v>Gain on Asset Ret Obligation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A28">
            <v>411834</v>
          </cell>
          <cell r="B28" t="str">
            <v>NOx Sales Proceeds Native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-450000</v>
          </cell>
          <cell r="I28">
            <v>0</v>
          </cell>
          <cell r="J28">
            <v>0</v>
          </cell>
          <cell r="K28">
            <v>0</v>
          </cell>
        </row>
        <row r="29">
          <cell r="A29">
            <v>411835</v>
          </cell>
          <cell r="B29" t="str">
            <v>NOx Sales COGS -Native</v>
          </cell>
          <cell r="I29">
            <v>0</v>
          </cell>
          <cell r="J29">
            <v>0</v>
          </cell>
          <cell r="K29">
            <v>0</v>
          </cell>
        </row>
        <row r="30">
          <cell r="A30">
            <v>411861</v>
          </cell>
          <cell r="B30" t="str">
            <v>RECS COS</v>
          </cell>
          <cell r="C30">
            <v>-39718</v>
          </cell>
          <cell r="D30">
            <v>-1630</v>
          </cell>
          <cell r="E30">
            <v>0</v>
          </cell>
          <cell r="F30">
            <v>0</v>
          </cell>
          <cell r="G30">
            <v>-522159</v>
          </cell>
          <cell r="H30">
            <v>295981</v>
          </cell>
          <cell r="I30">
            <v>0</v>
          </cell>
          <cell r="J30">
            <v>-20400</v>
          </cell>
          <cell r="K30">
            <v>0</v>
          </cell>
        </row>
        <row r="31">
          <cell r="A31">
            <v>426509</v>
          </cell>
          <cell r="B31" t="str">
            <v>Loss on Sale of AR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>
            <v>426591</v>
          </cell>
          <cell r="B32" t="str">
            <v>I/C - Loss on Sale of AR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A33">
            <v>426891</v>
          </cell>
          <cell r="B33" t="str">
            <v>IC Sale of AR Fees VIE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>
            <v>440000</v>
          </cell>
          <cell r="B34" t="str">
            <v>Residential</v>
          </cell>
          <cell r="C34">
            <v>14148566</v>
          </cell>
          <cell r="D34">
            <v>13090030</v>
          </cell>
          <cell r="E34">
            <v>14821026</v>
          </cell>
          <cell r="F34">
            <v>15251945</v>
          </cell>
          <cell r="G34">
            <v>22160893</v>
          </cell>
          <cell r="H34">
            <v>20008034</v>
          </cell>
          <cell r="I34">
            <v>15589349</v>
          </cell>
          <cell r="J34">
            <v>13558166</v>
          </cell>
          <cell r="K34">
            <v>11983827</v>
          </cell>
          <cell r="L34">
            <v>18360656</v>
          </cell>
          <cell r="M34">
            <v>19519494</v>
          </cell>
          <cell r="N34">
            <v>18204498</v>
          </cell>
        </row>
        <row r="35">
          <cell r="A35">
            <v>440990</v>
          </cell>
          <cell r="B35" t="str">
            <v>Residential Unbilled Rev</v>
          </cell>
          <cell r="C35">
            <v>-1046919</v>
          </cell>
          <cell r="D35">
            <v>-922209</v>
          </cell>
          <cell r="E35">
            <v>13497</v>
          </cell>
          <cell r="F35">
            <v>7754908</v>
          </cell>
          <cell r="G35">
            <v>-2620506</v>
          </cell>
          <cell r="H35">
            <v>1266224</v>
          </cell>
          <cell r="I35">
            <v>-2862694</v>
          </cell>
          <cell r="J35">
            <v>-2438326</v>
          </cell>
          <cell r="K35">
            <v>2719386</v>
          </cell>
          <cell r="L35">
            <v>994628</v>
          </cell>
          <cell r="M35">
            <v>-2025918</v>
          </cell>
          <cell r="N35">
            <v>-1169017</v>
          </cell>
        </row>
        <row r="36">
          <cell r="A36">
            <v>442100</v>
          </cell>
          <cell r="B36" t="str">
            <v>General Service</v>
          </cell>
          <cell r="C36">
            <v>13419492</v>
          </cell>
          <cell r="D36">
            <v>13298260</v>
          </cell>
          <cell r="E36">
            <v>14398642</v>
          </cell>
          <cell r="F36">
            <v>11504281</v>
          </cell>
          <cell r="G36">
            <v>19678385</v>
          </cell>
          <cell r="H36">
            <v>16861546</v>
          </cell>
          <cell r="I36">
            <v>13361594</v>
          </cell>
          <cell r="J36">
            <v>13553574</v>
          </cell>
          <cell r="K36">
            <v>12717457</v>
          </cell>
          <cell r="L36">
            <v>14367654</v>
          </cell>
          <cell r="M36">
            <v>13158943</v>
          </cell>
          <cell r="N36">
            <v>12474135</v>
          </cell>
        </row>
        <row r="37">
          <cell r="A37">
            <v>442190</v>
          </cell>
          <cell r="B37" t="str">
            <v>General Service Unbilled Rev</v>
          </cell>
          <cell r="C37">
            <v>59837</v>
          </cell>
          <cell r="D37">
            <v>-667775</v>
          </cell>
          <cell r="E37">
            <v>-261568</v>
          </cell>
          <cell r="F37">
            <v>8567853</v>
          </cell>
          <cell r="G37">
            <v>-5329039</v>
          </cell>
          <cell r="H37">
            <v>-1886903</v>
          </cell>
          <cell r="I37">
            <v>-972763</v>
          </cell>
          <cell r="J37">
            <v>74049</v>
          </cell>
          <cell r="K37">
            <v>943553</v>
          </cell>
          <cell r="L37">
            <v>-1107266</v>
          </cell>
          <cell r="M37">
            <v>-1473183</v>
          </cell>
          <cell r="N37">
            <v>-246498</v>
          </cell>
        </row>
        <row r="38">
          <cell r="A38">
            <v>442200</v>
          </cell>
          <cell r="B38" t="str">
            <v>Industrial Service</v>
          </cell>
          <cell r="C38">
            <v>5619599</v>
          </cell>
          <cell r="D38">
            <v>5493815</v>
          </cell>
          <cell r="E38">
            <v>5428372</v>
          </cell>
          <cell r="F38">
            <v>5934263</v>
          </cell>
          <cell r="G38">
            <v>6301903</v>
          </cell>
          <cell r="H38">
            <v>7489386</v>
          </cell>
          <cell r="I38">
            <v>5133383</v>
          </cell>
          <cell r="J38">
            <v>5119438</v>
          </cell>
          <cell r="K38">
            <v>6150403</v>
          </cell>
          <cell r="L38">
            <v>6696014</v>
          </cell>
          <cell r="M38">
            <v>5712298</v>
          </cell>
          <cell r="N38">
            <v>5672347</v>
          </cell>
        </row>
        <row r="39">
          <cell r="A39">
            <v>442290</v>
          </cell>
          <cell r="B39" t="str">
            <v>Industrial Svc Unbilled Rev</v>
          </cell>
          <cell r="C39">
            <v>74110</v>
          </cell>
          <cell r="D39">
            <v>-324268</v>
          </cell>
          <cell r="E39">
            <v>456640</v>
          </cell>
          <cell r="F39">
            <v>1667048</v>
          </cell>
          <cell r="G39">
            <v>125552</v>
          </cell>
          <cell r="H39">
            <v>-1086454</v>
          </cell>
          <cell r="I39">
            <v>-173094</v>
          </cell>
          <cell r="J39">
            <v>1071604</v>
          </cell>
          <cell r="K39">
            <v>-711537</v>
          </cell>
          <cell r="L39">
            <v>-483233</v>
          </cell>
          <cell r="M39">
            <v>-715484</v>
          </cell>
          <cell r="N39">
            <v>-156551</v>
          </cell>
        </row>
        <row r="40">
          <cell r="A40">
            <v>444000</v>
          </cell>
          <cell r="B40" t="str">
            <v>Public St &amp; Highway Lighting</v>
          </cell>
          <cell r="C40">
            <v>71513</v>
          </cell>
          <cell r="D40">
            <v>54991</v>
          </cell>
          <cell r="E40">
            <v>66677</v>
          </cell>
          <cell r="F40">
            <v>44310</v>
          </cell>
          <cell r="G40">
            <v>47903</v>
          </cell>
          <cell r="H40">
            <v>51299</v>
          </cell>
          <cell r="I40">
            <v>51</v>
          </cell>
          <cell r="J40">
            <v>38345</v>
          </cell>
          <cell r="K40">
            <v>38073</v>
          </cell>
          <cell r="L40">
            <v>154622</v>
          </cell>
          <cell r="M40">
            <v>154454</v>
          </cell>
          <cell r="N40">
            <v>146454</v>
          </cell>
        </row>
        <row r="41">
          <cell r="A41">
            <v>445000</v>
          </cell>
          <cell r="B41" t="str">
            <v>Other Sales to Public Auth</v>
          </cell>
          <cell r="C41">
            <v>2012269</v>
          </cell>
          <cell r="D41">
            <v>1622395</v>
          </cell>
          <cell r="E41">
            <v>2123230</v>
          </cell>
          <cell r="F41">
            <v>1583511</v>
          </cell>
          <cell r="G41">
            <v>2694984</v>
          </cell>
          <cell r="H41">
            <v>2388792</v>
          </cell>
          <cell r="I41">
            <v>2006323</v>
          </cell>
          <cell r="J41">
            <v>2079340</v>
          </cell>
          <cell r="K41">
            <v>1907714</v>
          </cell>
          <cell r="L41">
            <v>2604258</v>
          </cell>
          <cell r="M41">
            <v>2301358</v>
          </cell>
          <cell r="N41">
            <v>2394048</v>
          </cell>
        </row>
        <row r="42">
          <cell r="A42">
            <v>445090</v>
          </cell>
          <cell r="B42" t="str">
            <v>OPA Unbilled</v>
          </cell>
          <cell r="C42">
            <v>366906</v>
          </cell>
          <cell r="D42">
            <v>-298873</v>
          </cell>
          <cell r="E42">
            <v>-141261</v>
          </cell>
          <cell r="F42">
            <v>969054</v>
          </cell>
          <cell r="G42">
            <v>-512475</v>
          </cell>
          <cell r="H42">
            <v>244839</v>
          </cell>
          <cell r="I42">
            <v>-378189</v>
          </cell>
          <cell r="J42">
            <v>145106</v>
          </cell>
          <cell r="K42">
            <v>201154</v>
          </cell>
          <cell r="L42">
            <v>-377723</v>
          </cell>
          <cell r="M42">
            <v>-293922</v>
          </cell>
          <cell r="N42">
            <v>-57226</v>
          </cell>
        </row>
        <row r="43">
          <cell r="A43">
            <v>447150</v>
          </cell>
          <cell r="B43" t="str">
            <v>Sales For Resale - Outside</v>
          </cell>
          <cell r="C43">
            <v>3972664</v>
          </cell>
          <cell r="D43">
            <v>568017</v>
          </cell>
          <cell r="E43">
            <v>552945</v>
          </cell>
          <cell r="F43">
            <v>4602129</v>
          </cell>
          <cell r="G43">
            <v>2608170</v>
          </cell>
          <cell r="H43">
            <v>779605</v>
          </cell>
          <cell r="I43">
            <v>3407922</v>
          </cell>
          <cell r="J43">
            <v>784</v>
          </cell>
          <cell r="K43">
            <v>397393</v>
          </cell>
          <cell r="L43">
            <v>2433186</v>
          </cell>
          <cell r="M43">
            <v>6520607</v>
          </cell>
          <cell r="N43">
            <v>2365808</v>
          </cell>
        </row>
        <row r="44">
          <cell r="A44">
            <v>448000</v>
          </cell>
          <cell r="B44" t="str">
            <v>Interdepartmental Sales-Elec</v>
          </cell>
          <cell r="C44">
            <v>3462</v>
          </cell>
          <cell r="D44">
            <v>485</v>
          </cell>
          <cell r="E44">
            <v>448</v>
          </cell>
          <cell r="F44">
            <v>497</v>
          </cell>
          <cell r="G44">
            <v>111</v>
          </cell>
          <cell r="H44">
            <v>827</v>
          </cell>
          <cell r="I44">
            <v>388</v>
          </cell>
          <cell r="J44">
            <v>433</v>
          </cell>
          <cell r="K44">
            <v>505</v>
          </cell>
          <cell r="L44">
            <v>3394</v>
          </cell>
          <cell r="M44">
            <v>7650</v>
          </cell>
          <cell r="N44">
            <v>6096</v>
          </cell>
        </row>
        <row r="45">
          <cell r="A45">
            <v>449100</v>
          </cell>
          <cell r="B45" t="str">
            <v>Provisions For Rate Refunds</v>
          </cell>
          <cell r="C45">
            <v>-403443</v>
          </cell>
          <cell r="D45">
            <v>540287</v>
          </cell>
          <cell r="E45">
            <v>352999</v>
          </cell>
          <cell r="F45">
            <v>-4368642</v>
          </cell>
          <cell r="G45">
            <v>-15507</v>
          </cell>
          <cell r="H45">
            <v>153652</v>
          </cell>
          <cell r="I45">
            <v>5918834</v>
          </cell>
          <cell r="J45">
            <v>1103280</v>
          </cell>
          <cell r="K45">
            <v>707329</v>
          </cell>
        </row>
        <row r="46">
          <cell r="A46">
            <v>449111</v>
          </cell>
          <cell r="B46" t="str">
            <v>Tax reform - Retail</v>
          </cell>
          <cell r="I46">
            <v>0</v>
          </cell>
          <cell r="J46">
            <v>0</v>
          </cell>
          <cell r="K46">
            <v>0</v>
          </cell>
        </row>
        <row r="47">
          <cell r="A47">
            <v>450100</v>
          </cell>
          <cell r="B47" t="str">
            <v>Late Pmt and Forf Disc</v>
          </cell>
          <cell r="C47">
            <v>84039</v>
          </cell>
          <cell r="D47">
            <v>73172</v>
          </cell>
          <cell r="E47">
            <v>75211</v>
          </cell>
          <cell r="F47">
            <v>80165</v>
          </cell>
          <cell r="G47">
            <v>88309</v>
          </cell>
          <cell r="H47">
            <v>128308</v>
          </cell>
          <cell r="I47">
            <v>127396</v>
          </cell>
          <cell r="J47">
            <v>98611</v>
          </cell>
          <cell r="K47">
            <v>85363</v>
          </cell>
          <cell r="L47">
            <v>63669.666666666672</v>
          </cell>
          <cell r="M47">
            <v>70459.666666666672</v>
          </cell>
          <cell r="N47">
            <v>95669.666666666672</v>
          </cell>
        </row>
        <row r="48">
          <cell r="A48">
            <v>451100</v>
          </cell>
          <cell r="B48" t="str">
            <v>Misc Service Revenue</v>
          </cell>
          <cell r="C48">
            <v>14275</v>
          </cell>
          <cell r="D48">
            <v>-1272</v>
          </cell>
          <cell r="E48">
            <v>28819</v>
          </cell>
          <cell r="F48">
            <v>-33597</v>
          </cell>
          <cell r="G48">
            <v>24373</v>
          </cell>
          <cell r="H48">
            <v>24033</v>
          </cell>
          <cell r="I48">
            <v>-19510</v>
          </cell>
          <cell r="J48">
            <v>-23985</v>
          </cell>
          <cell r="K48">
            <v>24050</v>
          </cell>
          <cell r="L48">
            <v>20833.333333333332</v>
          </cell>
          <cell r="M48">
            <v>20833.333333333332</v>
          </cell>
          <cell r="N48">
            <v>20833.333333333332</v>
          </cell>
        </row>
        <row r="49">
          <cell r="A49">
            <v>454004</v>
          </cell>
          <cell r="B49" t="str">
            <v>Rent - Joint Use</v>
          </cell>
          <cell r="C49">
            <v>1286</v>
          </cell>
          <cell r="D49">
            <v>688</v>
          </cell>
          <cell r="E49">
            <v>711</v>
          </cell>
          <cell r="F49">
            <v>6399</v>
          </cell>
          <cell r="G49">
            <v>748</v>
          </cell>
          <cell r="H49">
            <v>748</v>
          </cell>
          <cell r="I49">
            <v>1465</v>
          </cell>
          <cell r="J49">
            <v>748</v>
          </cell>
          <cell r="K49">
            <v>724</v>
          </cell>
        </row>
        <row r="50">
          <cell r="A50">
            <v>454100</v>
          </cell>
          <cell r="B50" t="str">
            <v>Extra-Facilities</v>
          </cell>
          <cell r="C50">
            <v>46</v>
          </cell>
          <cell r="D50">
            <v>21</v>
          </cell>
          <cell r="E50">
            <v>71</v>
          </cell>
          <cell r="F50">
            <v>46</v>
          </cell>
          <cell r="G50">
            <v>42</v>
          </cell>
          <cell r="H50">
            <v>45</v>
          </cell>
          <cell r="I50">
            <v>42</v>
          </cell>
          <cell r="J50">
            <v>49</v>
          </cell>
          <cell r="K50">
            <v>44</v>
          </cell>
        </row>
        <row r="51">
          <cell r="A51">
            <v>454200</v>
          </cell>
          <cell r="B51" t="str">
            <v>Pole &amp; Line Attachments</v>
          </cell>
          <cell r="I51">
            <v>0</v>
          </cell>
          <cell r="J51">
            <v>0</v>
          </cell>
          <cell r="K51">
            <v>0</v>
          </cell>
          <cell r="L51">
            <v>50000</v>
          </cell>
          <cell r="M51">
            <v>58333</v>
          </cell>
          <cell r="N51">
            <v>58333</v>
          </cell>
        </row>
        <row r="52">
          <cell r="A52">
            <v>454210</v>
          </cell>
          <cell r="B52" t="str">
            <v>Foreign Pole Revenue</v>
          </cell>
          <cell r="I52">
            <v>2969</v>
          </cell>
          <cell r="J52">
            <v>0</v>
          </cell>
          <cell r="K52">
            <v>0</v>
          </cell>
        </row>
        <row r="53">
          <cell r="A53">
            <v>454300</v>
          </cell>
          <cell r="B53" t="str">
            <v>Tower Lease Revenues</v>
          </cell>
          <cell r="C53">
            <v>304</v>
          </cell>
          <cell r="D53">
            <v>304</v>
          </cell>
          <cell r="E53">
            <v>304</v>
          </cell>
          <cell r="F53">
            <v>304</v>
          </cell>
          <cell r="G53">
            <v>304</v>
          </cell>
          <cell r="H53">
            <v>11525</v>
          </cell>
          <cell r="I53">
            <v>306</v>
          </cell>
          <cell r="J53">
            <v>316</v>
          </cell>
          <cell r="K53">
            <v>316</v>
          </cell>
        </row>
        <row r="54">
          <cell r="A54">
            <v>454400</v>
          </cell>
          <cell r="B54" t="str">
            <v>Other Electric Rents</v>
          </cell>
          <cell r="C54">
            <v>98316</v>
          </cell>
          <cell r="D54">
            <v>92522</v>
          </cell>
          <cell r="E54">
            <v>92522</v>
          </cell>
          <cell r="F54">
            <v>92522</v>
          </cell>
          <cell r="G54">
            <v>92522</v>
          </cell>
          <cell r="H54">
            <v>98341</v>
          </cell>
          <cell r="I54">
            <v>92522</v>
          </cell>
          <cell r="J54">
            <v>98522</v>
          </cell>
          <cell r="K54">
            <v>104160</v>
          </cell>
          <cell r="L54">
            <v>108333</v>
          </cell>
          <cell r="M54">
            <v>108333</v>
          </cell>
          <cell r="N54">
            <v>108333</v>
          </cell>
        </row>
        <row r="55">
          <cell r="A55">
            <v>454601</v>
          </cell>
          <cell r="B55" t="str">
            <v>Other Miscellaneous Revenue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A56">
            <v>456003</v>
          </cell>
          <cell r="B56" t="str">
            <v>Retail Unbilled Revenue</v>
          </cell>
          <cell r="C56">
            <v>0</v>
          </cell>
          <cell r="D56">
            <v>0</v>
          </cell>
          <cell r="E56">
            <v>-127162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85823</v>
          </cell>
          <cell r="K56">
            <v>41339</v>
          </cell>
        </row>
        <row r="57">
          <cell r="A57">
            <v>456025</v>
          </cell>
          <cell r="B57" t="str">
            <v>RSG Rev - MISO Make Whole</v>
          </cell>
          <cell r="C57">
            <v>461918</v>
          </cell>
          <cell r="D57">
            <v>875284</v>
          </cell>
          <cell r="E57">
            <v>618159</v>
          </cell>
          <cell r="F57">
            <v>623412</v>
          </cell>
          <cell r="G57">
            <v>481574</v>
          </cell>
          <cell r="H57">
            <v>282830</v>
          </cell>
          <cell r="I57">
            <v>356047</v>
          </cell>
          <cell r="J57">
            <v>133538</v>
          </cell>
          <cell r="K57">
            <v>57687</v>
          </cell>
        </row>
        <row r="58">
          <cell r="A58">
            <v>456040</v>
          </cell>
          <cell r="B58" t="str">
            <v>Sales Use Tax Coll Fee</v>
          </cell>
          <cell r="C58">
            <v>50</v>
          </cell>
          <cell r="D58">
            <v>100</v>
          </cell>
          <cell r="E58">
            <v>50</v>
          </cell>
          <cell r="F58">
            <v>50</v>
          </cell>
          <cell r="G58">
            <v>50</v>
          </cell>
          <cell r="H58">
            <v>50</v>
          </cell>
          <cell r="I58">
            <v>50</v>
          </cell>
          <cell r="J58">
            <v>50</v>
          </cell>
          <cell r="K58">
            <v>50</v>
          </cell>
        </row>
        <row r="59">
          <cell r="A59">
            <v>456075</v>
          </cell>
          <cell r="B59" t="str">
            <v>Data Processing Service</v>
          </cell>
          <cell r="I59">
            <v>0</v>
          </cell>
          <cell r="J59">
            <v>0</v>
          </cell>
          <cell r="K59">
            <v>0</v>
          </cell>
        </row>
        <row r="60">
          <cell r="A60">
            <v>456100</v>
          </cell>
          <cell r="B60" t="str">
            <v>Profit Or Loss On Sale Of M&amp;S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1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>
            <v>456110</v>
          </cell>
          <cell r="B61" t="str">
            <v>Transmission Charge PTP</v>
          </cell>
          <cell r="C61">
            <v>13968</v>
          </cell>
          <cell r="D61">
            <v>13496</v>
          </cell>
          <cell r="E61">
            <v>12967</v>
          </cell>
          <cell r="F61">
            <v>14509</v>
          </cell>
          <cell r="G61">
            <v>22536</v>
          </cell>
          <cell r="H61">
            <v>22028</v>
          </cell>
          <cell r="I61">
            <v>22825</v>
          </cell>
          <cell r="J61">
            <v>5537</v>
          </cell>
          <cell r="K61">
            <v>4245</v>
          </cell>
          <cell r="L61">
            <v>12083</v>
          </cell>
          <cell r="M61">
            <v>12083</v>
          </cell>
          <cell r="N61">
            <v>12083</v>
          </cell>
        </row>
        <row r="62">
          <cell r="A62">
            <v>456111</v>
          </cell>
          <cell r="B62" t="str">
            <v>Other Transmission Revenues</v>
          </cell>
          <cell r="C62">
            <v>179445</v>
          </cell>
          <cell r="D62">
            <v>322640</v>
          </cell>
          <cell r="E62">
            <v>775400</v>
          </cell>
          <cell r="F62">
            <v>419012</v>
          </cell>
          <cell r="G62">
            <v>611434</v>
          </cell>
          <cell r="H62">
            <v>262716</v>
          </cell>
          <cell r="I62">
            <v>276708</v>
          </cell>
          <cell r="J62">
            <v>249497</v>
          </cell>
          <cell r="K62">
            <v>251045</v>
          </cell>
          <cell r="L62">
            <v>0</v>
          </cell>
          <cell r="M62">
            <v>0</v>
          </cell>
          <cell r="N62">
            <v>0</v>
          </cell>
        </row>
        <row r="63">
          <cell r="A63">
            <v>456970</v>
          </cell>
          <cell r="B63" t="str">
            <v>Wheel Transmission Rev - ED</v>
          </cell>
          <cell r="C63">
            <v>6269</v>
          </cell>
          <cell r="D63">
            <v>4005</v>
          </cell>
          <cell r="E63">
            <v>3667</v>
          </cell>
          <cell r="F63">
            <v>4131</v>
          </cell>
          <cell r="G63">
            <v>5082</v>
          </cell>
          <cell r="H63">
            <v>4984</v>
          </cell>
          <cell r="I63">
            <v>5390</v>
          </cell>
          <cell r="J63">
            <v>4663</v>
          </cell>
          <cell r="K63">
            <v>3611</v>
          </cell>
          <cell r="L63">
            <v>2042</v>
          </cell>
          <cell r="M63">
            <v>2042</v>
          </cell>
          <cell r="N63">
            <v>2042</v>
          </cell>
        </row>
        <row r="64">
          <cell r="A64">
            <v>457105</v>
          </cell>
          <cell r="B64" t="str">
            <v>Scheduling &amp; Dispatch Revenues</v>
          </cell>
          <cell r="C64">
            <v>17271</v>
          </cell>
          <cell r="D64">
            <v>17206</v>
          </cell>
          <cell r="E64">
            <v>16259</v>
          </cell>
          <cell r="F64">
            <v>18222</v>
          </cell>
          <cell r="G64">
            <v>28510</v>
          </cell>
          <cell r="H64">
            <v>26007</v>
          </cell>
          <cell r="I64">
            <v>26243</v>
          </cell>
          <cell r="J64">
            <v>22233</v>
          </cell>
          <cell r="K64">
            <v>19272</v>
          </cell>
        </row>
        <row r="65">
          <cell r="A65">
            <v>457204</v>
          </cell>
          <cell r="B65" t="str">
            <v>PJM Reactive Rev</v>
          </cell>
          <cell r="C65">
            <v>279564</v>
          </cell>
          <cell r="D65">
            <v>281282</v>
          </cell>
          <cell r="E65">
            <v>279245</v>
          </cell>
          <cell r="F65">
            <v>279863</v>
          </cell>
          <cell r="G65">
            <v>262572</v>
          </cell>
          <cell r="H65">
            <v>293269</v>
          </cell>
          <cell r="I65">
            <v>245270</v>
          </cell>
          <cell r="J65">
            <v>263104</v>
          </cell>
          <cell r="K65">
            <v>263599</v>
          </cell>
          <cell r="L65">
            <v>156750</v>
          </cell>
          <cell r="M65">
            <v>156750</v>
          </cell>
          <cell r="N65">
            <v>156750</v>
          </cell>
        </row>
        <row r="66">
          <cell r="A66">
            <v>500000</v>
          </cell>
          <cell r="B66" t="str">
            <v>Suprvsn and Engrg - Steam Oper</v>
          </cell>
          <cell r="C66">
            <v>158339</v>
          </cell>
          <cell r="D66">
            <v>170648</v>
          </cell>
          <cell r="E66">
            <v>281101</v>
          </cell>
          <cell r="F66">
            <v>83846</v>
          </cell>
          <cell r="G66">
            <v>183302</v>
          </cell>
          <cell r="H66">
            <v>177099</v>
          </cell>
          <cell r="I66">
            <v>128993</v>
          </cell>
          <cell r="J66">
            <v>95570</v>
          </cell>
          <cell r="K66">
            <v>164786</v>
          </cell>
          <cell r="L66">
            <v>-166890</v>
          </cell>
          <cell r="M66">
            <v>40000</v>
          </cell>
          <cell r="N66">
            <v>39189</v>
          </cell>
        </row>
        <row r="67">
          <cell r="A67">
            <v>501110</v>
          </cell>
          <cell r="B67" t="str">
            <v>Coal Consumed-Fossil Steam</v>
          </cell>
          <cell r="C67">
            <v>9070524</v>
          </cell>
          <cell r="D67">
            <v>3008987</v>
          </cell>
          <cell r="E67">
            <v>3985324</v>
          </cell>
          <cell r="F67">
            <v>9265347</v>
          </cell>
          <cell r="G67">
            <v>10508300</v>
          </cell>
          <cell r="H67">
            <v>10206449</v>
          </cell>
          <cell r="I67">
            <v>1765857</v>
          </cell>
          <cell r="J67">
            <v>1529622</v>
          </cell>
          <cell r="K67">
            <v>6492826</v>
          </cell>
          <cell r="L67">
            <v>9254654</v>
          </cell>
          <cell r="M67">
            <v>8957973</v>
          </cell>
          <cell r="N67">
            <v>6955426</v>
          </cell>
        </row>
        <row r="68">
          <cell r="A68">
            <v>501150</v>
          </cell>
          <cell r="B68" t="str">
            <v>Coal &amp; Other Fuel Handling</v>
          </cell>
          <cell r="C68">
            <v>76705</v>
          </cell>
          <cell r="D68">
            <v>71938</v>
          </cell>
          <cell r="E68">
            <v>97295</v>
          </cell>
          <cell r="F68">
            <v>72120</v>
          </cell>
          <cell r="G68">
            <v>76588</v>
          </cell>
          <cell r="H68">
            <v>71392</v>
          </cell>
          <cell r="I68">
            <v>72044</v>
          </cell>
          <cell r="J68">
            <v>65122</v>
          </cell>
          <cell r="K68">
            <v>78390</v>
          </cell>
          <cell r="L68">
            <v>81650</v>
          </cell>
          <cell r="M68">
            <v>81330</v>
          </cell>
          <cell r="N68">
            <v>80970</v>
          </cell>
        </row>
        <row r="69">
          <cell r="A69">
            <v>501180</v>
          </cell>
          <cell r="B69" t="str">
            <v>Sale Of Fly Ash-Revenues</v>
          </cell>
          <cell r="I69">
            <v>0</v>
          </cell>
          <cell r="J69">
            <v>0</v>
          </cell>
          <cell r="K69">
            <v>0</v>
          </cell>
          <cell r="L69">
            <v>945</v>
          </cell>
          <cell r="M69">
            <v>0</v>
          </cell>
          <cell r="N69">
            <v>0</v>
          </cell>
        </row>
        <row r="70">
          <cell r="A70">
            <v>501190</v>
          </cell>
          <cell r="B70" t="str">
            <v>Sale Of Fly Ash-Expenses</v>
          </cell>
          <cell r="C70">
            <v>-59462</v>
          </cell>
          <cell r="D70">
            <v>87545</v>
          </cell>
          <cell r="E70">
            <v>0</v>
          </cell>
          <cell r="F70">
            <v>0</v>
          </cell>
          <cell r="G70">
            <v>-87545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23508</v>
          </cell>
          <cell r="M70">
            <v>23508</v>
          </cell>
          <cell r="N70">
            <v>23508</v>
          </cell>
        </row>
        <row r="71">
          <cell r="A71">
            <v>501310</v>
          </cell>
          <cell r="B71" t="str">
            <v>Oil Consumed-Fossil Steam</v>
          </cell>
          <cell r="C71">
            <v>200210</v>
          </cell>
          <cell r="D71">
            <v>113447</v>
          </cell>
          <cell r="E71">
            <v>679028</v>
          </cell>
          <cell r="F71">
            <v>121022</v>
          </cell>
          <cell r="G71">
            <v>90938</v>
          </cell>
          <cell r="H71">
            <v>134307</v>
          </cell>
          <cell r="I71">
            <v>54664</v>
          </cell>
          <cell r="J71">
            <v>39127</v>
          </cell>
          <cell r="K71">
            <v>473364</v>
          </cell>
        </row>
        <row r="72">
          <cell r="A72">
            <v>501996</v>
          </cell>
          <cell r="B72" t="str">
            <v>Fuel Expense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1668000</v>
          </cell>
          <cell r="M72">
            <v>3931000</v>
          </cell>
          <cell r="N72">
            <v>1268000</v>
          </cell>
        </row>
        <row r="73">
          <cell r="A73">
            <v>502020</v>
          </cell>
          <cell r="B73" t="str">
            <v>Ammonia - Qualifying</v>
          </cell>
          <cell r="C73">
            <v>984</v>
          </cell>
          <cell r="D73">
            <v>0</v>
          </cell>
          <cell r="E73">
            <v>12032</v>
          </cell>
          <cell r="F73">
            <v>81333</v>
          </cell>
          <cell r="G73">
            <v>85246</v>
          </cell>
          <cell r="H73">
            <v>99841</v>
          </cell>
          <cell r="I73">
            <v>0</v>
          </cell>
          <cell r="J73">
            <v>0</v>
          </cell>
          <cell r="K73">
            <v>27062</v>
          </cell>
          <cell r="L73">
            <v>57000</v>
          </cell>
          <cell r="M73">
            <v>72800</v>
          </cell>
          <cell r="N73">
            <v>70200</v>
          </cell>
        </row>
        <row r="74">
          <cell r="A74">
            <v>502040</v>
          </cell>
          <cell r="B74" t="str">
            <v>COST OF LIME</v>
          </cell>
          <cell r="C74">
            <v>2559628</v>
          </cell>
          <cell r="D74">
            <v>1596675</v>
          </cell>
          <cell r="E74">
            <v>852988</v>
          </cell>
          <cell r="F74">
            <v>3394709</v>
          </cell>
          <cell r="G74">
            <v>2767686</v>
          </cell>
          <cell r="H74">
            <v>2958196</v>
          </cell>
          <cell r="I74">
            <v>669809</v>
          </cell>
          <cell r="J74">
            <v>0</v>
          </cell>
          <cell r="K74">
            <v>1560962</v>
          </cell>
          <cell r="L74">
            <v>2623500</v>
          </cell>
          <cell r="M74">
            <v>3347700</v>
          </cell>
          <cell r="N74">
            <v>3230100</v>
          </cell>
        </row>
        <row r="75">
          <cell r="A75">
            <v>502100</v>
          </cell>
          <cell r="B75" t="str">
            <v>Fossil Steam Exp-Other</v>
          </cell>
          <cell r="C75">
            <v>306819</v>
          </cell>
          <cell r="D75">
            <v>304931</v>
          </cell>
          <cell r="E75">
            <v>458363</v>
          </cell>
          <cell r="F75">
            <v>650819</v>
          </cell>
          <cell r="G75">
            <v>273602</v>
          </cell>
          <cell r="H75">
            <v>307055</v>
          </cell>
          <cell r="I75">
            <v>286153</v>
          </cell>
          <cell r="J75">
            <v>238193</v>
          </cell>
          <cell r="K75">
            <v>393566</v>
          </cell>
          <cell r="L75">
            <v>333783</v>
          </cell>
          <cell r="M75">
            <v>333339</v>
          </cell>
          <cell r="N75">
            <v>332855</v>
          </cell>
        </row>
        <row r="76">
          <cell r="A76">
            <v>502410</v>
          </cell>
          <cell r="B76" t="str">
            <v>Steam Oper-Bottom Ash/Fly Ash</v>
          </cell>
          <cell r="C76">
            <v>3</v>
          </cell>
          <cell r="D76">
            <v>0</v>
          </cell>
          <cell r="E76">
            <v>0</v>
          </cell>
          <cell r="F76">
            <v>1289</v>
          </cell>
          <cell r="G76">
            <v>164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A77">
            <v>505000</v>
          </cell>
          <cell r="B77" t="str">
            <v>Electric Expenses-Steam Oper</v>
          </cell>
          <cell r="C77">
            <v>64295</v>
          </cell>
          <cell r="D77">
            <v>58370</v>
          </cell>
          <cell r="E77">
            <v>91679</v>
          </cell>
          <cell r="F77">
            <v>61824</v>
          </cell>
          <cell r="G77">
            <v>57561</v>
          </cell>
          <cell r="H77">
            <v>49823</v>
          </cell>
          <cell r="I77">
            <v>55452</v>
          </cell>
          <cell r="J77">
            <v>39848</v>
          </cell>
          <cell r="K77">
            <v>69798</v>
          </cell>
          <cell r="L77">
            <v>95736</v>
          </cell>
          <cell r="M77">
            <v>95681</v>
          </cell>
          <cell r="N77">
            <v>95393</v>
          </cell>
        </row>
        <row r="78">
          <cell r="A78">
            <v>506000</v>
          </cell>
          <cell r="B78" t="str">
            <v>Misc Fossil Power Expenses</v>
          </cell>
          <cell r="C78">
            <v>103761</v>
          </cell>
          <cell r="D78">
            <v>137512</v>
          </cell>
          <cell r="E78">
            <v>170064</v>
          </cell>
          <cell r="F78">
            <v>141429</v>
          </cell>
          <cell r="G78">
            <v>128586</v>
          </cell>
          <cell r="H78">
            <v>379876</v>
          </cell>
          <cell r="I78">
            <v>133464</v>
          </cell>
          <cell r="J78">
            <v>117778</v>
          </cell>
          <cell r="K78">
            <v>139050</v>
          </cell>
          <cell r="L78">
            <v>720365</v>
          </cell>
          <cell r="M78">
            <v>66527</v>
          </cell>
          <cell r="N78">
            <v>66884</v>
          </cell>
        </row>
        <row r="79">
          <cell r="A79">
            <v>507000</v>
          </cell>
          <cell r="B79" t="str">
            <v>Steam Power Gen-Op Rents</v>
          </cell>
          <cell r="I79">
            <v>0</v>
          </cell>
          <cell r="J79">
            <v>0</v>
          </cell>
          <cell r="K79">
            <v>0</v>
          </cell>
        </row>
        <row r="80">
          <cell r="A80">
            <v>509030</v>
          </cell>
          <cell r="B80" t="str">
            <v>SO2 Emission Expense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>
            <v>509210</v>
          </cell>
          <cell r="B81" t="str">
            <v>Seasonal NOx Emission Expense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A82">
            <v>509212</v>
          </cell>
          <cell r="B82" t="str">
            <v>Annual NOx Emission Expense</v>
          </cell>
          <cell r="I82">
            <v>0</v>
          </cell>
          <cell r="J82">
            <v>0</v>
          </cell>
          <cell r="K82">
            <v>0</v>
          </cell>
        </row>
        <row r="83">
          <cell r="A83">
            <v>510000</v>
          </cell>
          <cell r="B83" t="str">
            <v>Suprvsn and Engrng-Steam Maint</v>
          </cell>
          <cell r="C83">
            <v>131447</v>
          </cell>
          <cell r="D83">
            <v>132057</v>
          </cell>
          <cell r="E83">
            <v>118483</v>
          </cell>
          <cell r="F83">
            <v>121447</v>
          </cell>
          <cell r="G83">
            <v>118622</v>
          </cell>
          <cell r="H83">
            <v>108323</v>
          </cell>
          <cell r="I83">
            <v>-15517</v>
          </cell>
          <cell r="J83">
            <v>68965</v>
          </cell>
          <cell r="K83">
            <v>82975</v>
          </cell>
          <cell r="L83">
            <v>350681</v>
          </cell>
          <cell r="M83">
            <v>350747</v>
          </cell>
          <cell r="N83">
            <v>349786</v>
          </cell>
        </row>
        <row r="84">
          <cell r="A84">
            <v>510100</v>
          </cell>
          <cell r="B84" t="str">
            <v>Suprvsn &amp; Engrng-Steam Maint R</v>
          </cell>
          <cell r="C84">
            <v>3804</v>
          </cell>
          <cell r="D84">
            <v>4626</v>
          </cell>
          <cell r="E84">
            <v>2496</v>
          </cell>
          <cell r="F84">
            <v>3468</v>
          </cell>
          <cell r="G84">
            <v>3722</v>
          </cell>
          <cell r="H84">
            <v>4725</v>
          </cell>
          <cell r="I84">
            <v>4049</v>
          </cell>
          <cell r="J84">
            <v>4736</v>
          </cell>
          <cell r="K84">
            <v>3718</v>
          </cell>
          <cell r="L84">
            <v>38410</v>
          </cell>
          <cell r="M84">
            <v>38112</v>
          </cell>
          <cell r="N84">
            <v>38112</v>
          </cell>
        </row>
        <row r="85">
          <cell r="A85">
            <v>511000</v>
          </cell>
          <cell r="B85" t="str">
            <v>Maint Of Structures-Steam</v>
          </cell>
          <cell r="C85">
            <v>-10766</v>
          </cell>
          <cell r="D85">
            <v>177096</v>
          </cell>
          <cell r="E85">
            <v>165893</v>
          </cell>
          <cell r="F85">
            <v>94447</v>
          </cell>
          <cell r="G85">
            <v>166322</v>
          </cell>
          <cell r="H85">
            <v>171698</v>
          </cell>
          <cell r="I85">
            <v>84604</v>
          </cell>
          <cell r="J85">
            <v>42293</v>
          </cell>
          <cell r="K85">
            <v>144659</v>
          </cell>
          <cell r="L85">
            <v>187606</v>
          </cell>
          <cell r="M85">
            <v>189273</v>
          </cell>
          <cell r="N85">
            <v>189041</v>
          </cell>
        </row>
        <row r="86">
          <cell r="A86">
            <v>512100</v>
          </cell>
          <cell r="B86" t="str">
            <v>Maint Of Boiler Plant-Other</v>
          </cell>
          <cell r="C86">
            <v>590536</v>
          </cell>
          <cell r="D86">
            <v>242713</v>
          </cell>
          <cell r="E86">
            <v>373355</v>
          </cell>
          <cell r="F86">
            <v>-405</v>
          </cell>
          <cell r="G86">
            <v>1028872</v>
          </cell>
          <cell r="H86">
            <v>201805</v>
          </cell>
          <cell r="I86">
            <v>298433</v>
          </cell>
          <cell r="J86">
            <v>-909067</v>
          </cell>
          <cell r="K86">
            <v>869816</v>
          </cell>
          <cell r="L86">
            <v>405703</v>
          </cell>
          <cell r="M86">
            <v>377967</v>
          </cell>
          <cell r="N86">
            <v>614068</v>
          </cell>
        </row>
        <row r="87">
          <cell r="A87">
            <v>512300</v>
          </cell>
          <cell r="B87" t="str">
            <v>Maint Of Boiler Plant-Other - Recoverable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6265</v>
          </cell>
          <cell r="J87">
            <v>0</v>
          </cell>
          <cell r="K87">
            <v>0</v>
          </cell>
        </row>
        <row r="88">
          <cell r="A88">
            <v>513100</v>
          </cell>
          <cell r="B88" t="str">
            <v>Maint Of Electric Plant-Other</v>
          </cell>
          <cell r="C88">
            <v>114772</v>
          </cell>
          <cell r="D88">
            <v>70048</v>
          </cell>
          <cell r="E88">
            <v>-199634</v>
          </cell>
          <cell r="F88">
            <v>339104</v>
          </cell>
          <cell r="G88">
            <v>71091</v>
          </cell>
          <cell r="H88">
            <v>99008</v>
          </cell>
          <cell r="I88">
            <v>44714</v>
          </cell>
          <cell r="J88">
            <v>46992</v>
          </cell>
          <cell r="K88">
            <v>69209</v>
          </cell>
          <cell r="L88">
            <v>95954</v>
          </cell>
          <cell r="M88">
            <v>173539</v>
          </cell>
          <cell r="N88">
            <v>102346</v>
          </cell>
        </row>
        <row r="89">
          <cell r="A89">
            <v>514000</v>
          </cell>
          <cell r="B89" t="str">
            <v>Maintenance - Misc Steam Plant</v>
          </cell>
          <cell r="C89">
            <v>98618</v>
          </cell>
          <cell r="D89">
            <v>89516</v>
          </cell>
          <cell r="E89">
            <v>62678</v>
          </cell>
          <cell r="F89">
            <v>64280</v>
          </cell>
          <cell r="G89">
            <v>95486</v>
          </cell>
          <cell r="H89">
            <v>-132231</v>
          </cell>
          <cell r="I89">
            <v>73642</v>
          </cell>
          <cell r="J89">
            <v>155125</v>
          </cell>
          <cell r="K89">
            <v>89957</v>
          </cell>
          <cell r="L89">
            <v>46779</v>
          </cell>
          <cell r="M89">
            <v>46786</v>
          </cell>
          <cell r="N89">
            <v>46763</v>
          </cell>
        </row>
        <row r="90">
          <cell r="A90">
            <v>514300</v>
          </cell>
          <cell r="B90" t="str">
            <v>Maintenance - Misc Steam Plant</v>
          </cell>
          <cell r="C90">
            <v>0</v>
          </cell>
          <cell r="D90">
            <v>4</v>
          </cell>
          <cell r="E90">
            <v>0</v>
          </cell>
          <cell r="F90">
            <v>4</v>
          </cell>
          <cell r="G90">
            <v>4</v>
          </cell>
          <cell r="H90">
            <v>1</v>
          </cell>
          <cell r="I90">
            <v>0</v>
          </cell>
          <cell r="J90">
            <v>0</v>
          </cell>
          <cell r="K90">
            <v>20</v>
          </cell>
          <cell r="L90">
            <v>0</v>
          </cell>
          <cell r="M90">
            <v>0</v>
          </cell>
          <cell r="N90">
            <v>0</v>
          </cell>
        </row>
        <row r="91">
          <cell r="A91">
            <v>524000</v>
          </cell>
          <cell r="B91" t="str">
            <v>Misc Expenses - Nuc Oper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A92">
            <v>531100</v>
          </cell>
          <cell r="B92" t="str">
            <v>Maint  Electric Plt-Other-Nuc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A93">
            <v>539000</v>
          </cell>
          <cell r="B93" t="str">
            <v>Misc Hydraulic Expenses</v>
          </cell>
          <cell r="I93">
            <v>0</v>
          </cell>
          <cell r="J93">
            <v>0</v>
          </cell>
          <cell r="K93">
            <v>0</v>
          </cell>
        </row>
        <row r="94">
          <cell r="A94">
            <v>543000</v>
          </cell>
          <cell r="B94" t="str">
            <v>Maint-Reservoir,Dam &amp; Waterway</v>
          </cell>
          <cell r="I94">
            <v>0</v>
          </cell>
          <cell r="J94">
            <v>0</v>
          </cell>
          <cell r="K94">
            <v>0</v>
          </cell>
        </row>
        <row r="95">
          <cell r="A95">
            <v>546000</v>
          </cell>
          <cell r="B95" t="str">
            <v>Suprvsn and Enginring-CT Oper</v>
          </cell>
          <cell r="C95">
            <v>23732</v>
          </cell>
          <cell r="D95">
            <v>13903</v>
          </cell>
          <cell r="E95">
            <v>17580</v>
          </cell>
          <cell r="F95">
            <v>15506</v>
          </cell>
          <cell r="G95">
            <v>15226</v>
          </cell>
          <cell r="H95">
            <v>18759</v>
          </cell>
          <cell r="I95">
            <v>9453</v>
          </cell>
          <cell r="J95">
            <v>11767</v>
          </cell>
          <cell r="K95">
            <v>20477</v>
          </cell>
          <cell r="L95">
            <v>-6907</v>
          </cell>
          <cell r="M95">
            <v>58165</v>
          </cell>
          <cell r="N95">
            <v>58079</v>
          </cell>
        </row>
        <row r="96">
          <cell r="A96">
            <v>547100</v>
          </cell>
          <cell r="B96" t="str">
            <v>Natural Gas</v>
          </cell>
          <cell r="C96">
            <v>418650</v>
          </cell>
          <cell r="D96">
            <v>967120</v>
          </cell>
          <cell r="E96">
            <v>936764</v>
          </cell>
          <cell r="F96">
            <v>1195919</v>
          </cell>
          <cell r="G96">
            <v>1184790</v>
          </cell>
          <cell r="H96">
            <v>1034269</v>
          </cell>
          <cell r="I96">
            <v>920537</v>
          </cell>
          <cell r="J96">
            <v>1577520</v>
          </cell>
          <cell r="K96">
            <v>1271452</v>
          </cell>
        </row>
        <row r="97">
          <cell r="A97">
            <v>547150</v>
          </cell>
          <cell r="B97" t="str">
            <v>Natural Gas Handling-CT</v>
          </cell>
          <cell r="C97">
            <v>2603</v>
          </cell>
          <cell r="D97">
            <v>4083</v>
          </cell>
          <cell r="E97">
            <v>4357</v>
          </cell>
          <cell r="F97">
            <v>3998</v>
          </cell>
          <cell r="G97">
            <v>4053</v>
          </cell>
          <cell r="H97">
            <v>3567</v>
          </cell>
          <cell r="I97">
            <v>2885</v>
          </cell>
          <cell r="J97">
            <v>5975</v>
          </cell>
          <cell r="K97">
            <v>2987</v>
          </cell>
          <cell r="L97">
            <v>2747</v>
          </cell>
          <cell r="M97">
            <v>2715</v>
          </cell>
          <cell r="N97">
            <v>2701</v>
          </cell>
        </row>
        <row r="98">
          <cell r="A98">
            <v>547200</v>
          </cell>
          <cell r="B98" t="str">
            <v>Oil</v>
          </cell>
          <cell r="C98">
            <v>0</v>
          </cell>
          <cell r="D98">
            <v>135352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290323</v>
          </cell>
          <cell r="J98">
            <v>0</v>
          </cell>
          <cell r="K98">
            <v>691883</v>
          </cell>
        </row>
        <row r="99">
          <cell r="A99">
            <v>548100</v>
          </cell>
          <cell r="B99" t="str">
            <v>Generation Expenses-Other CT</v>
          </cell>
          <cell r="C99">
            <v>1653</v>
          </cell>
          <cell r="D99">
            <v>1573</v>
          </cell>
          <cell r="E99">
            <v>7681</v>
          </cell>
          <cell r="F99">
            <v>2289</v>
          </cell>
          <cell r="G99">
            <v>1341</v>
          </cell>
          <cell r="H99">
            <v>1044</v>
          </cell>
          <cell r="I99">
            <v>4290</v>
          </cell>
          <cell r="J99">
            <v>870</v>
          </cell>
          <cell r="K99">
            <v>4813</v>
          </cell>
          <cell r="L99">
            <v>3612</v>
          </cell>
          <cell r="M99">
            <v>3591</v>
          </cell>
          <cell r="N99">
            <v>3669</v>
          </cell>
        </row>
        <row r="100">
          <cell r="A100">
            <v>548200</v>
          </cell>
          <cell r="B100" t="str">
            <v>Prime Movers - Generators- CT</v>
          </cell>
          <cell r="C100">
            <v>10947</v>
          </cell>
          <cell r="D100">
            <v>44589</v>
          </cell>
          <cell r="E100">
            <v>69453</v>
          </cell>
          <cell r="F100">
            <v>30116</v>
          </cell>
          <cell r="G100">
            <v>30096</v>
          </cell>
          <cell r="H100">
            <v>36283</v>
          </cell>
          <cell r="I100">
            <v>24637</v>
          </cell>
          <cell r="J100">
            <v>55644</v>
          </cell>
          <cell r="K100">
            <v>107746</v>
          </cell>
          <cell r="L100">
            <v>23128</v>
          </cell>
          <cell r="M100">
            <v>23115</v>
          </cell>
          <cell r="N100">
            <v>23045</v>
          </cell>
        </row>
        <row r="101">
          <cell r="A101">
            <v>549000</v>
          </cell>
          <cell r="B101" t="str">
            <v>Misc-Power Generation Expenses</v>
          </cell>
          <cell r="C101">
            <v>114377</v>
          </cell>
          <cell r="D101">
            <v>68069</v>
          </cell>
          <cell r="E101">
            <v>68183</v>
          </cell>
          <cell r="F101">
            <v>87829</v>
          </cell>
          <cell r="G101">
            <v>100078</v>
          </cell>
          <cell r="H101">
            <v>85282</v>
          </cell>
          <cell r="I101">
            <v>69560</v>
          </cell>
          <cell r="J101">
            <v>88421</v>
          </cell>
          <cell r="K101">
            <v>70163</v>
          </cell>
          <cell r="L101">
            <v>59022</v>
          </cell>
          <cell r="M101">
            <v>58944</v>
          </cell>
          <cell r="N101">
            <v>68199</v>
          </cell>
        </row>
        <row r="102">
          <cell r="A102">
            <v>550001</v>
          </cell>
          <cell r="B102" t="str">
            <v>Other Power Gen Op Rents</v>
          </cell>
          <cell r="C102">
            <v>0</v>
          </cell>
          <cell r="D102">
            <v>0</v>
          </cell>
          <cell r="E102">
            <v>-3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A103">
            <v>551000</v>
          </cell>
          <cell r="B103" t="str">
            <v>Suprvsn and Enginring-CT Maint</v>
          </cell>
          <cell r="C103">
            <v>10617</v>
          </cell>
          <cell r="D103">
            <v>9736</v>
          </cell>
          <cell r="E103">
            <v>15168</v>
          </cell>
          <cell r="F103">
            <v>8828</v>
          </cell>
          <cell r="G103">
            <v>9333</v>
          </cell>
          <cell r="H103">
            <v>8697</v>
          </cell>
          <cell r="I103">
            <v>8178</v>
          </cell>
          <cell r="J103">
            <v>9129</v>
          </cell>
          <cell r="K103">
            <v>8683</v>
          </cell>
          <cell r="L103">
            <v>11180</v>
          </cell>
          <cell r="M103">
            <v>11178</v>
          </cell>
          <cell r="N103">
            <v>11151</v>
          </cell>
        </row>
        <row r="104">
          <cell r="A104">
            <v>552000</v>
          </cell>
          <cell r="B104" t="str">
            <v>Maintenance Of Structures-CT</v>
          </cell>
          <cell r="C104">
            <v>20903</v>
          </cell>
          <cell r="D104">
            <v>15706</v>
          </cell>
          <cell r="E104">
            <v>8691</v>
          </cell>
          <cell r="F104">
            <v>14360</v>
          </cell>
          <cell r="G104">
            <v>23216</v>
          </cell>
          <cell r="H104">
            <v>9051</v>
          </cell>
          <cell r="I104">
            <v>16006</v>
          </cell>
          <cell r="J104">
            <v>7820</v>
          </cell>
          <cell r="K104">
            <v>5132</v>
          </cell>
          <cell r="L104">
            <v>31218</v>
          </cell>
          <cell r="M104">
            <v>31210</v>
          </cell>
          <cell r="N104">
            <v>31218</v>
          </cell>
        </row>
        <row r="105">
          <cell r="A105">
            <v>552220</v>
          </cell>
          <cell r="B105" t="str">
            <v>Solar: Maint of Structures</v>
          </cell>
          <cell r="I105">
            <v>0</v>
          </cell>
          <cell r="J105">
            <v>0</v>
          </cell>
          <cell r="K105">
            <v>0</v>
          </cell>
        </row>
        <row r="106">
          <cell r="A106">
            <v>553000</v>
          </cell>
          <cell r="B106" t="str">
            <v>Maint-Gentg and Elect Equip-CT</v>
          </cell>
          <cell r="C106">
            <v>4768</v>
          </cell>
          <cell r="D106">
            <v>18665</v>
          </cell>
          <cell r="E106">
            <v>18115</v>
          </cell>
          <cell r="F106">
            <v>9239</v>
          </cell>
          <cell r="G106">
            <v>16159</v>
          </cell>
          <cell r="H106">
            <v>5762</v>
          </cell>
          <cell r="I106">
            <v>-5496</v>
          </cell>
          <cell r="J106">
            <v>9797</v>
          </cell>
          <cell r="K106">
            <v>4555</v>
          </cell>
          <cell r="L106">
            <v>42345</v>
          </cell>
          <cell r="M106">
            <v>36923</v>
          </cell>
          <cell r="N106">
            <v>36909</v>
          </cell>
        </row>
        <row r="107">
          <cell r="A107">
            <v>554000</v>
          </cell>
          <cell r="B107" t="str">
            <v>Misc Power Generation Plant-CT</v>
          </cell>
          <cell r="C107">
            <v>1537</v>
          </cell>
          <cell r="D107">
            <v>29858</v>
          </cell>
          <cell r="E107">
            <v>18013</v>
          </cell>
          <cell r="F107">
            <v>17807</v>
          </cell>
          <cell r="G107">
            <v>102648</v>
          </cell>
          <cell r="H107">
            <v>13821</v>
          </cell>
          <cell r="I107">
            <v>1971</v>
          </cell>
          <cell r="J107">
            <v>34620</v>
          </cell>
          <cell r="K107">
            <v>11547</v>
          </cell>
          <cell r="L107">
            <v>10839</v>
          </cell>
          <cell r="M107">
            <v>10848</v>
          </cell>
          <cell r="N107">
            <v>10839</v>
          </cell>
        </row>
        <row r="108">
          <cell r="A108">
            <v>555028</v>
          </cell>
          <cell r="B108" t="str">
            <v>Purch Pwr - Non-native - net</v>
          </cell>
          <cell r="C108">
            <v>-175045</v>
          </cell>
          <cell r="D108">
            <v>0</v>
          </cell>
          <cell r="E108">
            <v>0</v>
          </cell>
          <cell r="F108">
            <v>-124185</v>
          </cell>
          <cell r="G108">
            <v>0</v>
          </cell>
          <cell r="H108">
            <v>0</v>
          </cell>
          <cell r="I108">
            <v>-98328</v>
          </cell>
          <cell r="J108">
            <v>0</v>
          </cell>
          <cell r="K108">
            <v>0</v>
          </cell>
        </row>
        <row r="109">
          <cell r="A109">
            <v>555200</v>
          </cell>
          <cell r="B109" t="str">
            <v>Interchange Power</v>
          </cell>
          <cell r="I109">
            <v>0</v>
          </cell>
          <cell r="J109">
            <v>0</v>
          </cell>
          <cell r="K109">
            <v>0</v>
          </cell>
        </row>
        <row r="110">
          <cell r="A110">
            <v>555202</v>
          </cell>
          <cell r="B110" t="str">
            <v>Purch Power-Fuel Clause</v>
          </cell>
          <cell r="C110">
            <v>4597980</v>
          </cell>
          <cell r="D110">
            <v>3637374</v>
          </cell>
          <cell r="E110">
            <v>8348284</v>
          </cell>
          <cell r="F110">
            <v>5849874</v>
          </cell>
          <cell r="G110">
            <v>3467654</v>
          </cell>
          <cell r="H110">
            <v>3438115</v>
          </cell>
          <cell r="I110">
            <v>12506643</v>
          </cell>
          <cell r="J110">
            <v>8649878</v>
          </cell>
          <cell r="K110">
            <v>4220926</v>
          </cell>
          <cell r="L110">
            <v>4304111</v>
          </cell>
          <cell r="M110">
            <v>3748471</v>
          </cell>
          <cell r="N110">
            <v>4210586</v>
          </cell>
        </row>
        <row r="111">
          <cell r="A111">
            <v>556000</v>
          </cell>
          <cell r="B111" t="str">
            <v>System Cnts &amp; Load Dispatching</v>
          </cell>
          <cell r="I111">
            <v>0</v>
          </cell>
          <cell r="J111">
            <v>148</v>
          </cell>
          <cell r="K111">
            <v>0</v>
          </cell>
          <cell r="L111">
            <v>70</v>
          </cell>
          <cell r="M111">
            <v>70</v>
          </cell>
          <cell r="N111">
            <v>70</v>
          </cell>
        </row>
        <row r="112">
          <cell r="A112">
            <v>557000</v>
          </cell>
          <cell r="B112" t="str">
            <v>Other Expenses-Oper</v>
          </cell>
          <cell r="C112">
            <v>-1858634</v>
          </cell>
          <cell r="D112">
            <v>748707</v>
          </cell>
          <cell r="E112">
            <v>1815398</v>
          </cell>
          <cell r="F112">
            <v>-1614362</v>
          </cell>
          <cell r="G112">
            <v>-437454</v>
          </cell>
          <cell r="H112">
            <v>2087449</v>
          </cell>
          <cell r="I112">
            <v>1556798</v>
          </cell>
          <cell r="J112">
            <v>1865178</v>
          </cell>
          <cell r="K112">
            <v>-342593</v>
          </cell>
          <cell r="L112">
            <v>740145</v>
          </cell>
          <cell r="M112">
            <v>566421</v>
          </cell>
          <cell r="N112">
            <v>690986</v>
          </cell>
        </row>
        <row r="113">
          <cell r="A113">
            <v>557450</v>
          </cell>
          <cell r="B113" t="str">
            <v>Commissions/Brokerage Expense</v>
          </cell>
          <cell r="C113">
            <v>705</v>
          </cell>
          <cell r="D113">
            <v>2262</v>
          </cell>
          <cell r="E113">
            <v>538</v>
          </cell>
          <cell r="F113">
            <v>719</v>
          </cell>
          <cell r="G113">
            <v>696</v>
          </cell>
          <cell r="H113">
            <v>1615</v>
          </cell>
          <cell r="I113">
            <v>1060</v>
          </cell>
          <cell r="J113">
            <v>890</v>
          </cell>
          <cell r="K113">
            <v>705</v>
          </cell>
          <cell r="L113">
            <v>936</v>
          </cell>
          <cell r="M113">
            <v>936</v>
          </cell>
          <cell r="N113">
            <v>936</v>
          </cell>
        </row>
        <row r="114">
          <cell r="A114">
            <v>557451</v>
          </cell>
          <cell r="B114" t="str">
            <v>EA &amp; Coal Broker Fees</v>
          </cell>
          <cell r="C114">
            <v>97</v>
          </cell>
          <cell r="D114">
            <v>0</v>
          </cell>
          <cell r="E114">
            <v>0</v>
          </cell>
          <cell r="F114">
            <v>0</v>
          </cell>
          <cell r="G114">
            <v>21</v>
          </cell>
          <cell r="H114">
            <v>6250</v>
          </cell>
          <cell r="I114">
            <v>1048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A115">
            <v>557980</v>
          </cell>
          <cell r="B115" t="str">
            <v>Retail Deferred Fuel Expenses</v>
          </cell>
          <cell r="C115">
            <v>-218739</v>
          </cell>
          <cell r="D115">
            <v>2703639</v>
          </cell>
          <cell r="E115">
            <v>-3122073</v>
          </cell>
          <cell r="F115">
            <v>3971865</v>
          </cell>
          <cell r="G115">
            <v>682065</v>
          </cell>
          <cell r="H115">
            <v>-716659</v>
          </cell>
          <cell r="I115">
            <v>168203</v>
          </cell>
          <cell r="J115">
            <v>-1524996</v>
          </cell>
          <cell r="K115">
            <v>-1931725</v>
          </cell>
          <cell r="L115">
            <v>1415248</v>
          </cell>
          <cell r="M115">
            <v>1492337</v>
          </cell>
          <cell r="N115">
            <v>920998</v>
          </cell>
        </row>
        <row r="116">
          <cell r="A116">
            <v>560000</v>
          </cell>
          <cell r="B116" t="str">
            <v>Supervsn and Engrng-Trans Oper</v>
          </cell>
          <cell r="C116">
            <v>60</v>
          </cell>
          <cell r="D116">
            <v>83</v>
          </cell>
          <cell r="E116">
            <v>82</v>
          </cell>
          <cell r="F116">
            <v>74</v>
          </cell>
          <cell r="G116">
            <v>56</v>
          </cell>
          <cell r="H116">
            <v>139</v>
          </cell>
          <cell r="I116">
            <v>51</v>
          </cell>
          <cell r="J116">
            <v>220</v>
          </cell>
          <cell r="K116">
            <v>106</v>
          </cell>
          <cell r="L116">
            <v>0</v>
          </cell>
          <cell r="M116">
            <v>0</v>
          </cell>
          <cell r="N116">
            <v>0</v>
          </cell>
        </row>
        <row r="117">
          <cell r="A117">
            <v>561100</v>
          </cell>
          <cell r="B117" t="str">
            <v>Load Dispatch-Reliability</v>
          </cell>
          <cell r="C117">
            <v>6793</v>
          </cell>
          <cell r="D117">
            <v>6978</v>
          </cell>
          <cell r="E117">
            <v>7135</v>
          </cell>
          <cell r="F117">
            <v>6151</v>
          </cell>
          <cell r="G117">
            <v>5987</v>
          </cell>
          <cell r="H117">
            <v>6547</v>
          </cell>
          <cell r="I117">
            <v>5472</v>
          </cell>
          <cell r="J117">
            <v>6199</v>
          </cell>
          <cell r="K117">
            <v>5566</v>
          </cell>
          <cell r="L117">
            <v>5581</v>
          </cell>
          <cell r="M117">
            <v>5675</v>
          </cell>
          <cell r="N117">
            <v>6190</v>
          </cell>
        </row>
        <row r="118">
          <cell r="A118">
            <v>561200</v>
          </cell>
          <cell r="B118" t="str">
            <v>Load Dispatch-Mnitor&amp;OprTrnSys</v>
          </cell>
          <cell r="C118">
            <v>31073</v>
          </cell>
          <cell r="D118">
            <v>32257</v>
          </cell>
          <cell r="E118">
            <v>33220</v>
          </cell>
          <cell r="F118">
            <v>28759</v>
          </cell>
          <cell r="G118">
            <v>28007</v>
          </cell>
          <cell r="H118">
            <v>30763</v>
          </cell>
          <cell r="I118">
            <v>27366</v>
          </cell>
          <cell r="J118">
            <v>29845</v>
          </cell>
          <cell r="K118">
            <v>27264</v>
          </cell>
          <cell r="L118">
            <v>26946</v>
          </cell>
          <cell r="M118">
            <v>27421</v>
          </cell>
          <cell r="N118">
            <v>29071</v>
          </cell>
        </row>
        <row r="119">
          <cell r="A119">
            <v>561300</v>
          </cell>
          <cell r="B119" t="str">
            <v>Load Dispatch - TransSvc&amp;Sch</v>
          </cell>
          <cell r="C119">
            <v>4195</v>
          </cell>
          <cell r="D119">
            <v>4345</v>
          </cell>
          <cell r="E119">
            <v>4471</v>
          </cell>
          <cell r="F119">
            <v>3861</v>
          </cell>
          <cell r="G119">
            <v>3765</v>
          </cell>
          <cell r="H119">
            <v>4134</v>
          </cell>
          <cell r="I119">
            <v>3631</v>
          </cell>
          <cell r="J119">
            <v>4047</v>
          </cell>
          <cell r="K119">
            <v>3637</v>
          </cell>
          <cell r="L119">
            <v>3641</v>
          </cell>
          <cell r="M119">
            <v>3704</v>
          </cell>
          <cell r="N119">
            <v>3945</v>
          </cell>
        </row>
        <row r="120">
          <cell r="A120">
            <v>561400</v>
          </cell>
          <cell r="B120" t="str">
            <v>Scheduling-Sys Cntrl&amp;Disp Svs</v>
          </cell>
          <cell r="C120">
            <v>293424</v>
          </cell>
          <cell r="D120">
            <v>341434</v>
          </cell>
          <cell r="E120">
            <v>365052</v>
          </cell>
          <cell r="F120">
            <v>303396</v>
          </cell>
          <cell r="G120">
            <v>259611</v>
          </cell>
          <cell r="H120">
            <v>242231</v>
          </cell>
          <cell r="I120">
            <v>253955</v>
          </cell>
          <cell r="J120">
            <v>267497</v>
          </cell>
          <cell r="K120">
            <v>261130</v>
          </cell>
          <cell r="L120">
            <v>100000</v>
          </cell>
          <cell r="M120">
            <v>100000</v>
          </cell>
          <cell r="N120">
            <v>100000</v>
          </cell>
        </row>
        <row r="121">
          <cell r="A121">
            <v>561500</v>
          </cell>
          <cell r="B121" t="str">
            <v>Reliability Planning and Stdsdev</v>
          </cell>
          <cell r="C121">
            <v>675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A122">
            <v>561800</v>
          </cell>
          <cell r="B122" t="str">
            <v>Reliability-Plan&amp;Stds Dev</v>
          </cell>
          <cell r="C122">
            <v>186731</v>
          </cell>
          <cell r="D122">
            <v>138645</v>
          </cell>
          <cell r="E122">
            <v>126433</v>
          </cell>
          <cell r="F122">
            <v>183977</v>
          </cell>
          <cell r="G122">
            <v>184140</v>
          </cell>
          <cell r="H122">
            <v>184033</v>
          </cell>
          <cell r="I122">
            <v>183880</v>
          </cell>
          <cell r="J122">
            <v>184093</v>
          </cell>
          <cell r="K122">
            <v>183973</v>
          </cell>
          <cell r="L122">
            <v>172500</v>
          </cell>
          <cell r="M122">
            <v>189436</v>
          </cell>
          <cell r="N122">
            <v>189436</v>
          </cell>
        </row>
        <row r="123">
          <cell r="A123">
            <v>562000</v>
          </cell>
          <cell r="B123" t="str">
            <v>Station Expenses</v>
          </cell>
          <cell r="C123">
            <v>2569</v>
          </cell>
          <cell r="D123">
            <v>8456</v>
          </cell>
          <cell r="E123">
            <v>4768</v>
          </cell>
          <cell r="F123">
            <v>808</v>
          </cell>
          <cell r="G123">
            <v>1042</v>
          </cell>
          <cell r="H123">
            <v>2370</v>
          </cell>
          <cell r="I123">
            <v>3431</v>
          </cell>
          <cell r="J123">
            <v>2497</v>
          </cell>
          <cell r="K123">
            <v>2899</v>
          </cell>
          <cell r="L123">
            <v>1662</v>
          </cell>
          <cell r="M123">
            <v>1562</v>
          </cell>
          <cell r="N123">
            <v>1652</v>
          </cell>
        </row>
        <row r="124">
          <cell r="A124">
            <v>563000</v>
          </cell>
          <cell r="B124" t="str">
            <v>Overhead Line Expenses-Trans</v>
          </cell>
          <cell r="C124">
            <v>155</v>
          </cell>
          <cell r="D124">
            <v>48506</v>
          </cell>
          <cell r="E124">
            <v>93</v>
          </cell>
          <cell r="F124">
            <v>107</v>
          </cell>
          <cell r="G124">
            <v>21</v>
          </cell>
          <cell r="H124">
            <v>322</v>
          </cell>
          <cell r="I124">
            <v>150</v>
          </cell>
          <cell r="J124">
            <v>48557</v>
          </cell>
          <cell r="K124">
            <v>154</v>
          </cell>
          <cell r="L124">
            <v>0</v>
          </cell>
          <cell r="M124">
            <v>2913</v>
          </cell>
          <cell r="N124">
            <v>0</v>
          </cell>
        </row>
        <row r="125">
          <cell r="A125">
            <v>565000</v>
          </cell>
          <cell r="B125" t="str">
            <v>Transm Of Elec By Others</v>
          </cell>
          <cell r="C125">
            <v>2208979</v>
          </cell>
          <cell r="D125">
            <v>1976319</v>
          </cell>
          <cell r="E125">
            <v>1863233</v>
          </cell>
          <cell r="F125">
            <v>2367016</v>
          </cell>
          <cell r="G125">
            <v>1648801</v>
          </cell>
          <cell r="H125">
            <v>2116339</v>
          </cell>
          <cell r="I125">
            <v>2151088</v>
          </cell>
          <cell r="J125">
            <v>1718046</v>
          </cell>
          <cell r="K125">
            <v>2101954</v>
          </cell>
          <cell r="L125">
            <v>2031278</v>
          </cell>
          <cell r="M125">
            <v>2267151</v>
          </cell>
          <cell r="N125">
            <v>2267151</v>
          </cell>
        </row>
        <row r="126">
          <cell r="A126">
            <v>566000</v>
          </cell>
          <cell r="B126" t="str">
            <v>Misc Trans Exp-Other</v>
          </cell>
          <cell r="C126">
            <v>4202</v>
          </cell>
          <cell r="D126">
            <v>5973</v>
          </cell>
          <cell r="E126">
            <v>7389</v>
          </cell>
          <cell r="F126">
            <v>7330</v>
          </cell>
          <cell r="G126">
            <v>6513</v>
          </cell>
          <cell r="H126">
            <v>30560</v>
          </cell>
          <cell r="I126">
            <v>6906</v>
          </cell>
          <cell r="J126">
            <v>5761</v>
          </cell>
          <cell r="K126">
            <v>5183</v>
          </cell>
          <cell r="L126">
            <v>9537</v>
          </cell>
          <cell r="M126">
            <v>11134</v>
          </cell>
          <cell r="N126">
            <v>9639</v>
          </cell>
        </row>
        <row r="127">
          <cell r="A127">
            <v>566100</v>
          </cell>
          <cell r="B127" t="str">
            <v>Misc Trans-Trans Lines Related</v>
          </cell>
          <cell r="C127">
            <v>322</v>
          </cell>
          <cell r="D127">
            <v>272</v>
          </cell>
          <cell r="E127">
            <v>4749</v>
          </cell>
          <cell r="F127">
            <v>291</v>
          </cell>
          <cell r="G127">
            <v>249</v>
          </cell>
          <cell r="H127">
            <v>301</v>
          </cell>
          <cell r="I127">
            <v>293</v>
          </cell>
          <cell r="J127">
            <v>181</v>
          </cell>
          <cell r="K127">
            <v>174</v>
          </cell>
          <cell r="L127">
            <v>292</v>
          </cell>
          <cell r="M127">
            <v>292</v>
          </cell>
          <cell r="N127">
            <v>292</v>
          </cell>
        </row>
        <row r="128">
          <cell r="A128">
            <v>567000</v>
          </cell>
          <cell r="B128" t="str">
            <v>Rents-Trans Oper</v>
          </cell>
          <cell r="I128">
            <v>0</v>
          </cell>
          <cell r="J128">
            <v>0</v>
          </cell>
          <cell r="K128">
            <v>0</v>
          </cell>
          <cell r="L128">
            <v>625</v>
          </cell>
          <cell r="M128">
            <v>625</v>
          </cell>
          <cell r="N128">
            <v>625</v>
          </cell>
        </row>
        <row r="129">
          <cell r="A129">
            <v>569000</v>
          </cell>
          <cell r="B129" t="str">
            <v>Maint Of Structures-Trans</v>
          </cell>
          <cell r="C129">
            <v>10</v>
          </cell>
          <cell r="D129">
            <v>1620</v>
          </cell>
          <cell r="E129">
            <v>13</v>
          </cell>
          <cell r="F129">
            <v>0</v>
          </cell>
          <cell r="G129">
            <v>3279</v>
          </cell>
          <cell r="H129">
            <v>3925</v>
          </cell>
          <cell r="I129">
            <v>277</v>
          </cell>
          <cell r="J129">
            <v>336</v>
          </cell>
          <cell r="K129">
            <v>1058</v>
          </cell>
          <cell r="L129">
            <v>2130</v>
          </cell>
          <cell r="M129">
            <v>2230</v>
          </cell>
          <cell r="N129">
            <v>2148</v>
          </cell>
        </row>
        <row r="130">
          <cell r="A130">
            <v>569100</v>
          </cell>
          <cell r="B130" t="str">
            <v>Maint of Computer Hardware</v>
          </cell>
          <cell r="C130">
            <v>210</v>
          </cell>
          <cell r="D130">
            <v>222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A131">
            <v>569200</v>
          </cell>
          <cell r="B131" t="str">
            <v>Maint Of Computer Software</v>
          </cell>
          <cell r="C131">
            <v>5220</v>
          </cell>
          <cell r="D131">
            <v>5320</v>
          </cell>
          <cell r="E131">
            <v>5214</v>
          </cell>
          <cell r="F131">
            <v>6080</v>
          </cell>
          <cell r="G131">
            <v>5158</v>
          </cell>
          <cell r="H131">
            <v>5537</v>
          </cell>
          <cell r="I131">
            <v>4707</v>
          </cell>
          <cell r="J131">
            <v>4889</v>
          </cell>
          <cell r="K131">
            <v>4945</v>
          </cell>
          <cell r="L131">
            <v>5413</v>
          </cell>
          <cell r="M131">
            <v>5401</v>
          </cell>
          <cell r="N131">
            <v>12127</v>
          </cell>
        </row>
        <row r="132">
          <cell r="A132">
            <v>570100</v>
          </cell>
          <cell r="B132" t="str">
            <v>Maint  Stat Equip-Other- Trans</v>
          </cell>
          <cell r="C132">
            <v>2224</v>
          </cell>
          <cell r="D132">
            <v>2175</v>
          </cell>
          <cell r="E132">
            <v>1624</v>
          </cell>
          <cell r="F132">
            <v>3743</v>
          </cell>
          <cell r="G132">
            <v>1987</v>
          </cell>
          <cell r="H132">
            <v>3450</v>
          </cell>
          <cell r="I132">
            <v>4022</v>
          </cell>
          <cell r="J132">
            <v>11082</v>
          </cell>
          <cell r="K132">
            <v>14966</v>
          </cell>
          <cell r="L132">
            <v>534</v>
          </cell>
          <cell r="M132">
            <v>2802</v>
          </cell>
          <cell r="N132">
            <v>1587</v>
          </cell>
        </row>
        <row r="133">
          <cell r="A133">
            <v>570200</v>
          </cell>
          <cell r="B133" t="str">
            <v>Main-Cir BrkrsTrnsf Mtrs-Trans</v>
          </cell>
          <cell r="C133">
            <v>6561</v>
          </cell>
          <cell r="D133">
            <v>23806</v>
          </cell>
          <cell r="E133">
            <v>34537</v>
          </cell>
          <cell r="F133">
            <v>12058</v>
          </cell>
          <cell r="G133">
            <v>9694</v>
          </cell>
          <cell r="H133">
            <v>6765</v>
          </cell>
          <cell r="I133">
            <v>8112</v>
          </cell>
          <cell r="J133">
            <v>9991</v>
          </cell>
          <cell r="K133">
            <v>9457</v>
          </cell>
          <cell r="L133">
            <v>5841</v>
          </cell>
          <cell r="M133">
            <v>6016</v>
          </cell>
          <cell r="N133">
            <v>5751</v>
          </cell>
        </row>
        <row r="134">
          <cell r="A134">
            <v>571000</v>
          </cell>
          <cell r="B134" t="str">
            <v>Maint Of Overhead Lines-Trans</v>
          </cell>
          <cell r="C134">
            <v>37507</v>
          </cell>
          <cell r="D134">
            <v>46845</v>
          </cell>
          <cell r="E134">
            <v>125781</v>
          </cell>
          <cell r="F134">
            <v>64397</v>
          </cell>
          <cell r="G134">
            <v>-19879</v>
          </cell>
          <cell r="H134">
            <v>50115</v>
          </cell>
          <cell r="I134">
            <v>-7163</v>
          </cell>
          <cell r="J134">
            <v>116943</v>
          </cell>
          <cell r="K134">
            <v>49492</v>
          </cell>
          <cell r="L134">
            <v>63190</v>
          </cell>
          <cell r="M134">
            <v>83948</v>
          </cell>
          <cell r="N134">
            <v>42638</v>
          </cell>
        </row>
        <row r="135">
          <cell r="A135">
            <v>575700</v>
          </cell>
          <cell r="B135" t="str">
            <v>Market Faciliation-Mntr&amp;Comp</v>
          </cell>
          <cell r="C135">
            <v>176593</v>
          </cell>
          <cell r="D135">
            <v>213582</v>
          </cell>
          <cell r="E135">
            <v>184791</v>
          </cell>
          <cell r="F135">
            <v>212043</v>
          </cell>
          <cell r="G135">
            <v>198394</v>
          </cell>
          <cell r="H135">
            <v>211928</v>
          </cell>
          <cell r="I135">
            <v>219235</v>
          </cell>
          <cell r="J135">
            <v>202378</v>
          </cell>
          <cell r="K135">
            <v>192305</v>
          </cell>
          <cell r="L135">
            <v>249888</v>
          </cell>
          <cell r="M135">
            <v>286685</v>
          </cell>
          <cell r="N135">
            <v>286685</v>
          </cell>
        </row>
        <row r="136">
          <cell r="A136">
            <v>580000</v>
          </cell>
          <cell r="B136" t="str">
            <v>Supervsn and Engring-Dist Oper</v>
          </cell>
          <cell r="C136">
            <v>4942</v>
          </cell>
          <cell r="D136">
            <v>2419</v>
          </cell>
          <cell r="E136">
            <v>3024</v>
          </cell>
          <cell r="F136">
            <v>5820</v>
          </cell>
          <cell r="G136">
            <v>5547</v>
          </cell>
          <cell r="H136">
            <v>1523</v>
          </cell>
          <cell r="I136">
            <v>5394</v>
          </cell>
          <cell r="J136">
            <v>5549</v>
          </cell>
          <cell r="K136">
            <v>11896</v>
          </cell>
          <cell r="L136">
            <v>1890</v>
          </cell>
          <cell r="M136">
            <v>1890</v>
          </cell>
          <cell r="N136">
            <v>1890</v>
          </cell>
        </row>
        <row r="137">
          <cell r="A137">
            <v>581004</v>
          </cell>
          <cell r="B137" t="str">
            <v>Load Dispatch-Dist of Elec</v>
          </cell>
          <cell r="C137">
            <v>27414</v>
          </cell>
          <cell r="D137">
            <v>33790</v>
          </cell>
          <cell r="E137">
            <v>50002</v>
          </cell>
          <cell r="F137">
            <v>24263</v>
          </cell>
          <cell r="G137">
            <v>29098</v>
          </cell>
          <cell r="H137">
            <v>31586</v>
          </cell>
          <cell r="I137">
            <v>53976</v>
          </cell>
          <cell r="J137">
            <v>7238</v>
          </cell>
          <cell r="K137">
            <v>43697</v>
          </cell>
          <cell r="L137">
            <v>32657</v>
          </cell>
          <cell r="M137">
            <v>56664</v>
          </cell>
          <cell r="N137">
            <v>32657</v>
          </cell>
        </row>
        <row r="138">
          <cell r="A138">
            <v>582100</v>
          </cell>
          <cell r="B138" t="str">
            <v>Station Expenses-Other-Dist</v>
          </cell>
          <cell r="C138">
            <v>4221</v>
          </cell>
          <cell r="D138">
            <v>1279</v>
          </cell>
          <cell r="E138">
            <v>2005</v>
          </cell>
          <cell r="F138">
            <v>9151</v>
          </cell>
          <cell r="G138">
            <v>3376</v>
          </cell>
          <cell r="H138">
            <v>4695</v>
          </cell>
          <cell r="I138">
            <v>1061</v>
          </cell>
          <cell r="J138">
            <v>4140</v>
          </cell>
          <cell r="K138">
            <v>1918</v>
          </cell>
          <cell r="L138">
            <v>4166</v>
          </cell>
          <cell r="M138">
            <v>4045</v>
          </cell>
          <cell r="N138">
            <v>3627</v>
          </cell>
        </row>
        <row r="139">
          <cell r="A139">
            <v>583100</v>
          </cell>
          <cell r="B139" t="str">
            <v>Overhead Line Exps-Other-Dist</v>
          </cell>
          <cell r="C139">
            <v>0</v>
          </cell>
          <cell r="D139">
            <v>72079</v>
          </cell>
          <cell r="E139">
            <v>17703</v>
          </cell>
          <cell r="F139">
            <v>42924</v>
          </cell>
          <cell r="G139">
            <v>0</v>
          </cell>
          <cell r="H139">
            <v>8625</v>
          </cell>
          <cell r="I139">
            <v>27753</v>
          </cell>
          <cell r="J139">
            <v>56460</v>
          </cell>
          <cell r="K139">
            <v>19488</v>
          </cell>
          <cell r="L139">
            <v>5955</v>
          </cell>
          <cell r="M139">
            <v>6469</v>
          </cell>
          <cell r="N139">
            <v>6502</v>
          </cell>
        </row>
        <row r="140">
          <cell r="A140">
            <v>583200</v>
          </cell>
          <cell r="B140" t="str">
            <v>Transf Set Rem Reset Test-Dist</v>
          </cell>
          <cell r="C140">
            <v>5515</v>
          </cell>
          <cell r="D140">
            <v>5542</v>
          </cell>
          <cell r="E140">
            <v>7419</v>
          </cell>
          <cell r="F140">
            <v>5572</v>
          </cell>
          <cell r="G140">
            <v>5947</v>
          </cell>
          <cell r="H140">
            <v>5961</v>
          </cell>
          <cell r="I140">
            <v>5606</v>
          </cell>
          <cell r="J140">
            <v>6155</v>
          </cell>
          <cell r="K140">
            <v>7767</v>
          </cell>
          <cell r="L140">
            <v>38018</v>
          </cell>
          <cell r="M140">
            <v>8988</v>
          </cell>
          <cell r="N140">
            <v>22988</v>
          </cell>
        </row>
        <row r="141">
          <cell r="A141">
            <v>584000</v>
          </cell>
          <cell r="B141" t="str">
            <v>Underground Line Expenses-Dist</v>
          </cell>
          <cell r="C141">
            <v>29237</v>
          </cell>
          <cell r="D141">
            <v>110214</v>
          </cell>
          <cell r="E141">
            <v>77885</v>
          </cell>
          <cell r="F141">
            <v>152291</v>
          </cell>
          <cell r="G141">
            <v>32505</v>
          </cell>
          <cell r="H141">
            <v>46975</v>
          </cell>
          <cell r="I141">
            <v>36190</v>
          </cell>
          <cell r="J141">
            <v>36419</v>
          </cell>
          <cell r="K141">
            <v>28058</v>
          </cell>
          <cell r="L141">
            <v>30559</v>
          </cell>
          <cell r="M141">
            <v>33482</v>
          </cell>
          <cell r="N141">
            <v>32021</v>
          </cell>
        </row>
        <row r="142">
          <cell r="A142">
            <v>586000</v>
          </cell>
          <cell r="B142" t="str">
            <v>Meter Expenses-Dist</v>
          </cell>
          <cell r="C142">
            <v>26819</v>
          </cell>
          <cell r="D142">
            <v>30598</v>
          </cell>
          <cell r="E142">
            <v>44353</v>
          </cell>
          <cell r="F142">
            <v>35130</v>
          </cell>
          <cell r="G142">
            <v>30985</v>
          </cell>
          <cell r="H142">
            <v>30052</v>
          </cell>
          <cell r="I142">
            <v>32776</v>
          </cell>
          <cell r="J142">
            <v>29779</v>
          </cell>
          <cell r="K142">
            <v>45846</v>
          </cell>
          <cell r="L142">
            <v>44850</v>
          </cell>
          <cell r="M142">
            <v>51025</v>
          </cell>
          <cell r="N142">
            <v>49565</v>
          </cell>
        </row>
        <row r="143">
          <cell r="A143">
            <v>587000</v>
          </cell>
          <cell r="B143" t="str">
            <v>Cust Install Exp-Other Dist</v>
          </cell>
          <cell r="C143">
            <v>34950</v>
          </cell>
          <cell r="D143">
            <v>40218</v>
          </cell>
          <cell r="E143">
            <v>57659</v>
          </cell>
          <cell r="F143">
            <v>39588</v>
          </cell>
          <cell r="G143">
            <v>50900</v>
          </cell>
          <cell r="H143">
            <v>56062</v>
          </cell>
          <cell r="I143">
            <v>51465</v>
          </cell>
          <cell r="J143">
            <v>42751</v>
          </cell>
          <cell r="K143">
            <v>78527</v>
          </cell>
          <cell r="L143">
            <v>51025</v>
          </cell>
          <cell r="M143">
            <v>51667</v>
          </cell>
          <cell r="N143">
            <v>53546</v>
          </cell>
        </row>
        <row r="144">
          <cell r="A144">
            <v>588100</v>
          </cell>
          <cell r="B144" t="str">
            <v>Misc Distribution Exp-Other</v>
          </cell>
          <cell r="C144">
            <v>109480</v>
          </cell>
          <cell r="D144">
            <v>131151</v>
          </cell>
          <cell r="E144">
            <v>92009</v>
          </cell>
          <cell r="F144">
            <v>97277</v>
          </cell>
          <cell r="G144">
            <v>80378</v>
          </cell>
          <cell r="H144">
            <v>90528</v>
          </cell>
          <cell r="I144">
            <v>78998</v>
          </cell>
          <cell r="J144">
            <v>84665</v>
          </cell>
          <cell r="K144">
            <v>133423</v>
          </cell>
          <cell r="L144">
            <v>197574</v>
          </cell>
          <cell r="M144">
            <v>135383</v>
          </cell>
          <cell r="N144">
            <v>137923</v>
          </cell>
        </row>
        <row r="145">
          <cell r="A145">
            <v>588300</v>
          </cell>
          <cell r="B145" t="str">
            <v>Load Mang-Gen and Control-Dist</v>
          </cell>
          <cell r="I145">
            <v>0</v>
          </cell>
          <cell r="J145">
            <v>0</v>
          </cell>
          <cell r="K145">
            <v>0</v>
          </cell>
        </row>
        <row r="146">
          <cell r="A146">
            <v>588700</v>
          </cell>
          <cell r="B146" t="str">
            <v>Intcon Study Costs (D)</v>
          </cell>
          <cell r="I146">
            <v>0</v>
          </cell>
          <cell r="J146">
            <v>0</v>
          </cell>
          <cell r="K146">
            <v>0</v>
          </cell>
        </row>
        <row r="147">
          <cell r="A147">
            <v>589000</v>
          </cell>
          <cell r="B147" t="str">
            <v>Rents-Dist Oper</v>
          </cell>
          <cell r="C147">
            <v>3955</v>
          </cell>
          <cell r="D147">
            <v>5409</v>
          </cell>
          <cell r="E147">
            <v>427</v>
          </cell>
          <cell r="F147">
            <v>0</v>
          </cell>
          <cell r="G147">
            <v>1327</v>
          </cell>
          <cell r="H147">
            <v>253</v>
          </cell>
          <cell r="I147">
            <v>-450</v>
          </cell>
          <cell r="J147">
            <v>1088</v>
          </cell>
          <cell r="K147">
            <v>92</v>
          </cell>
          <cell r="L147">
            <v>0</v>
          </cell>
          <cell r="M147">
            <v>0</v>
          </cell>
          <cell r="N147">
            <v>0</v>
          </cell>
        </row>
        <row r="148">
          <cell r="A148">
            <v>590000</v>
          </cell>
          <cell r="B148" t="str">
            <v>Supervsn and Engrng-Dist Maint</v>
          </cell>
          <cell r="C148">
            <v>10255</v>
          </cell>
          <cell r="D148">
            <v>6736</v>
          </cell>
          <cell r="E148">
            <v>7453</v>
          </cell>
          <cell r="F148">
            <v>6847</v>
          </cell>
          <cell r="G148">
            <v>6257</v>
          </cell>
          <cell r="H148">
            <v>6802</v>
          </cell>
          <cell r="I148">
            <v>7426</v>
          </cell>
          <cell r="J148">
            <v>6858</v>
          </cell>
          <cell r="K148">
            <v>6739</v>
          </cell>
          <cell r="L148">
            <v>960</v>
          </cell>
          <cell r="M148">
            <v>960</v>
          </cell>
          <cell r="N148">
            <v>960</v>
          </cell>
        </row>
        <row r="149">
          <cell r="A149">
            <v>591000</v>
          </cell>
          <cell r="B149" t="str">
            <v>Maintenance Of Structures-Dist</v>
          </cell>
          <cell r="I149">
            <v>0</v>
          </cell>
          <cell r="J149">
            <v>0</v>
          </cell>
          <cell r="K149">
            <v>0</v>
          </cell>
          <cell r="L149">
            <v>564</v>
          </cell>
          <cell r="M149">
            <v>400</v>
          </cell>
          <cell r="N149">
            <v>583</v>
          </cell>
        </row>
        <row r="150">
          <cell r="A150">
            <v>592100</v>
          </cell>
          <cell r="B150" t="str">
            <v>Maint Station Equip-Other-Dist</v>
          </cell>
          <cell r="C150">
            <v>4138</v>
          </cell>
          <cell r="D150">
            <v>3403</v>
          </cell>
          <cell r="E150">
            <v>2437</v>
          </cell>
          <cell r="F150">
            <v>3639</v>
          </cell>
          <cell r="G150">
            <v>2993</v>
          </cell>
          <cell r="H150">
            <v>6382</v>
          </cell>
          <cell r="I150">
            <v>1058</v>
          </cell>
          <cell r="J150">
            <v>1261</v>
          </cell>
          <cell r="K150">
            <v>8103</v>
          </cell>
          <cell r="L150">
            <v>4249</v>
          </cell>
          <cell r="M150">
            <v>8064</v>
          </cell>
          <cell r="N150">
            <v>7370</v>
          </cell>
        </row>
        <row r="151">
          <cell r="A151">
            <v>592200</v>
          </cell>
          <cell r="B151" t="str">
            <v>Cir BrkrsTrnsf Mters Rely-Dist</v>
          </cell>
          <cell r="C151">
            <v>18714</v>
          </cell>
          <cell r="D151">
            <v>13632</v>
          </cell>
          <cell r="E151">
            <v>20217</v>
          </cell>
          <cell r="F151">
            <v>25584</v>
          </cell>
          <cell r="G151">
            <v>15438</v>
          </cell>
          <cell r="H151">
            <v>39781</v>
          </cell>
          <cell r="I151">
            <v>45172</v>
          </cell>
          <cell r="J151">
            <v>60924</v>
          </cell>
          <cell r="K151">
            <v>36496</v>
          </cell>
          <cell r="L151">
            <v>16445</v>
          </cell>
          <cell r="M151">
            <v>18401</v>
          </cell>
          <cell r="N151">
            <v>16565</v>
          </cell>
        </row>
        <row r="152">
          <cell r="A152">
            <v>593000</v>
          </cell>
          <cell r="B152" t="str">
            <v>Maint Overhd Lines-Other-Dist</v>
          </cell>
          <cell r="C152">
            <v>137906</v>
          </cell>
          <cell r="D152">
            <v>113178</v>
          </cell>
          <cell r="E152">
            <v>254658</v>
          </cell>
          <cell r="F152">
            <v>75001</v>
          </cell>
          <cell r="G152">
            <v>128842</v>
          </cell>
          <cell r="H152">
            <v>160436</v>
          </cell>
          <cell r="I152">
            <v>1160018</v>
          </cell>
          <cell r="J152">
            <v>202743</v>
          </cell>
          <cell r="K152">
            <v>102405</v>
          </cell>
          <cell r="L152">
            <v>183202</v>
          </cell>
          <cell r="M152">
            <v>157811</v>
          </cell>
          <cell r="N152">
            <v>208607</v>
          </cell>
        </row>
        <row r="153">
          <cell r="A153">
            <v>593100</v>
          </cell>
          <cell r="B153" t="str">
            <v>Right-Of-Way Maintenance-Dist</v>
          </cell>
          <cell r="C153">
            <v>326308</v>
          </cell>
          <cell r="D153">
            <v>347761</v>
          </cell>
          <cell r="E153">
            <v>279085</v>
          </cell>
          <cell r="F153">
            <v>400446</v>
          </cell>
          <cell r="G153">
            <v>478698</v>
          </cell>
          <cell r="H153">
            <v>350042</v>
          </cell>
          <cell r="I153">
            <v>443924</v>
          </cell>
          <cell r="J153">
            <v>649889</v>
          </cell>
          <cell r="K153">
            <v>452626</v>
          </cell>
          <cell r="L153">
            <v>403172</v>
          </cell>
          <cell r="M153">
            <v>424314</v>
          </cell>
          <cell r="N153">
            <v>440274</v>
          </cell>
        </row>
        <row r="154">
          <cell r="A154">
            <v>594000</v>
          </cell>
          <cell r="B154" t="str">
            <v>Maint-Underground Lines-Dist</v>
          </cell>
          <cell r="C154">
            <v>16930</v>
          </cell>
          <cell r="D154">
            <v>20216</v>
          </cell>
          <cell r="E154">
            <v>27737</v>
          </cell>
          <cell r="F154">
            <v>38931</v>
          </cell>
          <cell r="G154">
            <v>50617</v>
          </cell>
          <cell r="H154">
            <v>40771</v>
          </cell>
          <cell r="I154">
            <v>23635</v>
          </cell>
          <cell r="J154">
            <v>17374</v>
          </cell>
          <cell r="K154">
            <v>23660</v>
          </cell>
          <cell r="L154">
            <v>5910</v>
          </cell>
          <cell r="M154">
            <v>11248</v>
          </cell>
          <cell r="N154">
            <v>6578</v>
          </cell>
        </row>
        <row r="155">
          <cell r="A155">
            <v>595100</v>
          </cell>
          <cell r="B155" t="str">
            <v>Maint Line Transfrs-Other-Dist</v>
          </cell>
          <cell r="C155">
            <v>0</v>
          </cell>
          <cell r="D155">
            <v>35</v>
          </cell>
          <cell r="E155">
            <v>0</v>
          </cell>
          <cell r="F155">
            <v>349</v>
          </cell>
          <cell r="G155">
            <v>619</v>
          </cell>
          <cell r="H155">
            <v>0</v>
          </cell>
          <cell r="I155">
            <v>924</v>
          </cell>
          <cell r="J155">
            <v>0</v>
          </cell>
          <cell r="K155">
            <v>3</v>
          </cell>
          <cell r="L155">
            <v>0</v>
          </cell>
          <cell r="M155">
            <v>0</v>
          </cell>
          <cell r="N155">
            <v>0</v>
          </cell>
        </row>
        <row r="156">
          <cell r="A156">
            <v>596000</v>
          </cell>
          <cell r="B156" t="str">
            <v>Maint-StreetLightng/Signl-Dist</v>
          </cell>
          <cell r="C156">
            <v>15254</v>
          </cell>
          <cell r="D156">
            <v>18524</v>
          </cell>
          <cell r="E156">
            <v>19834</v>
          </cell>
          <cell r="F156">
            <v>4831</v>
          </cell>
          <cell r="G156">
            <v>44179</v>
          </cell>
          <cell r="H156">
            <v>24856</v>
          </cell>
          <cell r="I156">
            <v>27602</v>
          </cell>
          <cell r="J156">
            <v>43831</v>
          </cell>
          <cell r="K156">
            <v>22581</v>
          </cell>
          <cell r="L156">
            <v>47918</v>
          </cell>
          <cell r="M156">
            <v>26359</v>
          </cell>
          <cell r="N156">
            <v>19352</v>
          </cell>
        </row>
        <row r="157">
          <cell r="A157">
            <v>597000</v>
          </cell>
          <cell r="B157" t="str">
            <v>Maintenance Of Meters-Dist</v>
          </cell>
          <cell r="C157">
            <v>32267</v>
          </cell>
          <cell r="D157">
            <v>26575</v>
          </cell>
          <cell r="E157">
            <v>36059</v>
          </cell>
          <cell r="F157">
            <v>26964</v>
          </cell>
          <cell r="G157">
            <v>25706</v>
          </cell>
          <cell r="H157">
            <v>24545</v>
          </cell>
          <cell r="I157">
            <v>26178</v>
          </cell>
          <cell r="J157">
            <v>26166</v>
          </cell>
          <cell r="K157">
            <v>39327</v>
          </cell>
          <cell r="L157">
            <v>33523</v>
          </cell>
          <cell r="M157">
            <v>33205</v>
          </cell>
          <cell r="N157">
            <v>33205</v>
          </cell>
        </row>
        <row r="158">
          <cell r="A158">
            <v>598100</v>
          </cell>
          <cell r="B158" t="str">
            <v>Main Misc Dist Plt - Other - Dist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158508</v>
          </cell>
          <cell r="I158">
            <v>0</v>
          </cell>
          <cell r="J158">
            <v>0</v>
          </cell>
          <cell r="K158">
            <v>0</v>
          </cell>
          <cell r="L158">
            <v>1539</v>
          </cell>
          <cell r="M158">
            <v>1539</v>
          </cell>
          <cell r="N158">
            <v>1539</v>
          </cell>
        </row>
        <row r="159">
          <cell r="A159">
            <v>901000</v>
          </cell>
          <cell r="B159" t="str">
            <v>Supervision-Cust Accts</v>
          </cell>
          <cell r="C159">
            <v>7297</v>
          </cell>
          <cell r="D159">
            <v>6663</v>
          </cell>
          <cell r="E159">
            <v>6443</v>
          </cell>
          <cell r="F159">
            <v>7837</v>
          </cell>
          <cell r="G159">
            <v>6633</v>
          </cell>
          <cell r="H159">
            <v>6064</v>
          </cell>
          <cell r="I159">
            <v>6277</v>
          </cell>
          <cell r="J159">
            <v>4480</v>
          </cell>
          <cell r="K159">
            <v>2961</v>
          </cell>
          <cell r="L159">
            <v>6612</v>
          </cell>
          <cell r="M159">
            <v>6544</v>
          </cell>
          <cell r="N159">
            <v>6544</v>
          </cell>
        </row>
        <row r="160">
          <cell r="A160">
            <v>902000</v>
          </cell>
          <cell r="B160" t="str">
            <v>Meter Reading Expense</v>
          </cell>
          <cell r="C160">
            <v>14770</v>
          </cell>
          <cell r="D160">
            <v>13405</v>
          </cell>
          <cell r="E160">
            <v>18370</v>
          </cell>
          <cell r="F160">
            <v>11160</v>
          </cell>
          <cell r="G160">
            <v>12981</v>
          </cell>
          <cell r="H160">
            <v>13386</v>
          </cell>
          <cell r="I160">
            <v>10742</v>
          </cell>
          <cell r="J160">
            <v>13901</v>
          </cell>
          <cell r="K160">
            <v>15951</v>
          </cell>
          <cell r="L160">
            <v>10983</v>
          </cell>
          <cell r="M160">
            <v>10937</v>
          </cell>
          <cell r="N160">
            <v>10937</v>
          </cell>
        </row>
        <row r="161">
          <cell r="A161">
            <v>903000</v>
          </cell>
          <cell r="B161" t="str">
            <v>Cust Records &amp; Collection Exp</v>
          </cell>
          <cell r="C161">
            <v>165621</v>
          </cell>
          <cell r="D161">
            <v>126325</v>
          </cell>
          <cell r="E161">
            <v>173597</v>
          </cell>
          <cell r="F161">
            <v>77060</v>
          </cell>
          <cell r="G161">
            <v>91206</v>
          </cell>
          <cell r="H161">
            <v>108238</v>
          </cell>
          <cell r="I161">
            <v>235931</v>
          </cell>
          <cell r="J161">
            <v>59643</v>
          </cell>
          <cell r="K161">
            <v>128047</v>
          </cell>
          <cell r="L161">
            <v>115733</v>
          </cell>
          <cell r="M161">
            <v>204593</v>
          </cell>
          <cell r="N161">
            <v>112626</v>
          </cell>
        </row>
        <row r="162">
          <cell r="A162">
            <v>903100</v>
          </cell>
          <cell r="B162" t="str">
            <v>Cust Contracts &amp; Orders-Local</v>
          </cell>
          <cell r="C162">
            <v>33524</v>
          </cell>
          <cell r="D162">
            <v>45925</v>
          </cell>
          <cell r="E162">
            <v>36657</v>
          </cell>
          <cell r="F162">
            <v>48517</v>
          </cell>
          <cell r="G162">
            <v>139900</v>
          </cell>
          <cell r="H162">
            <v>51437</v>
          </cell>
          <cell r="I162">
            <v>58439</v>
          </cell>
          <cell r="J162">
            <v>49481</v>
          </cell>
          <cell r="K162">
            <v>63174</v>
          </cell>
          <cell r="L162">
            <v>55847</v>
          </cell>
          <cell r="M162">
            <v>61209</v>
          </cell>
          <cell r="N162">
            <v>62551</v>
          </cell>
        </row>
        <row r="163">
          <cell r="A163">
            <v>903200</v>
          </cell>
          <cell r="B163" t="str">
            <v>Cust Billing &amp; Acct</v>
          </cell>
          <cell r="C163">
            <v>83481</v>
          </cell>
          <cell r="D163">
            <v>81871</v>
          </cell>
          <cell r="E163">
            <v>83124</v>
          </cell>
          <cell r="F163">
            <v>90559</v>
          </cell>
          <cell r="G163">
            <v>174196</v>
          </cell>
          <cell r="H163">
            <v>99353</v>
          </cell>
          <cell r="I163">
            <v>90045</v>
          </cell>
          <cell r="J163">
            <v>96236</v>
          </cell>
          <cell r="K163">
            <v>115714</v>
          </cell>
          <cell r="L163">
            <v>66490</v>
          </cell>
          <cell r="M163">
            <v>71502</v>
          </cell>
          <cell r="N163">
            <v>72771</v>
          </cell>
        </row>
        <row r="164">
          <cell r="A164">
            <v>903300</v>
          </cell>
          <cell r="B164" t="str">
            <v>Cust Collecting-Local</v>
          </cell>
          <cell r="C164">
            <v>29579</v>
          </cell>
          <cell r="D164">
            <v>33442</v>
          </cell>
          <cell r="E164">
            <v>32077</v>
          </cell>
          <cell r="F164">
            <v>40089</v>
          </cell>
          <cell r="G164">
            <v>112613</v>
          </cell>
          <cell r="H164">
            <v>41765</v>
          </cell>
          <cell r="I164">
            <v>41317</v>
          </cell>
          <cell r="J164">
            <v>44782</v>
          </cell>
          <cell r="K164">
            <v>53944</v>
          </cell>
          <cell r="L164">
            <v>48585</v>
          </cell>
          <cell r="M164">
            <v>63868</v>
          </cell>
          <cell r="N164">
            <v>65177</v>
          </cell>
        </row>
        <row r="165">
          <cell r="A165">
            <v>903400</v>
          </cell>
          <cell r="B165" t="str">
            <v>Cust Receiv &amp; Collect Exp-Edp</v>
          </cell>
          <cell r="C165">
            <v>2452</v>
          </cell>
          <cell r="D165">
            <v>3094</v>
          </cell>
          <cell r="E165">
            <v>2993</v>
          </cell>
          <cell r="F165">
            <v>2812</v>
          </cell>
          <cell r="G165">
            <v>2796</v>
          </cell>
          <cell r="H165">
            <v>3450</v>
          </cell>
          <cell r="I165">
            <v>3738</v>
          </cell>
          <cell r="J165">
            <v>2773</v>
          </cell>
          <cell r="K165">
            <v>2887</v>
          </cell>
          <cell r="L165">
            <v>6523</v>
          </cell>
          <cell r="M165">
            <v>6254</v>
          </cell>
          <cell r="N165">
            <v>6254</v>
          </cell>
        </row>
        <row r="166">
          <cell r="A166">
            <v>903891</v>
          </cell>
          <cell r="B166" t="str">
            <v>IC Collection Agent Revenue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A167">
            <v>904000</v>
          </cell>
          <cell r="B167" t="str">
            <v>Uncollectible Accounts</v>
          </cell>
          <cell r="C167">
            <v>74085</v>
          </cell>
          <cell r="D167">
            <v>174646</v>
          </cell>
          <cell r="E167">
            <v>223732</v>
          </cell>
          <cell r="F167">
            <v>96206</v>
          </cell>
          <cell r="G167">
            <v>118242</v>
          </cell>
          <cell r="H167">
            <v>131656</v>
          </cell>
          <cell r="I167">
            <v>183882</v>
          </cell>
          <cell r="J167">
            <v>-56924</v>
          </cell>
          <cell r="K167">
            <v>102838</v>
          </cell>
          <cell r="L167">
            <v>265345</v>
          </cell>
          <cell r="M167">
            <v>192050</v>
          </cell>
          <cell r="N167">
            <v>143002</v>
          </cell>
        </row>
        <row r="168">
          <cell r="A168">
            <v>904001</v>
          </cell>
          <cell r="B168" t="str">
            <v>BAD DEBT EXPENSE</v>
          </cell>
          <cell r="C168">
            <v>87991</v>
          </cell>
          <cell r="D168">
            <v>-1017</v>
          </cell>
          <cell r="E168">
            <v>-11369</v>
          </cell>
          <cell r="F168">
            <v>1972</v>
          </cell>
          <cell r="G168">
            <v>-3485</v>
          </cell>
          <cell r="H168">
            <v>-2526</v>
          </cell>
          <cell r="I168">
            <v>-474050</v>
          </cell>
          <cell r="J168">
            <v>-9384</v>
          </cell>
          <cell r="K168">
            <v>-3907</v>
          </cell>
          <cell r="L168">
            <v>0</v>
          </cell>
          <cell r="M168">
            <v>0</v>
          </cell>
          <cell r="N168">
            <v>0</v>
          </cell>
        </row>
        <row r="169">
          <cell r="A169">
            <v>904003</v>
          </cell>
          <cell r="B169" t="str">
            <v>Cust Acctg-Loss On Sale-A/R</v>
          </cell>
          <cell r="I169">
            <v>0</v>
          </cell>
          <cell r="J169">
            <v>0</v>
          </cell>
          <cell r="K169">
            <v>0</v>
          </cell>
        </row>
        <row r="170">
          <cell r="A170">
            <v>904891</v>
          </cell>
          <cell r="B170" t="str">
            <v>IC Loss on Sale of AR with VIE (I)</v>
          </cell>
          <cell r="I170">
            <v>0</v>
          </cell>
          <cell r="J170">
            <v>0</v>
          </cell>
          <cell r="K170">
            <v>0</v>
          </cell>
        </row>
        <row r="171">
          <cell r="A171">
            <v>905000</v>
          </cell>
          <cell r="B171" t="str">
            <v>Misc Customer Accts Expenses</v>
          </cell>
          <cell r="C171">
            <v>0</v>
          </cell>
          <cell r="D171">
            <v>22</v>
          </cell>
          <cell r="E171">
            <v>10</v>
          </cell>
          <cell r="F171">
            <v>0</v>
          </cell>
          <cell r="G171">
            <v>3</v>
          </cell>
          <cell r="H171">
            <v>0</v>
          </cell>
          <cell r="I171">
            <v>31</v>
          </cell>
          <cell r="J171">
            <v>1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>
            <v>908000</v>
          </cell>
          <cell r="B172" t="str">
            <v>Cust Asst Exp-Conservation Pro</v>
          </cell>
          <cell r="C172">
            <v>6</v>
          </cell>
          <cell r="D172">
            <v>0</v>
          </cell>
          <cell r="E172">
            <v>13</v>
          </cell>
          <cell r="F172">
            <v>0</v>
          </cell>
          <cell r="G172">
            <v>68</v>
          </cell>
          <cell r="H172">
            <v>13</v>
          </cell>
          <cell r="I172">
            <v>3</v>
          </cell>
          <cell r="J172">
            <v>3</v>
          </cell>
          <cell r="K172">
            <v>11</v>
          </cell>
          <cell r="L172">
            <v>0</v>
          </cell>
          <cell r="M172">
            <v>0</v>
          </cell>
          <cell r="N172">
            <v>0</v>
          </cell>
        </row>
        <row r="173">
          <cell r="A173">
            <v>909650</v>
          </cell>
          <cell r="B173" t="str">
            <v>Misc Advertising Expenses</v>
          </cell>
          <cell r="C173">
            <v>1533</v>
          </cell>
          <cell r="D173">
            <v>736</v>
          </cell>
          <cell r="E173">
            <v>2176</v>
          </cell>
          <cell r="F173">
            <v>1137</v>
          </cell>
          <cell r="G173">
            <v>271</v>
          </cell>
          <cell r="H173">
            <v>866</v>
          </cell>
          <cell r="I173">
            <v>3559</v>
          </cell>
          <cell r="J173">
            <v>0</v>
          </cell>
          <cell r="K173">
            <v>436</v>
          </cell>
          <cell r="L173">
            <v>0</v>
          </cell>
          <cell r="M173">
            <v>0</v>
          </cell>
          <cell r="N173">
            <v>0</v>
          </cell>
        </row>
        <row r="174">
          <cell r="A174">
            <v>910000</v>
          </cell>
          <cell r="B174" t="str">
            <v>Misc Cust Serv/Inform Exp</v>
          </cell>
          <cell r="C174">
            <v>107121</v>
          </cell>
          <cell r="D174">
            <v>110097</v>
          </cell>
          <cell r="E174">
            <v>105843</v>
          </cell>
          <cell r="F174">
            <v>103077</v>
          </cell>
          <cell r="G174">
            <v>-157946</v>
          </cell>
          <cell r="H174">
            <v>99728</v>
          </cell>
          <cell r="I174">
            <v>102870</v>
          </cell>
          <cell r="J174">
            <v>100845</v>
          </cell>
          <cell r="K174">
            <v>106396</v>
          </cell>
          <cell r="L174">
            <v>119250</v>
          </cell>
          <cell r="M174">
            <v>117451</v>
          </cell>
          <cell r="N174">
            <v>117516</v>
          </cell>
        </row>
        <row r="175">
          <cell r="A175">
            <v>910100</v>
          </cell>
          <cell r="B175" t="str">
            <v>Exp-Rs Reg Prod/Svces-CstAccts</v>
          </cell>
          <cell r="C175">
            <v>20313</v>
          </cell>
          <cell r="D175">
            <v>14287</v>
          </cell>
          <cell r="E175">
            <v>8439</v>
          </cell>
          <cell r="F175">
            <v>14909</v>
          </cell>
          <cell r="G175">
            <v>5450</v>
          </cell>
          <cell r="H175">
            <v>11913</v>
          </cell>
          <cell r="I175">
            <v>6483</v>
          </cell>
          <cell r="J175">
            <v>10504</v>
          </cell>
          <cell r="K175">
            <v>3964</v>
          </cell>
          <cell r="L175">
            <v>1398</v>
          </cell>
          <cell r="M175">
            <v>10412</v>
          </cell>
          <cell r="N175">
            <v>-3351</v>
          </cell>
        </row>
        <row r="176">
          <cell r="A176">
            <v>911000</v>
          </cell>
          <cell r="B176" t="str">
            <v>Supervision</v>
          </cell>
          <cell r="I176">
            <v>0</v>
          </cell>
          <cell r="J176">
            <v>0</v>
          </cell>
          <cell r="K176">
            <v>0</v>
          </cell>
        </row>
        <row r="177">
          <cell r="A177">
            <v>912000</v>
          </cell>
          <cell r="B177" t="str">
            <v>Demonstrating &amp; Selling Exp</v>
          </cell>
          <cell r="C177">
            <v>6530</v>
          </cell>
          <cell r="D177">
            <v>-6421</v>
          </cell>
          <cell r="E177">
            <v>1856</v>
          </cell>
          <cell r="F177">
            <v>8837</v>
          </cell>
          <cell r="G177">
            <v>4513</v>
          </cell>
          <cell r="H177">
            <v>4531</v>
          </cell>
          <cell r="I177">
            <v>14473</v>
          </cell>
          <cell r="J177">
            <v>23743</v>
          </cell>
          <cell r="K177">
            <v>12208</v>
          </cell>
          <cell r="L177">
            <v>10345</v>
          </cell>
          <cell r="M177">
            <v>6499</v>
          </cell>
          <cell r="N177">
            <v>6466</v>
          </cell>
        </row>
        <row r="178">
          <cell r="A178">
            <v>913001</v>
          </cell>
          <cell r="B178" t="str">
            <v>Advertising Expense</v>
          </cell>
          <cell r="C178">
            <v>25</v>
          </cell>
          <cell r="D178">
            <v>924</v>
          </cell>
          <cell r="E178">
            <v>160</v>
          </cell>
          <cell r="F178">
            <v>138</v>
          </cell>
          <cell r="G178">
            <v>45</v>
          </cell>
          <cell r="H178">
            <v>25</v>
          </cell>
          <cell r="I178">
            <v>270</v>
          </cell>
          <cell r="J178">
            <v>200</v>
          </cell>
          <cell r="K178">
            <v>94</v>
          </cell>
          <cell r="L178">
            <v>12938</v>
          </cell>
          <cell r="M178">
            <v>12700</v>
          </cell>
          <cell r="N178">
            <v>12700</v>
          </cell>
        </row>
        <row r="179">
          <cell r="A179">
            <v>920000</v>
          </cell>
          <cell r="B179" t="str">
            <v>A &amp; G Salaries</v>
          </cell>
          <cell r="C179">
            <v>671718</v>
          </cell>
          <cell r="D179">
            <v>527733</v>
          </cell>
          <cell r="E179">
            <v>541924</v>
          </cell>
          <cell r="F179">
            <v>553067</v>
          </cell>
          <cell r="G179">
            <v>531522</v>
          </cell>
          <cell r="H179">
            <v>566453</v>
          </cell>
          <cell r="I179">
            <v>-32111</v>
          </cell>
          <cell r="J179">
            <v>577091</v>
          </cell>
          <cell r="K179">
            <v>467931</v>
          </cell>
          <cell r="L179">
            <v>548083</v>
          </cell>
          <cell r="M179">
            <v>668287</v>
          </cell>
          <cell r="N179">
            <v>665819</v>
          </cell>
        </row>
        <row r="180">
          <cell r="A180">
            <v>920100</v>
          </cell>
          <cell r="B180" t="str">
            <v>Salaries &amp; Wages - Proj Supt -</v>
          </cell>
          <cell r="C180">
            <v>133</v>
          </cell>
          <cell r="D180">
            <v>124</v>
          </cell>
          <cell r="E180">
            <v>23</v>
          </cell>
          <cell r="F180">
            <v>27</v>
          </cell>
          <cell r="G180">
            <v>11</v>
          </cell>
          <cell r="H180">
            <v>14</v>
          </cell>
          <cell r="I180">
            <v>23</v>
          </cell>
          <cell r="J180">
            <v>50</v>
          </cell>
          <cell r="K180">
            <v>17</v>
          </cell>
          <cell r="L180">
            <v>0</v>
          </cell>
          <cell r="M180">
            <v>0</v>
          </cell>
          <cell r="N180">
            <v>0</v>
          </cell>
        </row>
        <row r="181">
          <cell r="A181">
            <v>920300</v>
          </cell>
          <cell r="B181" t="str">
            <v>Project Development Labor</v>
          </cell>
          <cell r="I181">
            <v>0</v>
          </cell>
          <cell r="J181">
            <v>0</v>
          </cell>
          <cell r="K181">
            <v>0</v>
          </cell>
        </row>
        <row r="182">
          <cell r="A182">
            <v>921100</v>
          </cell>
          <cell r="B182" t="str">
            <v>Employee Expenses</v>
          </cell>
          <cell r="C182">
            <v>17266</v>
          </cell>
          <cell r="D182">
            <v>1074</v>
          </cell>
          <cell r="E182">
            <v>8186</v>
          </cell>
          <cell r="F182">
            <v>15384</v>
          </cell>
          <cell r="G182">
            <v>-874</v>
          </cell>
          <cell r="H182">
            <v>35702</v>
          </cell>
          <cell r="I182">
            <v>13917</v>
          </cell>
          <cell r="J182">
            <v>139294</v>
          </cell>
          <cell r="K182">
            <v>-147649</v>
          </cell>
          <cell r="L182">
            <v>-862573</v>
          </cell>
          <cell r="M182">
            <v>23105</v>
          </cell>
          <cell r="N182">
            <v>23435</v>
          </cell>
        </row>
        <row r="183">
          <cell r="A183">
            <v>921101</v>
          </cell>
          <cell r="B183" t="str">
            <v>Employee Exp - NC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A184">
            <v>921110</v>
          </cell>
          <cell r="B184" t="str">
            <v>Relocation Expenses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121</v>
          </cell>
          <cell r="L184">
            <v>0</v>
          </cell>
          <cell r="M184">
            <v>0</v>
          </cell>
          <cell r="N184">
            <v>0</v>
          </cell>
        </row>
        <row r="185">
          <cell r="A185">
            <v>921200</v>
          </cell>
          <cell r="B185" t="str">
            <v>Office Expenses</v>
          </cell>
          <cell r="C185">
            <v>39594</v>
          </cell>
          <cell r="D185">
            <v>24251</v>
          </cell>
          <cell r="E185">
            <v>69112</v>
          </cell>
          <cell r="F185">
            <v>19643</v>
          </cell>
          <cell r="G185">
            <v>66251</v>
          </cell>
          <cell r="H185">
            <v>16702</v>
          </cell>
          <cell r="I185">
            <v>53030</v>
          </cell>
          <cell r="J185">
            <v>-16803</v>
          </cell>
          <cell r="K185">
            <v>89297</v>
          </cell>
          <cell r="L185">
            <v>51581</v>
          </cell>
          <cell r="M185">
            <v>18971</v>
          </cell>
          <cell r="N185">
            <v>13992</v>
          </cell>
        </row>
        <row r="186">
          <cell r="A186">
            <v>921300</v>
          </cell>
          <cell r="B186" t="str">
            <v>Telephone And Telegraph Exp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1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A187">
            <v>921400</v>
          </cell>
          <cell r="B187" t="str">
            <v>Computer Services Expenses</v>
          </cell>
          <cell r="C187">
            <v>12385</v>
          </cell>
          <cell r="D187">
            <v>2103</v>
          </cell>
          <cell r="E187">
            <v>7762</v>
          </cell>
          <cell r="F187">
            <v>6591</v>
          </cell>
          <cell r="G187">
            <v>43458</v>
          </cell>
          <cell r="H187">
            <v>2176</v>
          </cell>
          <cell r="I187">
            <v>9359</v>
          </cell>
          <cell r="J187">
            <v>4257</v>
          </cell>
          <cell r="K187">
            <v>7716</v>
          </cell>
          <cell r="L187">
            <v>13321</v>
          </cell>
          <cell r="M187">
            <v>23561</v>
          </cell>
          <cell r="N187">
            <v>9891</v>
          </cell>
        </row>
        <row r="188">
          <cell r="A188">
            <v>921540</v>
          </cell>
          <cell r="B188" t="str">
            <v>Computer Rent (Go Only)</v>
          </cell>
          <cell r="C188">
            <v>12411</v>
          </cell>
          <cell r="D188">
            <v>16515</v>
          </cell>
          <cell r="E188">
            <v>17002</v>
          </cell>
          <cell r="F188">
            <v>33271</v>
          </cell>
          <cell r="G188">
            <v>4350</v>
          </cell>
          <cell r="H188">
            <v>21098</v>
          </cell>
          <cell r="I188">
            <v>20816</v>
          </cell>
          <cell r="J188">
            <v>20876</v>
          </cell>
          <cell r="K188">
            <v>21327</v>
          </cell>
          <cell r="L188">
            <v>5336</v>
          </cell>
          <cell r="M188">
            <v>7947</v>
          </cell>
          <cell r="N188">
            <v>6881</v>
          </cell>
        </row>
        <row r="189">
          <cell r="A189">
            <v>921600</v>
          </cell>
          <cell r="B189" t="str">
            <v>Other</v>
          </cell>
          <cell r="C189">
            <v>22</v>
          </cell>
          <cell r="D189">
            <v>32</v>
          </cell>
          <cell r="E189">
            <v>-105</v>
          </cell>
          <cell r="F189">
            <v>37</v>
          </cell>
          <cell r="G189">
            <v>4</v>
          </cell>
          <cell r="H189">
            <v>5</v>
          </cell>
          <cell r="I189">
            <v>21</v>
          </cell>
          <cell r="J189">
            <v>0</v>
          </cell>
          <cell r="K189">
            <v>43</v>
          </cell>
          <cell r="L189">
            <v>-1</v>
          </cell>
          <cell r="M189">
            <v>0</v>
          </cell>
          <cell r="N189">
            <v>0</v>
          </cell>
        </row>
        <row r="190">
          <cell r="A190">
            <v>921980</v>
          </cell>
          <cell r="B190" t="str">
            <v>Office Supplies &amp; Expenses</v>
          </cell>
          <cell r="C190">
            <v>248991</v>
          </cell>
          <cell r="D190">
            <v>276487</v>
          </cell>
          <cell r="E190">
            <v>241997</v>
          </cell>
          <cell r="F190">
            <v>256935</v>
          </cell>
          <cell r="G190">
            <v>263480</v>
          </cell>
          <cell r="H190">
            <v>241349</v>
          </cell>
          <cell r="I190">
            <v>254369</v>
          </cell>
          <cell r="J190">
            <v>253274</v>
          </cell>
          <cell r="K190">
            <v>284922</v>
          </cell>
          <cell r="L190">
            <v>231586</v>
          </cell>
          <cell r="M190">
            <v>245736</v>
          </cell>
          <cell r="N190">
            <v>245736</v>
          </cell>
        </row>
        <row r="191">
          <cell r="A191">
            <v>922000</v>
          </cell>
          <cell r="B191" t="str">
            <v>Admin  Exp Transfer</v>
          </cell>
          <cell r="I191">
            <v>0</v>
          </cell>
          <cell r="J191">
            <v>0</v>
          </cell>
          <cell r="K191">
            <v>0</v>
          </cell>
        </row>
        <row r="192">
          <cell r="A192">
            <v>923000</v>
          </cell>
          <cell r="B192" t="str">
            <v>Outside Services Employed</v>
          </cell>
          <cell r="C192">
            <v>164687</v>
          </cell>
          <cell r="D192">
            <v>215846</v>
          </cell>
          <cell r="E192">
            <v>193976</v>
          </cell>
          <cell r="F192">
            <v>165192</v>
          </cell>
          <cell r="G192">
            <v>241719</v>
          </cell>
          <cell r="H192">
            <v>859736</v>
          </cell>
          <cell r="I192">
            <v>126713</v>
          </cell>
          <cell r="J192">
            <v>198317</v>
          </cell>
          <cell r="K192">
            <v>178490</v>
          </cell>
          <cell r="L192">
            <v>163682</v>
          </cell>
          <cell r="M192">
            <v>170516</v>
          </cell>
          <cell r="N192">
            <v>184212</v>
          </cell>
        </row>
        <row r="193">
          <cell r="A193">
            <v>923980</v>
          </cell>
          <cell r="B193" t="str">
            <v>Outside Services Employee &amp;</v>
          </cell>
          <cell r="C193">
            <v>13873</v>
          </cell>
          <cell r="D193">
            <v>5770</v>
          </cell>
          <cell r="E193">
            <v>1072</v>
          </cell>
          <cell r="F193">
            <v>1082</v>
          </cell>
          <cell r="G193">
            <v>4602</v>
          </cell>
          <cell r="H193">
            <v>11435</v>
          </cell>
          <cell r="I193">
            <v>2968</v>
          </cell>
          <cell r="J193">
            <v>2303</v>
          </cell>
          <cell r="K193">
            <v>2023</v>
          </cell>
          <cell r="L193">
            <v>0</v>
          </cell>
          <cell r="M193">
            <v>0</v>
          </cell>
          <cell r="N193">
            <v>0</v>
          </cell>
        </row>
        <row r="194">
          <cell r="A194">
            <v>924000</v>
          </cell>
          <cell r="B194" t="str">
            <v>Property Insurance</v>
          </cell>
          <cell r="C194">
            <v>-2263</v>
          </cell>
          <cell r="D194">
            <v>712</v>
          </cell>
          <cell r="E194">
            <v>712</v>
          </cell>
          <cell r="F194">
            <v>-2263</v>
          </cell>
          <cell r="G194">
            <v>4112</v>
          </cell>
          <cell r="H194">
            <v>712</v>
          </cell>
          <cell r="I194">
            <v>-2263</v>
          </cell>
          <cell r="J194">
            <v>712</v>
          </cell>
          <cell r="K194">
            <v>712</v>
          </cell>
          <cell r="L194">
            <v>1526</v>
          </cell>
          <cell r="M194">
            <v>1526</v>
          </cell>
          <cell r="N194">
            <v>1526</v>
          </cell>
        </row>
        <row r="195">
          <cell r="A195">
            <v>924050</v>
          </cell>
          <cell r="B195" t="str">
            <v>Inter-Co Prop Ins Exp</v>
          </cell>
          <cell r="C195">
            <v>119932</v>
          </cell>
          <cell r="D195">
            <v>119932</v>
          </cell>
          <cell r="E195">
            <v>119932</v>
          </cell>
          <cell r="F195">
            <v>119932</v>
          </cell>
          <cell r="G195">
            <v>119932</v>
          </cell>
          <cell r="H195">
            <v>119932</v>
          </cell>
          <cell r="I195">
            <v>119932</v>
          </cell>
          <cell r="J195">
            <v>119932</v>
          </cell>
          <cell r="K195">
            <v>119932</v>
          </cell>
          <cell r="L195">
            <v>115473</v>
          </cell>
          <cell r="M195">
            <v>115473</v>
          </cell>
          <cell r="N195">
            <v>115473</v>
          </cell>
        </row>
        <row r="196">
          <cell r="A196">
            <v>924110</v>
          </cell>
          <cell r="B196" t="str">
            <v>Admin-Insurance Expense</v>
          </cell>
          <cell r="I196">
            <v>0</v>
          </cell>
          <cell r="J196">
            <v>0</v>
          </cell>
          <cell r="K196">
            <v>0</v>
          </cell>
          <cell r="L196">
            <v>-825</v>
          </cell>
          <cell r="M196">
            <v>-825</v>
          </cell>
          <cell r="N196">
            <v>-825</v>
          </cell>
        </row>
        <row r="197">
          <cell r="A197">
            <v>924980</v>
          </cell>
          <cell r="B197" t="str">
            <v>Property Insurance For Corp.</v>
          </cell>
          <cell r="C197">
            <v>3155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15277</v>
          </cell>
          <cell r="M197">
            <v>15277</v>
          </cell>
          <cell r="N197">
            <v>15277</v>
          </cell>
        </row>
        <row r="198">
          <cell r="A198">
            <v>925000</v>
          </cell>
          <cell r="B198" t="str">
            <v>Injuries &amp; Damages</v>
          </cell>
          <cell r="C198">
            <v>553</v>
          </cell>
          <cell r="D198">
            <v>52673</v>
          </cell>
          <cell r="E198">
            <v>5379</v>
          </cell>
          <cell r="F198">
            <v>4779</v>
          </cell>
          <cell r="G198">
            <v>622</v>
          </cell>
          <cell r="H198">
            <v>1330</v>
          </cell>
          <cell r="I198">
            <v>6345</v>
          </cell>
          <cell r="J198">
            <v>1066</v>
          </cell>
          <cell r="K198">
            <v>14460</v>
          </cell>
          <cell r="L198">
            <v>7443</v>
          </cell>
          <cell r="M198">
            <v>2043</v>
          </cell>
          <cell r="N198">
            <v>2313</v>
          </cell>
        </row>
        <row r="199">
          <cell r="A199">
            <v>925051</v>
          </cell>
          <cell r="B199" t="str">
            <v>Intercompany Gen Liab Expense</v>
          </cell>
          <cell r="C199">
            <v>32820</v>
          </cell>
          <cell r="D199">
            <v>32820</v>
          </cell>
          <cell r="E199">
            <v>32820</v>
          </cell>
          <cell r="F199">
            <v>32820</v>
          </cell>
          <cell r="G199">
            <v>32820</v>
          </cell>
          <cell r="H199">
            <v>32820</v>
          </cell>
          <cell r="I199">
            <v>32820</v>
          </cell>
          <cell r="J199">
            <v>32820</v>
          </cell>
          <cell r="K199">
            <v>32820</v>
          </cell>
          <cell r="L199">
            <v>29175</v>
          </cell>
          <cell r="M199">
            <v>29175</v>
          </cell>
          <cell r="N199">
            <v>29175</v>
          </cell>
        </row>
        <row r="200">
          <cell r="A200">
            <v>925052</v>
          </cell>
          <cell r="B200" t="str">
            <v>Inter-Co Worker Comp Insur Exp</v>
          </cell>
          <cell r="C200">
            <v>4423</v>
          </cell>
          <cell r="D200">
            <v>4423</v>
          </cell>
          <cell r="E200">
            <v>4423</v>
          </cell>
          <cell r="F200">
            <v>4423</v>
          </cell>
          <cell r="G200">
            <v>4423</v>
          </cell>
          <cell r="H200">
            <v>4423</v>
          </cell>
          <cell r="I200">
            <v>4423</v>
          </cell>
          <cell r="J200">
            <v>4423</v>
          </cell>
          <cell r="K200">
            <v>4423</v>
          </cell>
          <cell r="L200">
            <v>5741</v>
          </cell>
          <cell r="M200">
            <v>5741</v>
          </cell>
          <cell r="N200">
            <v>5741</v>
          </cell>
        </row>
        <row r="201">
          <cell r="A201">
            <v>925100</v>
          </cell>
          <cell r="B201" t="str">
            <v>Accrued Inj And Damages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2</v>
          </cell>
          <cell r="I201">
            <v>0</v>
          </cell>
          <cell r="J201">
            <v>0</v>
          </cell>
          <cell r="K201">
            <v>4</v>
          </cell>
          <cell r="L201">
            <v>0</v>
          </cell>
          <cell r="M201">
            <v>0</v>
          </cell>
          <cell r="N201">
            <v>0</v>
          </cell>
        </row>
        <row r="202">
          <cell r="A202">
            <v>925200</v>
          </cell>
          <cell r="B202" t="str">
            <v>Injuries And Damages-Other</v>
          </cell>
          <cell r="C202">
            <v>362</v>
          </cell>
          <cell r="D202">
            <v>317</v>
          </cell>
          <cell r="E202">
            <v>312</v>
          </cell>
          <cell r="F202">
            <v>250</v>
          </cell>
          <cell r="G202">
            <v>18</v>
          </cell>
          <cell r="H202">
            <v>13</v>
          </cell>
          <cell r="I202">
            <v>20</v>
          </cell>
          <cell r="J202">
            <v>13</v>
          </cell>
          <cell r="K202">
            <v>13</v>
          </cell>
          <cell r="L202">
            <v>495</v>
          </cell>
          <cell r="M202">
            <v>495</v>
          </cell>
          <cell r="N202">
            <v>495</v>
          </cell>
        </row>
        <row r="203">
          <cell r="A203">
            <v>925980</v>
          </cell>
          <cell r="B203" t="str">
            <v>Injuries And Damages For Corp.</v>
          </cell>
          <cell r="C203">
            <v>1061</v>
          </cell>
          <cell r="D203">
            <v>1061</v>
          </cell>
          <cell r="E203">
            <v>1061</v>
          </cell>
          <cell r="F203">
            <v>1061</v>
          </cell>
          <cell r="G203">
            <v>1061</v>
          </cell>
          <cell r="H203">
            <v>1061</v>
          </cell>
          <cell r="I203">
            <v>1470</v>
          </cell>
          <cell r="J203">
            <v>1061</v>
          </cell>
          <cell r="K203">
            <v>1061</v>
          </cell>
          <cell r="L203">
            <v>1112</v>
          </cell>
          <cell r="M203">
            <v>1112</v>
          </cell>
          <cell r="N203">
            <v>1112</v>
          </cell>
        </row>
        <row r="204">
          <cell r="A204">
            <v>926000</v>
          </cell>
          <cell r="B204" t="str">
            <v>Employee Benefits</v>
          </cell>
          <cell r="C204">
            <v>240113</v>
          </cell>
          <cell r="D204">
            <v>215937</v>
          </cell>
          <cell r="E204">
            <v>303674</v>
          </cell>
          <cell r="F204">
            <v>534370</v>
          </cell>
          <cell r="G204">
            <v>223507</v>
          </cell>
          <cell r="H204">
            <v>345793</v>
          </cell>
          <cell r="I204">
            <v>243323</v>
          </cell>
          <cell r="J204">
            <v>212667</v>
          </cell>
          <cell r="K204">
            <v>219226</v>
          </cell>
          <cell r="L204">
            <v>419882</v>
          </cell>
          <cell r="M204">
            <v>416471</v>
          </cell>
          <cell r="N204">
            <v>222820</v>
          </cell>
        </row>
        <row r="205">
          <cell r="A205">
            <v>926430</v>
          </cell>
          <cell r="B205" t="str">
            <v>Employees'Recreation Expense</v>
          </cell>
          <cell r="C205">
            <v>0</v>
          </cell>
          <cell r="D205">
            <v>25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8</v>
          </cell>
          <cell r="L205">
            <v>0</v>
          </cell>
          <cell r="M205">
            <v>0</v>
          </cell>
          <cell r="N205">
            <v>0</v>
          </cell>
        </row>
        <row r="206">
          <cell r="A206">
            <v>926600</v>
          </cell>
          <cell r="B206" t="str">
            <v>Employee Benefits-Transferred</v>
          </cell>
          <cell r="C206">
            <v>218698</v>
          </cell>
          <cell r="D206">
            <v>123553</v>
          </cell>
          <cell r="E206">
            <v>2495</v>
          </cell>
          <cell r="F206">
            <v>-8929</v>
          </cell>
          <cell r="G206">
            <v>156965</v>
          </cell>
          <cell r="H206">
            <v>141041</v>
          </cell>
          <cell r="I206">
            <v>282243</v>
          </cell>
          <cell r="J206">
            <v>140417</v>
          </cell>
          <cell r="K206">
            <v>11306</v>
          </cell>
          <cell r="L206">
            <v>203198</v>
          </cell>
          <cell r="M206">
            <v>185981</v>
          </cell>
          <cell r="N206">
            <v>196366</v>
          </cell>
        </row>
        <row r="207">
          <cell r="A207">
            <v>926999</v>
          </cell>
          <cell r="B207" t="str">
            <v>Non Serv Pension (ASU 2017-07)</v>
          </cell>
          <cell r="C207">
            <v>-110788</v>
          </cell>
          <cell r="D207">
            <v>-110788</v>
          </cell>
          <cell r="E207">
            <v>-110788</v>
          </cell>
          <cell r="F207">
            <v>-110788</v>
          </cell>
          <cell r="G207">
            <v>-110788</v>
          </cell>
          <cell r="H207">
            <v>-110788</v>
          </cell>
          <cell r="I207">
            <v>226088</v>
          </cell>
          <cell r="J207">
            <v>-96755</v>
          </cell>
          <cell r="K207">
            <v>-96755</v>
          </cell>
          <cell r="L207">
            <v>-94634</v>
          </cell>
          <cell r="M207">
            <v>-63086</v>
          </cell>
          <cell r="N207">
            <v>-63086</v>
          </cell>
        </row>
        <row r="208">
          <cell r="A208">
            <v>928000</v>
          </cell>
          <cell r="B208" t="str">
            <v>Regulatory Expenses (Go)</v>
          </cell>
          <cell r="C208">
            <v>464</v>
          </cell>
          <cell r="D208">
            <v>407</v>
          </cell>
          <cell r="E208">
            <v>480</v>
          </cell>
          <cell r="F208">
            <v>0</v>
          </cell>
          <cell r="G208">
            <v>561</v>
          </cell>
          <cell r="H208">
            <v>20950</v>
          </cell>
          <cell r="I208">
            <v>0</v>
          </cell>
          <cell r="J208">
            <v>7478</v>
          </cell>
          <cell r="K208">
            <v>4537</v>
          </cell>
          <cell r="L208">
            <v>0</v>
          </cell>
          <cell r="M208">
            <v>0</v>
          </cell>
          <cell r="N208">
            <v>0</v>
          </cell>
        </row>
        <row r="209">
          <cell r="A209">
            <v>928006</v>
          </cell>
          <cell r="B209" t="str">
            <v>State Reg Comm Proceeding</v>
          </cell>
          <cell r="C209">
            <v>72516</v>
          </cell>
          <cell r="D209">
            <v>72516</v>
          </cell>
          <cell r="E209">
            <v>72516</v>
          </cell>
          <cell r="F209">
            <v>72516</v>
          </cell>
          <cell r="G209">
            <v>76192</v>
          </cell>
          <cell r="H209">
            <v>34810</v>
          </cell>
          <cell r="I209">
            <v>114910</v>
          </cell>
          <cell r="J209">
            <v>74957</v>
          </cell>
          <cell r="K209">
            <v>68383</v>
          </cell>
          <cell r="L209">
            <v>69511</v>
          </cell>
          <cell r="M209">
            <v>69511</v>
          </cell>
          <cell r="N209">
            <v>69511</v>
          </cell>
        </row>
        <row r="210">
          <cell r="A210">
            <v>928053</v>
          </cell>
          <cell r="B210" t="str">
            <v>Travel Exp</v>
          </cell>
          <cell r="I210">
            <v>0</v>
          </cell>
          <cell r="J210">
            <v>0</v>
          </cell>
          <cell r="K210">
            <v>0</v>
          </cell>
        </row>
        <row r="211">
          <cell r="A211">
            <v>929000</v>
          </cell>
          <cell r="B211" t="str">
            <v>Duplicate Chrgs-Enrgy To Exp</v>
          </cell>
          <cell r="C211">
            <v>-6734</v>
          </cell>
          <cell r="D211">
            <v>-1860</v>
          </cell>
          <cell r="E211">
            <v>-1813</v>
          </cell>
          <cell r="F211">
            <v>-2113</v>
          </cell>
          <cell r="G211">
            <v>-1718</v>
          </cell>
          <cell r="H211">
            <v>-2921</v>
          </cell>
          <cell r="I211">
            <v>-1978</v>
          </cell>
          <cell r="J211">
            <v>-2164</v>
          </cell>
          <cell r="K211">
            <v>-2266</v>
          </cell>
          <cell r="L211">
            <v>0</v>
          </cell>
          <cell r="M211">
            <v>0</v>
          </cell>
          <cell r="N211">
            <v>0</v>
          </cell>
        </row>
        <row r="212">
          <cell r="A212">
            <v>929500</v>
          </cell>
          <cell r="B212" t="str">
            <v>Admin Exp Transf</v>
          </cell>
          <cell r="C212">
            <v>-55113</v>
          </cell>
          <cell r="D212">
            <v>-75083</v>
          </cell>
          <cell r="E212">
            <v>-111306</v>
          </cell>
          <cell r="F212">
            <v>-52580</v>
          </cell>
          <cell r="G212">
            <v>-73681</v>
          </cell>
          <cell r="H212">
            <v>-105373</v>
          </cell>
          <cell r="I212">
            <v>-54147</v>
          </cell>
          <cell r="J212">
            <v>-191727</v>
          </cell>
          <cell r="K212">
            <v>-111415</v>
          </cell>
          <cell r="L212">
            <v>-33721</v>
          </cell>
          <cell r="M212">
            <v>-32616</v>
          </cell>
          <cell r="N212">
            <v>-32616</v>
          </cell>
        </row>
        <row r="213">
          <cell r="A213">
            <v>930150</v>
          </cell>
          <cell r="B213" t="str">
            <v>Miscellaneous Advertising Exp</v>
          </cell>
          <cell r="C213">
            <v>2952</v>
          </cell>
          <cell r="D213">
            <v>-27</v>
          </cell>
          <cell r="E213">
            <v>870</v>
          </cell>
          <cell r="F213">
            <v>144877</v>
          </cell>
          <cell r="G213">
            <v>-47028</v>
          </cell>
          <cell r="H213">
            <v>49005</v>
          </cell>
          <cell r="I213">
            <v>682</v>
          </cell>
          <cell r="J213">
            <v>23501</v>
          </cell>
          <cell r="K213">
            <v>754</v>
          </cell>
          <cell r="L213">
            <v>20237</v>
          </cell>
          <cell r="M213">
            <v>18749</v>
          </cell>
          <cell r="N213">
            <v>18746</v>
          </cell>
        </row>
        <row r="214">
          <cell r="A214">
            <v>930200</v>
          </cell>
          <cell r="B214" t="str">
            <v>Misc General Expenses</v>
          </cell>
          <cell r="C214">
            <v>89737</v>
          </cell>
          <cell r="D214">
            <v>83570</v>
          </cell>
          <cell r="E214">
            <v>123172</v>
          </cell>
          <cell r="F214">
            <v>99017</v>
          </cell>
          <cell r="G214">
            <v>78437</v>
          </cell>
          <cell r="H214">
            <v>94160</v>
          </cell>
          <cell r="I214">
            <v>94878</v>
          </cell>
          <cell r="J214">
            <v>81707</v>
          </cell>
          <cell r="K214">
            <v>59577</v>
          </cell>
          <cell r="L214">
            <v>6787</v>
          </cell>
          <cell r="M214">
            <v>62232</v>
          </cell>
          <cell r="N214">
            <v>62297</v>
          </cell>
        </row>
        <row r="215">
          <cell r="A215">
            <v>930210</v>
          </cell>
          <cell r="B215" t="str">
            <v>Industry Association Dues</v>
          </cell>
          <cell r="I215">
            <v>0</v>
          </cell>
          <cell r="J215">
            <v>0</v>
          </cell>
          <cell r="K215">
            <v>2</v>
          </cell>
          <cell r="L215">
            <v>0</v>
          </cell>
          <cell r="M215">
            <v>42956</v>
          </cell>
          <cell r="N215">
            <v>0</v>
          </cell>
        </row>
        <row r="216">
          <cell r="A216">
            <v>930220</v>
          </cell>
          <cell r="B216" t="str">
            <v>Exp Of Servicing Securities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50500</v>
          </cell>
          <cell r="I216">
            <v>15426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A217">
            <v>930230</v>
          </cell>
          <cell r="B217" t="str">
            <v>Dues To Various Organizations</v>
          </cell>
          <cell r="C217">
            <v>417</v>
          </cell>
          <cell r="D217">
            <v>8716</v>
          </cell>
          <cell r="E217">
            <v>354</v>
          </cell>
          <cell r="F217">
            <v>1872</v>
          </cell>
          <cell r="G217">
            <v>4218</v>
          </cell>
          <cell r="H217">
            <v>0</v>
          </cell>
          <cell r="I217">
            <v>207</v>
          </cell>
          <cell r="J217">
            <v>11651</v>
          </cell>
          <cell r="K217">
            <v>4016</v>
          </cell>
          <cell r="L217">
            <v>3287</v>
          </cell>
          <cell r="M217">
            <v>1279</v>
          </cell>
          <cell r="N217">
            <v>1279</v>
          </cell>
        </row>
        <row r="218">
          <cell r="A218">
            <v>930240</v>
          </cell>
          <cell r="B218" t="str">
            <v>Director'S Expenses</v>
          </cell>
          <cell r="C218">
            <v>4745</v>
          </cell>
          <cell r="D218">
            <v>6</v>
          </cell>
          <cell r="E218">
            <v>27608</v>
          </cell>
          <cell r="F218">
            <v>536</v>
          </cell>
          <cell r="G218">
            <v>5861</v>
          </cell>
          <cell r="H218">
            <v>1</v>
          </cell>
          <cell r="I218">
            <v>0</v>
          </cell>
          <cell r="J218">
            <v>5643</v>
          </cell>
          <cell r="K218">
            <v>0</v>
          </cell>
          <cell r="L218">
            <v>5831</v>
          </cell>
          <cell r="M218">
            <v>0</v>
          </cell>
          <cell r="N218">
            <v>0</v>
          </cell>
        </row>
        <row r="219">
          <cell r="A219">
            <v>930250</v>
          </cell>
          <cell r="B219" t="str">
            <v>Buy\Sell Transf Employee Homes</v>
          </cell>
          <cell r="C219">
            <v>0</v>
          </cell>
          <cell r="D219">
            <v>0</v>
          </cell>
          <cell r="E219">
            <v>764</v>
          </cell>
          <cell r="F219">
            <v>0</v>
          </cell>
          <cell r="G219">
            <v>0</v>
          </cell>
          <cell r="H219">
            <v>0</v>
          </cell>
          <cell r="I219">
            <v>126</v>
          </cell>
          <cell r="J219">
            <v>4268</v>
          </cell>
          <cell r="K219">
            <v>1746</v>
          </cell>
          <cell r="L219">
            <v>0</v>
          </cell>
          <cell r="M219">
            <v>0</v>
          </cell>
          <cell r="N219">
            <v>0</v>
          </cell>
        </row>
        <row r="220">
          <cell r="A220">
            <v>930600</v>
          </cell>
          <cell r="B220" t="str">
            <v>Leased Circuit Charges-Other</v>
          </cell>
          <cell r="C220">
            <v>0</v>
          </cell>
          <cell r="D220">
            <v>0</v>
          </cell>
          <cell r="E220">
            <v>0</v>
          </cell>
          <cell r="F220">
            <v>2</v>
          </cell>
          <cell r="G220">
            <v>37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>
            <v>930700</v>
          </cell>
          <cell r="B221" t="str">
            <v>Research &amp; Development</v>
          </cell>
          <cell r="I221">
            <v>0</v>
          </cell>
          <cell r="J221">
            <v>0</v>
          </cell>
          <cell r="K221">
            <v>0</v>
          </cell>
        </row>
        <row r="222">
          <cell r="A222">
            <v>930940</v>
          </cell>
          <cell r="B222" t="str">
            <v>General Expenses</v>
          </cell>
          <cell r="C222">
            <v>5</v>
          </cell>
          <cell r="D222">
            <v>15067</v>
          </cell>
          <cell r="E222">
            <v>15059</v>
          </cell>
          <cell r="F222">
            <v>15056</v>
          </cell>
          <cell r="G222">
            <v>15067</v>
          </cell>
          <cell r="H222">
            <v>15055</v>
          </cell>
          <cell r="I222">
            <v>11257</v>
          </cell>
          <cell r="J222">
            <v>14689</v>
          </cell>
          <cell r="K222">
            <v>15131</v>
          </cell>
          <cell r="L222">
            <v>0</v>
          </cell>
          <cell r="M222">
            <v>0</v>
          </cell>
          <cell r="N222">
            <v>0</v>
          </cell>
        </row>
        <row r="223">
          <cell r="A223">
            <v>931001</v>
          </cell>
          <cell r="B223" t="str">
            <v>Rents-A&amp;G</v>
          </cell>
          <cell r="C223">
            <v>11508</v>
          </cell>
          <cell r="D223">
            <v>11439</v>
          </cell>
          <cell r="E223">
            <v>11496</v>
          </cell>
          <cell r="F223">
            <v>11881</v>
          </cell>
          <cell r="G223">
            <v>11509</v>
          </cell>
          <cell r="H223">
            <v>11474</v>
          </cell>
          <cell r="I223">
            <v>11392</v>
          </cell>
          <cell r="J223">
            <v>11439</v>
          </cell>
          <cell r="K223">
            <v>11426</v>
          </cell>
          <cell r="L223">
            <v>11323</v>
          </cell>
          <cell r="M223">
            <v>10977</v>
          </cell>
          <cell r="N223">
            <v>11312</v>
          </cell>
        </row>
        <row r="224">
          <cell r="A224">
            <v>931003</v>
          </cell>
          <cell r="B224" t="str">
            <v>Lease Amortization Expense</v>
          </cell>
          <cell r="C224">
            <v>0</v>
          </cell>
          <cell r="D224">
            <v>-15</v>
          </cell>
          <cell r="E224">
            <v>-8</v>
          </cell>
          <cell r="F224">
            <v>-8</v>
          </cell>
          <cell r="G224">
            <v>-8</v>
          </cell>
          <cell r="H224">
            <v>0</v>
          </cell>
          <cell r="I224">
            <v>-16</v>
          </cell>
          <cell r="J224">
            <v>-8</v>
          </cell>
          <cell r="K224">
            <v>-8</v>
          </cell>
          <cell r="L224">
            <v>0</v>
          </cell>
          <cell r="M224">
            <v>0</v>
          </cell>
          <cell r="N224">
            <v>0</v>
          </cell>
        </row>
        <row r="225">
          <cell r="A225">
            <v>931008</v>
          </cell>
          <cell r="B225" t="str">
            <v>A&amp;G Rents-IC</v>
          </cell>
          <cell r="C225">
            <v>224811</v>
          </cell>
          <cell r="D225">
            <v>226110</v>
          </cell>
          <cell r="E225">
            <v>226908</v>
          </cell>
          <cell r="F225">
            <v>235519</v>
          </cell>
          <cell r="G225">
            <v>230431</v>
          </cell>
          <cell r="H225">
            <v>230468</v>
          </cell>
          <cell r="I225">
            <v>237190</v>
          </cell>
          <cell r="J225">
            <v>233872</v>
          </cell>
          <cell r="K225">
            <v>235331</v>
          </cell>
          <cell r="L225">
            <v>198643</v>
          </cell>
          <cell r="M225">
            <v>198643</v>
          </cell>
          <cell r="N225">
            <v>198643</v>
          </cell>
        </row>
        <row r="226">
          <cell r="A226">
            <v>932000</v>
          </cell>
          <cell r="B226" t="str">
            <v>Maintenance Of Gen Plant-Gas</v>
          </cell>
          <cell r="C226">
            <v>0</v>
          </cell>
          <cell r="D226">
            <v>0</v>
          </cell>
          <cell r="E226">
            <v>0</v>
          </cell>
          <cell r="F226">
            <v>-4335</v>
          </cell>
          <cell r="G226">
            <v>4335</v>
          </cell>
          <cell r="H226">
            <v>0</v>
          </cell>
          <cell r="I226">
            <v>-1731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A227">
            <v>935100</v>
          </cell>
          <cell r="B227" t="str">
            <v>Maint General Plant-Elec</v>
          </cell>
          <cell r="C227">
            <v>-146</v>
          </cell>
          <cell r="D227">
            <v>188</v>
          </cell>
          <cell r="E227">
            <v>-8</v>
          </cell>
          <cell r="F227">
            <v>15</v>
          </cell>
          <cell r="G227">
            <v>26</v>
          </cell>
          <cell r="H227">
            <v>424</v>
          </cell>
          <cell r="I227">
            <v>658</v>
          </cell>
          <cell r="J227">
            <v>25</v>
          </cell>
          <cell r="K227">
            <v>27</v>
          </cell>
          <cell r="L227">
            <v>0</v>
          </cell>
          <cell r="M227">
            <v>0</v>
          </cell>
          <cell r="N227">
            <v>0</v>
          </cell>
        </row>
        <row r="228">
          <cell r="A228">
            <v>935200</v>
          </cell>
          <cell r="B228" t="str">
            <v>Cust Infor &amp; Computer Control</v>
          </cell>
          <cell r="C228">
            <v>2</v>
          </cell>
          <cell r="D228">
            <v>15</v>
          </cell>
          <cell r="E228">
            <v>-1</v>
          </cell>
          <cell r="F228">
            <v>-18</v>
          </cell>
          <cell r="G228">
            <v>5</v>
          </cell>
          <cell r="H228">
            <v>6</v>
          </cell>
          <cell r="I228">
            <v>7</v>
          </cell>
          <cell r="J228">
            <v>-12</v>
          </cell>
          <cell r="K228">
            <v>0</v>
          </cell>
          <cell r="L228">
            <v>5</v>
          </cell>
          <cell r="M228">
            <v>5</v>
          </cell>
          <cell r="N228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0A2-C4CE-435B-BA98-DE57F09350B5}">
  <sheetPr codeName="Sheet7">
    <tabColor theme="2" tint="-0.499984740745262"/>
  </sheetPr>
  <dimension ref="A1:V284"/>
  <sheetViews>
    <sheetView tabSelected="1" view="pageLayout" zoomScaleNormal="90" workbookViewId="0">
      <selection activeCell="A11" sqref="A11"/>
    </sheetView>
  </sheetViews>
  <sheetFormatPr defaultColWidth="15.5703125" defaultRowHeight="12.75" x14ac:dyDescent="0.2"/>
  <cols>
    <col min="1" max="1" width="9.5703125" customWidth="1"/>
    <col min="2" max="2" width="36.42578125" customWidth="1"/>
    <col min="3" max="4" width="9.5703125" customWidth="1"/>
    <col min="5" max="5" width="15.5703125" customWidth="1"/>
    <col min="6" max="10" width="15" customWidth="1"/>
    <col min="11" max="18" width="12.5703125" customWidth="1"/>
    <col min="19" max="24" width="14.7109375" customWidth="1"/>
  </cols>
  <sheetData>
    <row r="1" spans="1:20" x14ac:dyDescent="0.2">
      <c r="A1" s="1" t="str">
        <f>COMPANY</f>
        <v>DUKE ENERGY KENTUCKY, INC.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0" x14ac:dyDescent="0.2">
      <c r="A2" s="1" t="str">
        <f>CASE</f>
        <v>CASE NO. 2024-00354</v>
      </c>
      <c r="B2" s="1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0" x14ac:dyDescent="0.2">
      <c r="A3" s="4" t="s">
        <v>0</v>
      </c>
      <c r="B3" s="4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0" x14ac:dyDescent="0.2">
      <c r="A4" s="4" t="s">
        <v>1</v>
      </c>
      <c r="B4" s="4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20" ht="12" customHeight="1" x14ac:dyDescent="0.35">
      <c r="A5" s="1"/>
      <c r="B5" s="1"/>
      <c r="C5" s="2"/>
      <c r="D5" s="2"/>
      <c r="E5" s="3"/>
      <c r="F5" s="3"/>
      <c r="G5" s="3"/>
      <c r="H5" s="3"/>
      <c r="I5" s="3"/>
      <c r="J5" s="3"/>
      <c r="K5" s="3"/>
      <c r="L5" s="5"/>
      <c r="M5" s="3"/>
      <c r="N5" s="3"/>
      <c r="O5" s="3"/>
      <c r="P5" s="3"/>
      <c r="Q5" s="3"/>
      <c r="R5" s="3"/>
    </row>
    <row r="6" spans="1:20" x14ac:dyDescent="0.2">
      <c r="A6" s="1" t="str">
        <f>Data</f>
        <v>DATA: "X" BASE PERIOD   FORECASTED PERIOD</v>
      </c>
      <c r="B6" s="1"/>
      <c r="C6" s="2"/>
      <c r="D6" s="2"/>
      <c r="E6" s="3"/>
      <c r="F6" s="6"/>
      <c r="G6" s="3"/>
      <c r="H6" s="3"/>
      <c r="I6" s="3"/>
      <c r="J6" s="3"/>
      <c r="K6" s="3"/>
      <c r="L6" s="6"/>
      <c r="M6" s="6"/>
      <c r="N6" s="6"/>
      <c r="O6" s="3"/>
      <c r="P6" s="3"/>
      <c r="Q6" s="3"/>
      <c r="R6" s="3"/>
      <c r="T6" s="7"/>
    </row>
    <row r="7" spans="1:20" ht="12.6" customHeight="1" x14ac:dyDescent="0.2">
      <c r="A7" s="1" t="str">
        <f>Type</f>
        <v xml:space="preserve">TYPE OF FILING:  "X" ORIGINAL   UPDATED    REVISED  </v>
      </c>
      <c r="B7" s="1"/>
      <c r="C7" s="2"/>
      <c r="D7" s="2"/>
      <c r="E7" s="3"/>
      <c r="F7" s="8"/>
      <c r="G7" s="8"/>
      <c r="H7" s="8"/>
      <c r="I7" s="8"/>
      <c r="J7" s="3"/>
      <c r="K7" s="3"/>
      <c r="L7" s="6"/>
      <c r="M7" s="6"/>
      <c r="N7" s="6"/>
      <c r="O7" s="3"/>
      <c r="P7" s="3"/>
      <c r="Q7" s="3"/>
      <c r="R7" s="3"/>
    </row>
    <row r="8" spans="1:20" x14ac:dyDescent="0.2">
      <c r="A8" s="2"/>
      <c r="B8" s="2"/>
      <c r="C8" s="2"/>
      <c r="D8" s="2"/>
      <c r="E8" s="6"/>
      <c r="F8" s="6"/>
      <c r="G8" s="6"/>
      <c r="H8" s="6"/>
      <c r="I8" s="6"/>
      <c r="J8" s="6"/>
      <c r="K8" s="6"/>
      <c r="L8" s="3"/>
      <c r="M8" s="3"/>
      <c r="N8" s="3"/>
      <c r="O8" s="3"/>
      <c r="P8" s="3"/>
      <c r="Q8" s="3"/>
      <c r="R8" s="3"/>
    </row>
    <row r="9" spans="1:20" ht="13.5" thickBot="1" x14ac:dyDescent="0.25">
      <c r="A9" s="2"/>
      <c r="B9" s="2"/>
      <c r="C9" s="2"/>
      <c r="D9" s="2"/>
      <c r="E9" s="9"/>
      <c r="F9" s="10" t="s">
        <v>2</v>
      </c>
      <c r="G9" s="10" t="s">
        <v>2</v>
      </c>
      <c r="H9" s="10" t="s">
        <v>2</v>
      </c>
      <c r="I9" s="10" t="s">
        <v>2</v>
      </c>
      <c r="J9" s="10" t="s">
        <v>2</v>
      </c>
      <c r="K9" s="10" t="s">
        <v>2</v>
      </c>
      <c r="L9" s="10" t="s">
        <v>2</v>
      </c>
      <c r="M9" s="10" t="s">
        <v>2</v>
      </c>
      <c r="N9" s="10" t="s">
        <v>2</v>
      </c>
      <c r="O9" s="11" t="s">
        <v>3</v>
      </c>
      <c r="P9" s="11" t="s">
        <v>3</v>
      </c>
      <c r="Q9" s="11" t="s">
        <v>3</v>
      </c>
      <c r="R9" s="3"/>
    </row>
    <row r="10" spans="1:20" ht="13.5" thickBot="1" x14ac:dyDescent="0.25">
      <c r="A10" s="12" t="s">
        <v>4</v>
      </c>
      <c r="B10" s="12" t="s">
        <v>5</v>
      </c>
      <c r="C10" s="12" t="s">
        <v>6</v>
      </c>
      <c r="D10" s="12" t="s">
        <v>7</v>
      </c>
      <c r="E10" s="12" t="s">
        <v>8</v>
      </c>
      <c r="F10" s="13">
        <f>[1]LOGO!I7</f>
        <v>45382</v>
      </c>
      <c r="G10" s="13">
        <f>[1]LOGO!I8</f>
        <v>45412</v>
      </c>
      <c r="H10" s="13">
        <f>[1]LOGO!I9</f>
        <v>45443</v>
      </c>
      <c r="I10" s="13">
        <f>[1]LOGO!I10</f>
        <v>45473</v>
      </c>
      <c r="J10" s="13">
        <f>[1]LOGO!I11</f>
        <v>45504</v>
      </c>
      <c r="K10" s="13">
        <f>[1]LOGO!I12</f>
        <v>45535</v>
      </c>
      <c r="L10" s="13">
        <f>[1]LOGO!I13</f>
        <v>45565</v>
      </c>
      <c r="M10" s="13">
        <f>[1]LOGO!I14</f>
        <v>45596</v>
      </c>
      <c r="N10" s="13">
        <f>[1]LOGO!I15</f>
        <v>45626</v>
      </c>
      <c r="O10" s="13">
        <f>[1]LOGO!I16</f>
        <v>45657</v>
      </c>
      <c r="P10" s="13">
        <f>[1]LOGO!I17</f>
        <v>45688</v>
      </c>
      <c r="Q10" s="13">
        <f>[1]LOGO!I18</f>
        <v>45716</v>
      </c>
      <c r="R10" s="3"/>
    </row>
    <row r="11" spans="1:20" x14ac:dyDescent="0.2">
      <c r="A11" s="14">
        <v>403002</v>
      </c>
      <c r="B11" s="15" t="s">
        <v>9</v>
      </c>
      <c r="C11" s="14" t="s">
        <v>10</v>
      </c>
      <c r="D11" s="2">
        <f>VALUE(LEFT(A11,3))</f>
        <v>403</v>
      </c>
      <c r="E11" s="16">
        <f t="shared" ref="E11:E82" si="0">SUM(F11:Q11)</f>
        <v>64245832</v>
      </c>
      <c r="F11" s="6">
        <v>5235582</v>
      </c>
      <c r="G11" s="6">
        <v>5238649</v>
      </c>
      <c r="H11" s="6">
        <v>5244763</v>
      </c>
      <c r="I11" s="6">
        <v>5261712</v>
      </c>
      <c r="J11" s="6">
        <v>5281508</v>
      </c>
      <c r="K11" s="6">
        <v>5298632</v>
      </c>
      <c r="L11" s="6">
        <v>5348069</v>
      </c>
      <c r="M11" s="6">
        <v>5277517</v>
      </c>
      <c r="N11" s="6">
        <v>5292265</v>
      </c>
      <c r="O11" s="6">
        <v>5523132</v>
      </c>
      <c r="P11" s="6">
        <v>5622424</v>
      </c>
      <c r="Q11" s="6">
        <v>5621579</v>
      </c>
      <c r="R11" s="6"/>
      <c r="S11" s="17"/>
    </row>
    <row r="12" spans="1:20" x14ac:dyDescent="0.2">
      <c r="A12" s="14">
        <v>404200</v>
      </c>
      <c r="B12" s="15" t="s">
        <v>11</v>
      </c>
      <c r="C12" s="14" t="s">
        <v>10</v>
      </c>
      <c r="D12" s="2">
        <f t="shared" ref="D12:D100" si="1">VALUE(LEFT(A12,3))</f>
        <v>404</v>
      </c>
      <c r="E12" s="16">
        <f t="shared" si="0"/>
        <v>4577819</v>
      </c>
      <c r="F12" s="6">
        <v>420672</v>
      </c>
      <c r="G12" s="6">
        <v>402210</v>
      </c>
      <c r="H12" s="6">
        <v>406844</v>
      </c>
      <c r="I12" s="6">
        <v>412290</v>
      </c>
      <c r="J12" s="6">
        <v>420999</v>
      </c>
      <c r="K12" s="6">
        <v>406723</v>
      </c>
      <c r="L12" s="6">
        <v>408381</v>
      </c>
      <c r="M12" s="6">
        <v>389686</v>
      </c>
      <c r="N12" s="6">
        <v>391617</v>
      </c>
      <c r="O12" s="6">
        <v>309303</v>
      </c>
      <c r="P12" s="6">
        <v>305620</v>
      </c>
      <c r="Q12" s="6">
        <v>303474</v>
      </c>
      <c r="R12" s="6"/>
      <c r="S12" s="17"/>
    </row>
    <row r="13" spans="1:20" x14ac:dyDescent="0.2">
      <c r="A13" s="14">
        <v>407115</v>
      </c>
      <c r="B13" s="15" t="s">
        <v>12</v>
      </c>
      <c r="C13" s="14" t="s">
        <v>13</v>
      </c>
      <c r="D13" s="2">
        <f t="shared" si="1"/>
        <v>407</v>
      </c>
      <c r="E13" s="16">
        <f t="shared" si="0"/>
        <v>463932</v>
      </c>
      <c r="F13" s="6">
        <v>38661</v>
      </c>
      <c r="G13" s="6">
        <v>38661</v>
      </c>
      <c r="H13" s="6">
        <v>38661</v>
      </c>
      <c r="I13" s="6">
        <v>38661</v>
      </c>
      <c r="J13" s="6">
        <v>38661</v>
      </c>
      <c r="K13" s="6">
        <v>38661</v>
      </c>
      <c r="L13" s="6">
        <v>38661</v>
      </c>
      <c r="M13" s="6">
        <v>38661</v>
      </c>
      <c r="N13" s="6">
        <v>38661</v>
      </c>
      <c r="O13" s="6">
        <v>38661</v>
      </c>
      <c r="P13" s="6">
        <v>38661</v>
      </c>
      <c r="Q13" s="6">
        <v>38661</v>
      </c>
      <c r="R13" s="6"/>
      <c r="S13" s="17"/>
    </row>
    <row r="14" spans="1:20" x14ac:dyDescent="0.2">
      <c r="A14" s="14">
        <v>407305</v>
      </c>
      <c r="B14" s="15" t="s">
        <v>14</v>
      </c>
      <c r="C14" s="14" t="s">
        <v>13</v>
      </c>
      <c r="D14" s="2">
        <f t="shared" si="1"/>
        <v>407</v>
      </c>
      <c r="E14" s="16">
        <f t="shared" si="0"/>
        <v>6716019</v>
      </c>
      <c r="F14" s="6">
        <v>559668</v>
      </c>
      <c r="G14" s="6">
        <v>559668</v>
      </c>
      <c r="H14" s="6">
        <v>559668</v>
      </c>
      <c r="I14" s="6">
        <v>559668</v>
      </c>
      <c r="J14" s="6">
        <v>559668</v>
      </c>
      <c r="K14" s="6">
        <v>559668</v>
      </c>
      <c r="L14" s="6">
        <v>559668</v>
      </c>
      <c r="M14" s="6">
        <v>559668</v>
      </c>
      <c r="N14" s="6">
        <v>559668</v>
      </c>
      <c r="O14" s="6">
        <v>559669</v>
      </c>
      <c r="P14" s="6">
        <v>559669</v>
      </c>
      <c r="Q14" s="6">
        <v>559669</v>
      </c>
      <c r="R14" s="6"/>
      <c r="S14" s="17"/>
    </row>
    <row r="15" spans="1:20" x14ac:dyDescent="0.2">
      <c r="A15" s="14">
        <v>407324</v>
      </c>
      <c r="B15" s="15" t="s">
        <v>15</v>
      </c>
      <c r="C15" s="14" t="s">
        <v>13</v>
      </c>
      <c r="D15" s="2">
        <f t="shared" si="1"/>
        <v>407</v>
      </c>
      <c r="E15" s="16">
        <f t="shared" ref="E15" si="2">SUM(F15:Q15)</f>
        <v>8152741</v>
      </c>
      <c r="F15" s="6">
        <v>862084</v>
      </c>
      <c r="G15" s="6">
        <v>651905</v>
      </c>
      <c r="H15" s="6">
        <v>776881</v>
      </c>
      <c r="I15" s="6">
        <v>631307</v>
      </c>
      <c r="J15" s="6">
        <v>579844</v>
      </c>
      <c r="K15" s="6">
        <v>811537</v>
      </c>
      <c r="L15" s="6">
        <v>774487</v>
      </c>
      <c r="M15" s="6">
        <v>720753</v>
      </c>
      <c r="N15" s="6">
        <v>640001</v>
      </c>
      <c r="O15" s="6">
        <v>593238</v>
      </c>
      <c r="P15" s="6">
        <v>555352</v>
      </c>
      <c r="Q15" s="6">
        <v>555352</v>
      </c>
      <c r="R15" s="6"/>
      <c r="S15" s="17"/>
    </row>
    <row r="16" spans="1:20" x14ac:dyDescent="0.2">
      <c r="A16" s="14">
        <v>407354</v>
      </c>
      <c r="B16" s="15" t="s">
        <v>16</v>
      </c>
      <c r="C16" s="14" t="s">
        <v>17</v>
      </c>
      <c r="D16" s="2">
        <f t="shared" si="1"/>
        <v>407</v>
      </c>
      <c r="E16" s="16">
        <f t="shared" si="0"/>
        <v>2431143</v>
      </c>
      <c r="F16" s="6">
        <v>363495</v>
      </c>
      <c r="G16" s="6">
        <v>286525</v>
      </c>
      <c r="H16" s="6">
        <v>388669</v>
      </c>
      <c r="I16" s="6">
        <v>410734</v>
      </c>
      <c r="J16" s="6">
        <v>484850</v>
      </c>
      <c r="K16" s="6">
        <v>87315</v>
      </c>
      <c r="L16" s="6">
        <v>194732</v>
      </c>
      <c r="M16" s="6">
        <v>175006</v>
      </c>
      <c r="N16" s="6">
        <v>39817</v>
      </c>
      <c r="O16" s="6">
        <v>0</v>
      </c>
      <c r="P16" s="6">
        <v>0</v>
      </c>
      <c r="Q16" s="6">
        <v>0</v>
      </c>
      <c r="R16" s="6"/>
      <c r="S16" s="17"/>
    </row>
    <row r="17" spans="1:19" x14ac:dyDescent="0.2">
      <c r="A17" s="14">
        <v>407407</v>
      </c>
      <c r="B17" s="15" t="s">
        <v>18</v>
      </c>
      <c r="C17" s="14" t="s">
        <v>17</v>
      </c>
      <c r="D17" s="2">
        <f t="shared" si="1"/>
        <v>407</v>
      </c>
      <c r="E17" s="16">
        <f t="shared" si="0"/>
        <v>-568978</v>
      </c>
      <c r="F17" s="6">
        <v>-67592</v>
      </c>
      <c r="G17" s="6">
        <v>-66508</v>
      </c>
      <c r="H17" s="6">
        <v>-65420</v>
      </c>
      <c r="I17" s="6">
        <v>-64328</v>
      </c>
      <c r="J17" s="6">
        <v>-63233</v>
      </c>
      <c r="K17" s="6">
        <v>-62133</v>
      </c>
      <c r="L17" s="6">
        <v>-61030</v>
      </c>
      <c r="M17" s="6">
        <v>-59923</v>
      </c>
      <c r="N17" s="6">
        <v>-58811</v>
      </c>
      <c r="O17" s="6">
        <v>0</v>
      </c>
      <c r="P17" s="6">
        <v>0</v>
      </c>
      <c r="Q17" s="6">
        <v>0</v>
      </c>
      <c r="R17" s="6"/>
      <c r="S17" s="17"/>
    </row>
    <row r="18" spans="1:19" x14ac:dyDescent="0.2">
      <c r="A18" s="14">
        <v>408040</v>
      </c>
      <c r="B18" s="15" t="s">
        <v>19</v>
      </c>
      <c r="C18" s="14" t="s">
        <v>20</v>
      </c>
      <c r="D18" s="2">
        <f t="shared" si="1"/>
        <v>408</v>
      </c>
      <c r="E18" s="16">
        <f t="shared" si="0"/>
        <v>24097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8033</v>
      </c>
      <c r="P18" s="6">
        <v>8032</v>
      </c>
      <c r="Q18" s="6">
        <v>8032</v>
      </c>
      <c r="R18" s="6"/>
      <c r="S18" s="17"/>
    </row>
    <row r="19" spans="1:19" x14ac:dyDescent="0.2">
      <c r="A19" s="14">
        <v>408120</v>
      </c>
      <c r="B19" s="15" t="s">
        <v>21</v>
      </c>
      <c r="C19" s="14" t="s">
        <v>20</v>
      </c>
      <c r="D19" s="2">
        <f t="shared" si="1"/>
        <v>408</v>
      </c>
      <c r="E19" s="16">
        <f t="shared" si="0"/>
        <v>5</v>
      </c>
      <c r="F19" s="6">
        <v>0</v>
      </c>
      <c r="G19" s="6">
        <v>0</v>
      </c>
      <c r="H19" s="6">
        <v>5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/>
      <c r="S19" s="17"/>
    </row>
    <row r="20" spans="1:19" x14ac:dyDescent="0.2">
      <c r="A20" s="14">
        <v>408121</v>
      </c>
      <c r="B20" s="15" t="s">
        <v>22</v>
      </c>
      <c r="C20" s="14" t="s">
        <v>20</v>
      </c>
      <c r="D20" s="2">
        <f t="shared" si="1"/>
        <v>408</v>
      </c>
      <c r="E20" s="16">
        <f t="shared" si="0"/>
        <v>11681956</v>
      </c>
      <c r="F20" s="6">
        <v>62405</v>
      </c>
      <c r="G20" s="6">
        <v>1288025</v>
      </c>
      <c r="H20" s="6">
        <v>1288025</v>
      </c>
      <c r="I20" s="6">
        <v>1288025</v>
      </c>
      <c r="J20" s="6">
        <v>1288025</v>
      </c>
      <c r="K20" s="6">
        <v>1288025</v>
      </c>
      <c r="L20" s="6">
        <v>-1271439</v>
      </c>
      <c r="M20" s="6">
        <v>1288025</v>
      </c>
      <c r="N20" s="6">
        <v>1288025</v>
      </c>
      <c r="O20" s="6">
        <v>1288029</v>
      </c>
      <c r="P20" s="6">
        <v>1293393</v>
      </c>
      <c r="Q20" s="6">
        <v>1293393</v>
      </c>
      <c r="R20" s="6"/>
      <c r="S20" s="17"/>
    </row>
    <row r="21" spans="1:19" x14ac:dyDescent="0.2">
      <c r="A21" s="14">
        <v>408150</v>
      </c>
      <c r="B21" s="15" t="s">
        <v>23</v>
      </c>
      <c r="C21" s="14" t="s">
        <v>20</v>
      </c>
      <c r="D21" s="2">
        <f t="shared" si="1"/>
        <v>408</v>
      </c>
      <c r="E21" s="16">
        <f t="shared" si="0"/>
        <v>632</v>
      </c>
      <c r="F21" s="6">
        <v>124</v>
      </c>
      <c r="G21" s="6">
        <v>79</v>
      </c>
      <c r="H21" s="6">
        <v>104</v>
      </c>
      <c r="I21" s="6">
        <v>155</v>
      </c>
      <c r="J21" s="6">
        <v>53</v>
      </c>
      <c r="K21" s="6">
        <v>42</v>
      </c>
      <c r="L21" s="6">
        <v>26</v>
      </c>
      <c r="M21" s="6">
        <v>0</v>
      </c>
      <c r="N21" s="6">
        <v>49</v>
      </c>
      <c r="O21" s="6">
        <v>0</v>
      </c>
      <c r="P21" s="6">
        <v>0</v>
      </c>
      <c r="Q21" s="6">
        <v>0</v>
      </c>
      <c r="R21" s="6"/>
      <c r="S21" s="17"/>
    </row>
    <row r="22" spans="1:19" x14ac:dyDescent="0.2">
      <c r="A22" s="14">
        <v>408151</v>
      </c>
      <c r="B22" s="15" t="s">
        <v>24</v>
      </c>
      <c r="C22" s="14" t="s">
        <v>20</v>
      </c>
      <c r="D22" s="2">
        <f t="shared" si="1"/>
        <v>408</v>
      </c>
      <c r="E22" s="16">
        <f t="shared" si="0"/>
        <v>335</v>
      </c>
      <c r="F22" s="6">
        <v>1341</v>
      </c>
      <c r="G22" s="6">
        <v>-614</v>
      </c>
      <c r="H22" s="6">
        <v>-555</v>
      </c>
      <c r="I22" s="6">
        <v>-414</v>
      </c>
      <c r="J22" s="6">
        <v>-553</v>
      </c>
      <c r="K22" s="6">
        <v>-547</v>
      </c>
      <c r="L22" s="6">
        <v>-597</v>
      </c>
      <c r="M22" s="6">
        <v>1082</v>
      </c>
      <c r="N22" s="6">
        <v>1192</v>
      </c>
      <c r="O22" s="6">
        <v>0</v>
      </c>
      <c r="P22" s="6">
        <v>0</v>
      </c>
      <c r="Q22" s="6">
        <v>0</v>
      </c>
      <c r="R22" s="6"/>
      <c r="S22" s="17"/>
    </row>
    <row r="23" spans="1:19" x14ac:dyDescent="0.2">
      <c r="A23" s="14">
        <v>408152</v>
      </c>
      <c r="B23" s="15" t="s">
        <v>25</v>
      </c>
      <c r="C23" s="14" t="s">
        <v>20</v>
      </c>
      <c r="D23" s="2">
        <f t="shared" si="1"/>
        <v>408</v>
      </c>
      <c r="E23" s="16">
        <f t="shared" si="0"/>
        <v>779068</v>
      </c>
      <c r="F23" s="6">
        <v>94301</v>
      </c>
      <c r="G23" s="6">
        <v>95660</v>
      </c>
      <c r="H23" s="6">
        <v>112497</v>
      </c>
      <c r="I23" s="6">
        <v>73680</v>
      </c>
      <c r="J23" s="6">
        <v>74977</v>
      </c>
      <c r="K23" s="6">
        <v>78481</v>
      </c>
      <c r="L23" s="6">
        <v>71472</v>
      </c>
      <c r="M23" s="6">
        <v>66075</v>
      </c>
      <c r="N23" s="6">
        <v>111925</v>
      </c>
      <c r="O23" s="6">
        <v>0</v>
      </c>
      <c r="P23" s="6">
        <v>0</v>
      </c>
      <c r="Q23" s="6">
        <v>0</v>
      </c>
      <c r="R23" s="6"/>
      <c r="S23" s="17"/>
    </row>
    <row r="24" spans="1:19" x14ac:dyDescent="0.2">
      <c r="A24" s="14">
        <v>408205</v>
      </c>
      <c r="B24" s="15" t="s">
        <v>26</v>
      </c>
      <c r="C24" s="14" t="s">
        <v>20</v>
      </c>
      <c r="D24" s="2">
        <f t="shared" si="1"/>
        <v>408</v>
      </c>
      <c r="E24" s="16">
        <f t="shared" si="0"/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/>
      <c r="S24" s="17"/>
    </row>
    <row r="25" spans="1:19" x14ac:dyDescent="0.2">
      <c r="A25" s="14">
        <v>408470</v>
      </c>
      <c r="B25" s="15" t="s">
        <v>27</v>
      </c>
      <c r="C25" s="14" t="s">
        <v>20</v>
      </c>
      <c r="D25" s="2">
        <f>VALUE(LEFT(A25,3))</f>
        <v>408</v>
      </c>
      <c r="E25" s="16">
        <f t="shared" si="0"/>
        <v>3870</v>
      </c>
      <c r="F25" s="6">
        <v>430</v>
      </c>
      <c r="G25" s="6">
        <v>430</v>
      </c>
      <c r="H25" s="6">
        <v>430</v>
      </c>
      <c r="I25" s="6">
        <v>430</v>
      </c>
      <c r="J25" s="6">
        <v>430</v>
      </c>
      <c r="K25" s="6">
        <v>430</v>
      </c>
      <c r="L25" s="6">
        <v>430</v>
      </c>
      <c r="M25" s="6">
        <v>430</v>
      </c>
      <c r="N25" s="6">
        <v>430</v>
      </c>
      <c r="O25" s="6">
        <v>0</v>
      </c>
      <c r="P25" s="6">
        <v>0</v>
      </c>
      <c r="Q25" s="6">
        <v>0</v>
      </c>
      <c r="R25" s="6"/>
      <c r="S25" s="17"/>
    </row>
    <row r="26" spans="1:19" x14ac:dyDescent="0.2">
      <c r="A26" s="14">
        <v>408700</v>
      </c>
      <c r="B26" s="15" t="s">
        <v>28</v>
      </c>
      <c r="C26" s="14" t="s">
        <v>20</v>
      </c>
      <c r="D26" s="2">
        <f t="shared" si="1"/>
        <v>408</v>
      </c>
      <c r="E26" s="16">
        <f t="shared" si="0"/>
        <v>12000</v>
      </c>
      <c r="F26" s="6">
        <v>9000</v>
      </c>
      <c r="G26" s="6">
        <v>0</v>
      </c>
      <c r="H26" s="6">
        <v>0</v>
      </c>
      <c r="I26" s="6">
        <v>-10000</v>
      </c>
      <c r="J26" s="6">
        <v>0</v>
      </c>
      <c r="K26" s="6">
        <v>0</v>
      </c>
      <c r="L26" s="6">
        <v>13000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/>
      <c r="S26" s="17"/>
    </row>
    <row r="27" spans="1:19" x14ac:dyDescent="0.2">
      <c r="A27" s="14">
        <v>408800</v>
      </c>
      <c r="B27" s="15" t="s">
        <v>29</v>
      </c>
      <c r="C27" s="14" t="s">
        <v>20</v>
      </c>
      <c r="D27" s="2">
        <f t="shared" si="1"/>
        <v>408</v>
      </c>
      <c r="E27" s="16">
        <f t="shared" si="0"/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/>
      <c r="S27" s="17"/>
    </row>
    <row r="28" spans="1:19" x14ac:dyDescent="0.2">
      <c r="A28" s="14">
        <v>408840</v>
      </c>
      <c r="B28" s="15" t="s">
        <v>30</v>
      </c>
      <c r="C28" s="14" t="s">
        <v>20</v>
      </c>
      <c r="D28" s="2">
        <f t="shared" si="1"/>
        <v>408</v>
      </c>
      <c r="E28" s="16">
        <f t="shared" si="0"/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/>
      <c r="S28" s="17"/>
    </row>
    <row r="29" spans="1:19" x14ac:dyDescent="0.2">
      <c r="A29" s="14">
        <v>408851</v>
      </c>
      <c r="B29" s="15" t="s">
        <v>31</v>
      </c>
      <c r="C29" s="14" t="s">
        <v>20</v>
      </c>
      <c r="D29" s="2">
        <f t="shared" si="1"/>
        <v>408</v>
      </c>
      <c r="E29" s="16">
        <f t="shared" si="0"/>
        <v>-12206</v>
      </c>
      <c r="F29" s="6">
        <v>387</v>
      </c>
      <c r="G29" s="6">
        <v>321</v>
      </c>
      <c r="H29" s="6">
        <v>-47</v>
      </c>
      <c r="I29" s="6">
        <v>305</v>
      </c>
      <c r="J29" s="6">
        <v>-2382</v>
      </c>
      <c r="K29" s="6">
        <v>-48</v>
      </c>
      <c r="L29" s="6">
        <v>-19938</v>
      </c>
      <c r="M29" s="6">
        <v>8907</v>
      </c>
      <c r="N29" s="6">
        <v>289</v>
      </c>
      <c r="O29" s="6">
        <v>0</v>
      </c>
      <c r="P29" s="6">
        <v>0</v>
      </c>
      <c r="Q29" s="6">
        <v>0</v>
      </c>
      <c r="R29" s="6"/>
      <c r="S29" s="17"/>
    </row>
    <row r="30" spans="1:19" x14ac:dyDescent="0.2">
      <c r="A30" s="14">
        <v>408960</v>
      </c>
      <c r="B30" s="15" t="s">
        <v>32</v>
      </c>
      <c r="C30" s="14" t="s">
        <v>20</v>
      </c>
      <c r="D30" s="2">
        <f t="shared" si="1"/>
        <v>408</v>
      </c>
      <c r="E30" s="16">
        <f t="shared" si="0"/>
        <v>825311</v>
      </c>
      <c r="F30" s="6">
        <v>45254</v>
      </c>
      <c r="G30" s="6">
        <v>62157</v>
      </c>
      <c r="H30" s="6">
        <v>44743</v>
      </c>
      <c r="I30" s="6">
        <v>43105</v>
      </c>
      <c r="J30" s="6">
        <v>52234</v>
      </c>
      <c r="K30" s="6">
        <v>46615</v>
      </c>
      <c r="L30" s="6">
        <v>31484</v>
      </c>
      <c r="M30" s="6">
        <v>22014</v>
      </c>
      <c r="N30" s="6">
        <v>6666</v>
      </c>
      <c r="O30" s="6">
        <v>153473</v>
      </c>
      <c r="P30" s="6">
        <v>158783</v>
      </c>
      <c r="Q30" s="6">
        <v>158783</v>
      </c>
      <c r="R30" s="6"/>
      <c r="S30" s="17"/>
    </row>
    <row r="31" spans="1:19" x14ac:dyDescent="0.2">
      <c r="A31" s="14">
        <v>409102</v>
      </c>
      <c r="B31" s="15" t="s">
        <v>33</v>
      </c>
      <c r="C31" s="14" t="s">
        <v>34</v>
      </c>
      <c r="D31" s="2">
        <f t="shared" si="1"/>
        <v>409</v>
      </c>
      <c r="E31" s="18">
        <f t="shared" si="0"/>
        <v>2190529</v>
      </c>
      <c r="F31" s="19">
        <v>182544</v>
      </c>
      <c r="G31" s="19">
        <v>182544</v>
      </c>
      <c r="H31" s="19">
        <v>182544</v>
      </c>
      <c r="I31" s="19">
        <v>182544</v>
      </c>
      <c r="J31" s="19">
        <v>182544</v>
      </c>
      <c r="K31" s="19">
        <v>182544</v>
      </c>
      <c r="L31" s="19">
        <v>182544</v>
      </c>
      <c r="M31" s="19">
        <v>182544</v>
      </c>
      <c r="N31" s="19">
        <v>182544</v>
      </c>
      <c r="O31" s="19">
        <v>182544</v>
      </c>
      <c r="P31" s="19">
        <v>182544</v>
      </c>
      <c r="Q31" s="19">
        <v>182545</v>
      </c>
      <c r="R31" s="6"/>
      <c r="S31" s="17"/>
    </row>
    <row r="32" spans="1:19" x14ac:dyDescent="0.2">
      <c r="A32" s="14">
        <v>409104</v>
      </c>
      <c r="B32" s="15" t="s">
        <v>35</v>
      </c>
      <c r="C32" s="14" t="s">
        <v>34</v>
      </c>
      <c r="D32" s="2">
        <f t="shared" si="1"/>
        <v>409</v>
      </c>
      <c r="E32" s="16">
        <f t="shared" si="0"/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/>
      <c r="S32" s="17"/>
    </row>
    <row r="33" spans="1:19" x14ac:dyDescent="0.2">
      <c r="A33" s="14">
        <v>409190</v>
      </c>
      <c r="B33" s="15" t="s">
        <v>36</v>
      </c>
      <c r="C33" s="14" t="s">
        <v>34</v>
      </c>
      <c r="D33" s="2">
        <f t="shared" si="1"/>
        <v>409</v>
      </c>
      <c r="E33" s="18">
        <f t="shared" si="0"/>
        <v>18341780</v>
      </c>
      <c r="F33" s="19">
        <v>1528482</v>
      </c>
      <c r="G33" s="19">
        <v>1528482</v>
      </c>
      <c r="H33" s="19">
        <v>1528482</v>
      </c>
      <c r="I33" s="19">
        <v>1528482</v>
      </c>
      <c r="J33" s="19">
        <v>1528482</v>
      </c>
      <c r="K33" s="19">
        <v>1528482</v>
      </c>
      <c r="L33" s="19">
        <v>1528482</v>
      </c>
      <c r="M33" s="19">
        <v>1528482</v>
      </c>
      <c r="N33" s="19">
        <v>1528482</v>
      </c>
      <c r="O33" s="19">
        <v>1528482</v>
      </c>
      <c r="P33" s="19">
        <v>1528482</v>
      </c>
      <c r="Q33" s="19">
        <v>1528478</v>
      </c>
      <c r="R33" s="6"/>
      <c r="S33" s="17"/>
    </row>
    <row r="34" spans="1:19" x14ac:dyDescent="0.2">
      <c r="A34" s="14">
        <v>409191</v>
      </c>
      <c r="B34" s="15" t="s">
        <v>37</v>
      </c>
      <c r="C34" s="14" t="s">
        <v>34</v>
      </c>
      <c r="D34" s="2">
        <f t="shared" si="1"/>
        <v>409</v>
      </c>
      <c r="E34" s="16">
        <f t="shared" si="0"/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/>
      <c r="S34" s="17"/>
    </row>
    <row r="35" spans="1:19" x14ac:dyDescent="0.2">
      <c r="A35" s="14">
        <v>409194</v>
      </c>
      <c r="B35" s="15" t="s">
        <v>38</v>
      </c>
      <c r="C35" s="14" t="s">
        <v>34</v>
      </c>
      <c r="D35" s="2">
        <f t="shared" si="1"/>
        <v>409</v>
      </c>
      <c r="E35" s="16">
        <f t="shared" si="0"/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/>
      <c r="S35" s="17"/>
    </row>
    <row r="36" spans="1:19" x14ac:dyDescent="0.2">
      <c r="A36" s="14">
        <v>409195</v>
      </c>
      <c r="B36" s="15" t="s">
        <v>39</v>
      </c>
      <c r="C36" s="14" t="s">
        <v>34</v>
      </c>
      <c r="D36" s="2">
        <f t="shared" si="1"/>
        <v>409</v>
      </c>
      <c r="E36" s="16">
        <f t="shared" si="0"/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/>
      <c r="S36" s="17"/>
    </row>
    <row r="37" spans="1:19" x14ac:dyDescent="0.2">
      <c r="A37" s="14">
        <v>409197</v>
      </c>
      <c r="B37" s="15" t="s">
        <v>40</v>
      </c>
      <c r="C37" s="14" t="s">
        <v>34</v>
      </c>
      <c r="D37" s="2">
        <f>VALUE(LEFT(A37,3))</f>
        <v>409</v>
      </c>
      <c r="E37" s="16">
        <f t="shared" si="0"/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/>
      <c r="S37" s="17"/>
    </row>
    <row r="38" spans="1:19" x14ac:dyDescent="0.2">
      <c r="A38" s="14">
        <v>410100</v>
      </c>
      <c r="B38" s="15" t="s">
        <v>41</v>
      </c>
      <c r="C38" s="14" t="s">
        <v>34</v>
      </c>
      <c r="D38" s="2">
        <f t="shared" si="1"/>
        <v>410</v>
      </c>
      <c r="E38" s="18">
        <f t="shared" si="0"/>
        <v>-7248058</v>
      </c>
      <c r="F38" s="19">
        <v>-604005</v>
      </c>
      <c r="G38" s="19">
        <v>-604005</v>
      </c>
      <c r="H38" s="19">
        <v>-604005</v>
      </c>
      <c r="I38" s="19">
        <v>-604005</v>
      </c>
      <c r="J38" s="19">
        <v>-604005</v>
      </c>
      <c r="K38" s="19">
        <v>-604005</v>
      </c>
      <c r="L38" s="19">
        <v>-604005</v>
      </c>
      <c r="M38" s="19">
        <v>-604005</v>
      </c>
      <c r="N38" s="19">
        <v>-604005</v>
      </c>
      <c r="O38" s="19">
        <v>-604005</v>
      </c>
      <c r="P38" s="19">
        <v>-604005</v>
      </c>
      <c r="Q38" s="19">
        <v>-604003</v>
      </c>
      <c r="R38" s="6"/>
      <c r="S38" s="17"/>
    </row>
    <row r="39" spans="1:19" x14ac:dyDescent="0.2">
      <c r="A39" s="14">
        <v>410102</v>
      </c>
      <c r="B39" s="15" t="s">
        <v>42</v>
      </c>
      <c r="C39" s="14" t="s">
        <v>34</v>
      </c>
      <c r="D39" s="2">
        <f t="shared" si="1"/>
        <v>410</v>
      </c>
      <c r="E39" s="18">
        <f t="shared" si="0"/>
        <v>1420518</v>
      </c>
      <c r="F39" s="19">
        <v>118377</v>
      </c>
      <c r="G39" s="19">
        <v>118377</v>
      </c>
      <c r="H39" s="19">
        <v>118377</v>
      </c>
      <c r="I39" s="19">
        <v>118377</v>
      </c>
      <c r="J39" s="19">
        <v>118377</v>
      </c>
      <c r="K39" s="19">
        <v>118377</v>
      </c>
      <c r="L39" s="19">
        <v>118377</v>
      </c>
      <c r="M39" s="19">
        <v>118377</v>
      </c>
      <c r="N39" s="19">
        <v>118377</v>
      </c>
      <c r="O39" s="19">
        <v>118377</v>
      </c>
      <c r="P39" s="19">
        <v>118377</v>
      </c>
      <c r="Q39" s="19">
        <v>118371</v>
      </c>
      <c r="R39" s="20"/>
      <c r="S39" s="17"/>
    </row>
    <row r="40" spans="1:19" x14ac:dyDescent="0.2">
      <c r="A40" s="14">
        <v>410105</v>
      </c>
      <c r="B40" s="15" t="s">
        <v>43</v>
      </c>
      <c r="C40" s="14" t="s">
        <v>34</v>
      </c>
      <c r="D40" s="2">
        <f t="shared" si="1"/>
        <v>410</v>
      </c>
      <c r="E40" s="16">
        <f t="shared" si="0"/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/>
      <c r="S40" s="17"/>
    </row>
    <row r="41" spans="1:19" x14ac:dyDescent="0.2">
      <c r="A41" s="14">
        <v>410106</v>
      </c>
      <c r="B41" s="15" t="s">
        <v>44</v>
      </c>
      <c r="C41" s="14" t="s">
        <v>34</v>
      </c>
      <c r="D41" s="2">
        <f t="shared" si="1"/>
        <v>410</v>
      </c>
      <c r="E41" s="16">
        <f t="shared" si="0"/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/>
      <c r="S41" s="17"/>
    </row>
    <row r="42" spans="1:19" x14ac:dyDescent="0.2">
      <c r="A42" s="14">
        <v>411051</v>
      </c>
      <c r="B42" s="15" t="s">
        <v>45</v>
      </c>
      <c r="C42" s="14" t="s">
        <v>17</v>
      </c>
      <c r="D42" s="2">
        <f t="shared" si="1"/>
        <v>411</v>
      </c>
      <c r="E42" s="16">
        <f t="shared" si="0"/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S42" s="17"/>
    </row>
    <row r="43" spans="1:19" x14ac:dyDescent="0.2">
      <c r="A43" s="14">
        <v>411100</v>
      </c>
      <c r="B43" s="15" t="s">
        <v>46</v>
      </c>
      <c r="C43" s="14" t="s">
        <v>34</v>
      </c>
      <c r="D43" s="2">
        <f t="shared" si="1"/>
        <v>411</v>
      </c>
      <c r="E43" s="16">
        <f t="shared" si="0"/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/>
      <c r="S43" s="17"/>
    </row>
    <row r="44" spans="1:19" x14ac:dyDescent="0.2">
      <c r="A44" s="14">
        <v>411101</v>
      </c>
      <c r="B44" s="15" t="s">
        <v>47</v>
      </c>
      <c r="C44" s="14" t="s">
        <v>34</v>
      </c>
      <c r="D44" s="2">
        <f t="shared" si="1"/>
        <v>411</v>
      </c>
      <c r="E44" s="16">
        <f t="shared" si="0"/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S44" s="17"/>
    </row>
    <row r="45" spans="1:19" x14ac:dyDescent="0.2">
      <c r="A45" s="14">
        <v>411102</v>
      </c>
      <c r="B45" s="15" t="s">
        <v>48</v>
      </c>
      <c r="C45" s="14" t="s">
        <v>34</v>
      </c>
      <c r="D45" s="2">
        <f t="shared" si="1"/>
        <v>411</v>
      </c>
      <c r="E45" s="16">
        <f t="shared" si="0"/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/>
      <c r="S45" s="17"/>
    </row>
    <row r="46" spans="1:19" x14ac:dyDescent="0.2">
      <c r="A46" s="14">
        <v>411103</v>
      </c>
      <c r="B46" s="15" t="s">
        <v>49</v>
      </c>
      <c r="C46" s="14" t="s">
        <v>34</v>
      </c>
      <c r="D46" s="2">
        <f t="shared" si="1"/>
        <v>411</v>
      </c>
      <c r="E46" s="16">
        <f t="shared" si="0"/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/>
      <c r="S46" s="17"/>
    </row>
    <row r="47" spans="1:19" x14ac:dyDescent="0.2">
      <c r="A47" s="14">
        <v>411106</v>
      </c>
      <c r="B47" s="15" t="s">
        <v>50</v>
      </c>
      <c r="C47" s="14" t="s">
        <v>34</v>
      </c>
      <c r="D47" s="2">
        <f t="shared" si="1"/>
        <v>411</v>
      </c>
      <c r="E47" s="16">
        <f t="shared" si="0"/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/>
      <c r="S47" s="17"/>
    </row>
    <row r="48" spans="1:19" x14ac:dyDescent="0.2">
      <c r="A48" s="14">
        <v>411410</v>
      </c>
      <c r="B48" s="15" t="s">
        <v>51</v>
      </c>
      <c r="C48" s="14" t="s">
        <v>34</v>
      </c>
      <c r="D48" s="2">
        <f t="shared" si="1"/>
        <v>411</v>
      </c>
      <c r="E48" s="18">
        <f t="shared" si="0"/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6"/>
      <c r="S48" s="17"/>
    </row>
    <row r="49" spans="1:22" x14ac:dyDescent="0.2">
      <c r="A49" s="14">
        <v>411603</v>
      </c>
      <c r="B49" s="15" t="s">
        <v>52</v>
      </c>
      <c r="C49" s="14"/>
      <c r="D49" s="2">
        <f t="shared" si="1"/>
        <v>411</v>
      </c>
      <c r="E49" s="16">
        <f t="shared" si="0"/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/>
      <c r="S49" s="17"/>
    </row>
    <row r="50" spans="1:22" x14ac:dyDescent="0.2">
      <c r="A50" s="14">
        <v>411834</v>
      </c>
      <c r="B50" s="15" t="s">
        <v>53</v>
      </c>
      <c r="C50" s="14" t="s">
        <v>54</v>
      </c>
      <c r="D50" s="2">
        <f t="shared" si="1"/>
        <v>411</v>
      </c>
      <c r="E50" s="16">
        <f t="shared" si="0"/>
        <v>-450000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-450000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/>
      <c r="S50" s="17"/>
    </row>
    <row r="51" spans="1:22" x14ac:dyDescent="0.2">
      <c r="A51" s="14">
        <v>411835</v>
      </c>
      <c r="B51" s="15" t="s">
        <v>55</v>
      </c>
      <c r="C51" s="14" t="s">
        <v>54</v>
      </c>
      <c r="D51" s="2">
        <f t="shared" si="1"/>
        <v>411</v>
      </c>
      <c r="E51" s="16">
        <f t="shared" si="0"/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/>
      <c r="S51" s="17"/>
    </row>
    <row r="52" spans="1:22" x14ac:dyDescent="0.2">
      <c r="A52" s="14">
        <v>426509</v>
      </c>
      <c r="B52" s="15" t="s">
        <v>56</v>
      </c>
      <c r="C52" s="14" t="s">
        <v>57</v>
      </c>
      <c r="D52" s="2">
        <f t="shared" si="1"/>
        <v>426</v>
      </c>
      <c r="E52" s="16">
        <f t="shared" si="0"/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/>
      <c r="S52" s="17"/>
    </row>
    <row r="53" spans="1:22" x14ac:dyDescent="0.2">
      <c r="A53" s="14">
        <v>426591</v>
      </c>
      <c r="B53" s="15" t="s">
        <v>58</v>
      </c>
      <c r="C53" s="14" t="s">
        <v>57</v>
      </c>
      <c r="D53" s="2">
        <f t="shared" si="1"/>
        <v>426</v>
      </c>
      <c r="E53" s="16">
        <f t="shared" si="0"/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17"/>
      <c r="S53" s="17"/>
      <c r="T53" s="17"/>
      <c r="U53" s="17"/>
      <c r="V53" s="17"/>
    </row>
    <row r="54" spans="1:22" x14ac:dyDescent="0.2">
      <c r="A54" s="14">
        <v>426891</v>
      </c>
      <c r="B54" s="15" t="s">
        <v>59</v>
      </c>
      <c r="C54" s="14" t="s">
        <v>57</v>
      </c>
      <c r="D54" s="2">
        <f t="shared" si="1"/>
        <v>426</v>
      </c>
      <c r="E54" s="16">
        <f t="shared" si="0"/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/>
      <c r="S54" s="17"/>
    </row>
    <row r="55" spans="1:22" x14ac:dyDescent="0.2">
      <c r="A55" s="14">
        <v>440000</v>
      </c>
      <c r="B55" s="15" t="s">
        <v>60</v>
      </c>
      <c r="C55" s="14" t="s">
        <v>61</v>
      </c>
      <c r="D55" s="2">
        <f t="shared" si="1"/>
        <v>440</v>
      </c>
      <c r="E55" s="16">
        <f t="shared" si="0"/>
        <v>196696484</v>
      </c>
      <c r="F55" s="6">
        <v>14148566</v>
      </c>
      <c r="G55" s="6">
        <v>13090030</v>
      </c>
      <c r="H55" s="6">
        <v>14821026</v>
      </c>
      <c r="I55" s="6">
        <v>15251945</v>
      </c>
      <c r="J55" s="6">
        <v>22160893</v>
      </c>
      <c r="K55" s="6">
        <v>20008034</v>
      </c>
      <c r="L55" s="6">
        <v>15589349</v>
      </c>
      <c r="M55" s="6">
        <v>13558166</v>
      </c>
      <c r="N55" s="6">
        <v>11983827</v>
      </c>
      <c r="O55" s="6">
        <v>18360656</v>
      </c>
      <c r="P55" s="6">
        <v>19519494</v>
      </c>
      <c r="Q55" s="6">
        <v>18204498</v>
      </c>
      <c r="R55" s="6"/>
      <c r="S55" s="17"/>
    </row>
    <row r="56" spans="1:22" x14ac:dyDescent="0.2">
      <c r="A56" s="14">
        <v>440990</v>
      </c>
      <c r="B56" s="15" t="s">
        <v>62</v>
      </c>
      <c r="C56" s="14" t="s">
        <v>61</v>
      </c>
      <c r="D56" s="2">
        <f t="shared" si="1"/>
        <v>440</v>
      </c>
      <c r="E56" s="16">
        <f t="shared" si="0"/>
        <v>-336946</v>
      </c>
      <c r="F56" s="6">
        <v>-1046919</v>
      </c>
      <c r="G56" s="6">
        <v>-922209</v>
      </c>
      <c r="H56" s="6">
        <v>13497</v>
      </c>
      <c r="I56" s="6">
        <v>7754908</v>
      </c>
      <c r="J56" s="6">
        <v>-2620506</v>
      </c>
      <c r="K56" s="6">
        <v>1266224</v>
      </c>
      <c r="L56" s="6">
        <v>-2862694</v>
      </c>
      <c r="M56" s="6">
        <v>-2438326</v>
      </c>
      <c r="N56" s="6">
        <v>2719386</v>
      </c>
      <c r="O56" s="6">
        <v>994628</v>
      </c>
      <c r="P56" s="6">
        <v>-2025918</v>
      </c>
      <c r="Q56" s="6">
        <v>-1169017</v>
      </c>
      <c r="R56" s="6"/>
      <c r="S56" s="17"/>
    </row>
    <row r="57" spans="1:22" x14ac:dyDescent="0.2">
      <c r="A57" s="14">
        <v>442100</v>
      </c>
      <c r="B57" s="15" t="s">
        <v>63</v>
      </c>
      <c r="C57" s="14" t="s">
        <v>61</v>
      </c>
      <c r="D57" s="2">
        <f t="shared" si="1"/>
        <v>442</v>
      </c>
      <c r="E57" s="16">
        <f t="shared" si="0"/>
        <v>168793963</v>
      </c>
      <c r="F57" s="6">
        <v>13419492</v>
      </c>
      <c r="G57" s="6">
        <v>13298260</v>
      </c>
      <c r="H57" s="6">
        <v>14398642</v>
      </c>
      <c r="I57" s="6">
        <v>11504281</v>
      </c>
      <c r="J57" s="6">
        <v>19678385</v>
      </c>
      <c r="K57" s="6">
        <v>16861546</v>
      </c>
      <c r="L57" s="6">
        <v>13361594</v>
      </c>
      <c r="M57" s="6">
        <v>13553574</v>
      </c>
      <c r="N57" s="6">
        <v>12717457</v>
      </c>
      <c r="O57" s="6">
        <v>14367654</v>
      </c>
      <c r="P57" s="6">
        <v>13158943</v>
      </c>
      <c r="Q57" s="6">
        <v>12474135</v>
      </c>
      <c r="R57" s="6"/>
      <c r="S57" s="17"/>
    </row>
    <row r="58" spans="1:22" x14ac:dyDescent="0.2">
      <c r="A58" s="14">
        <v>442190</v>
      </c>
      <c r="B58" s="15" t="s">
        <v>64</v>
      </c>
      <c r="C58" s="14" t="s">
        <v>61</v>
      </c>
      <c r="D58" s="2">
        <f t="shared" si="1"/>
        <v>442</v>
      </c>
      <c r="E58" s="16">
        <f t="shared" si="0"/>
        <v>-2299703</v>
      </c>
      <c r="F58" s="6">
        <v>59837</v>
      </c>
      <c r="G58" s="6">
        <v>-667775</v>
      </c>
      <c r="H58" s="6">
        <v>-261568</v>
      </c>
      <c r="I58" s="6">
        <v>8567853</v>
      </c>
      <c r="J58" s="6">
        <v>-5329039</v>
      </c>
      <c r="K58" s="6">
        <v>-1886903</v>
      </c>
      <c r="L58" s="6">
        <v>-972763</v>
      </c>
      <c r="M58" s="6">
        <v>74049</v>
      </c>
      <c r="N58" s="6">
        <v>943553</v>
      </c>
      <c r="O58" s="6">
        <v>-1107266</v>
      </c>
      <c r="P58" s="6">
        <v>-1473183</v>
      </c>
      <c r="Q58" s="6">
        <v>-246498</v>
      </c>
      <c r="R58" s="6"/>
      <c r="S58" s="17"/>
    </row>
    <row r="59" spans="1:22" x14ac:dyDescent="0.2">
      <c r="A59" s="14">
        <v>442200</v>
      </c>
      <c r="B59" s="15" t="s">
        <v>65</v>
      </c>
      <c r="C59" s="14" t="s">
        <v>61</v>
      </c>
      <c r="D59" s="2">
        <f t="shared" si="1"/>
        <v>442</v>
      </c>
      <c r="E59" s="16">
        <f t="shared" si="0"/>
        <v>70751221</v>
      </c>
      <c r="F59" s="6">
        <v>5619599</v>
      </c>
      <c r="G59" s="6">
        <v>5493815</v>
      </c>
      <c r="H59" s="6">
        <v>5428372</v>
      </c>
      <c r="I59" s="6">
        <v>5934263</v>
      </c>
      <c r="J59" s="6">
        <v>6301903</v>
      </c>
      <c r="K59" s="6">
        <v>7489386</v>
      </c>
      <c r="L59" s="6">
        <v>5133383</v>
      </c>
      <c r="M59" s="6">
        <v>5119438</v>
      </c>
      <c r="N59" s="6">
        <v>6150403</v>
      </c>
      <c r="O59" s="6">
        <v>6696014</v>
      </c>
      <c r="P59" s="6">
        <v>5712298</v>
      </c>
      <c r="Q59" s="6">
        <v>5672347</v>
      </c>
      <c r="R59" s="6"/>
      <c r="S59" s="17"/>
    </row>
    <row r="60" spans="1:22" x14ac:dyDescent="0.2">
      <c r="A60" s="14">
        <v>442290</v>
      </c>
      <c r="B60" s="15" t="s">
        <v>66</v>
      </c>
      <c r="C60" s="14" t="s">
        <v>61</v>
      </c>
      <c r="D60" s="2">
        <f t="shared" si="1"/>
        <v>442</v>
      </c>
      <c r="E60" s="16">
        <f t="shared" si="0"/>
        <v>-255667</v>
      </c>
      <c r="F60" s="6">
        <v>74110</v>
      </c>
      <c r="G60" s="6">
        <v>-324268</v>
      </c>
      <c r="H60" s="6">
        <v>456640</v>
      </c>
      <c r="I60" s="6">
        <v>1667048</v>
      </c>
      <c r="J60" s="6">
        <v>125552</v>
      </c>
      <c r="K60" s="6">
        <v>-1086454</v>
      </c>
      <c r="L60" s="6">
        <v>-173094</v>
      </c>
      <c r="M60" s="6">
        <v>1071604</v>
      </c>
      <c r="N60" s="6">
        <v>-711537</v>
      </c>
      <c r="O60" s="6">
        <v>-483233</v>
      </c>
      <c r="P60" s="6">
        <v>-715484</v>
      </c>
      <c r="Q60" s="6">
        <v>-156551</v>
      </c>
      <c r="R60" s="6"/>
      <c r="S60" s="17"/>
    </row>
    <row r="61" spans="1:22" x14ac:dyDescent="0.2">
      <c r="A61" s="14">
        <v>444000</v>
      </c>
      <c r="B61" s="15" t="s">
        <v>67</v>
      </c>
      <c r="C61" s="14" t="s">
        <v>61</v>
      </c>
      <c r="D61" s="2">
        <f t="shared" si="1"/>
        <v>444</v>
      </c>
      <c r="E61" s="16">
        <f t="shared" si="0"/>
        <v>868692</v>
      </c>
      <c r="F61" s="6">
        <v>71513</v>
      </c>
      <c r="G61" s="6">
        <v>54991</v>
      </c>
      <c r="H61" s="6">
        <v>66677</v>
      </c>
      <c r="I61" s="6">
        <v>44310</v>
      </c>
      <c r="J61" s="6">
        <v>47903</v>
      </c>
      <c r="K61" s="6">
        <v>51299</v>
      </c>
      <c r="L61" s="6">
        <v>51</v>
      </c>
      <c r="M61" s="6">
        <v>38345</v>
      </c>
      <c r="N61" s="6">
        <v>38073</v>
      </c>
      <c r="O61" s="6">
        <v>154622</v>
      </c>
      <c r="P61" s="6">
        <v>154454</v>
      </c>
      <c r="Q61" s="6">
        <v>146454</v>
      </c>
      <c r="R61" s="6"/>
      <c r="S61" s="17"/>
    </row>
    <row r="62" spans="1:22" x14ac:dyDescent="0.2">
      <c r="A62" s="14">
        <v>445000</v>
      </c>
      <c r="B62" s="15" t="s">
        <v>68</v>
      </c>
      <c r="C62" s="14" t="s">
        <v>61</v>
      </c>
      <c r="D62" s="2">
        <f t="shared" si="1"/>
        <v>445</v>
      </c>
      <c r="E62" s="16">
        <f t="shared" si="0"/>
        <v>25718222</v>
      </c>
      <c r="F62" s="6">
        <v>2012269</v>
      </c>
      <c r="G62" s="6">
        <v>1622395</v>
      </c>
      <c r="H62" s="6">
        <v>2123230</v>
      </c>
      <c r="I62" s="6">
        <v>1583511</v>
      </c>
      <c r="J62" s="6">
        <v>2694984</v>
      </c>
      <c r="K62" s="6">
        <v>2388792</v>
      </c>
      <c r="L62" s="6">
        <v>2006323</v>
      </c>
      <c r="M62" s="6">
        <v>2079340</v>
      </c>
      <c r="N62" s="6">
        <v>1907714</v>
      </c>
      <c r="O62" s="6">
        <v>2604258</v>
      </c>
      <c r="P62" s="6">
        <v>2301358</v>
      </c>
      <c r="Q62" s="6">
        <v>2394048</v>
      </c>
      <c r="R62" s="6"/>
      <c r="S62" s="17"/>
    </row>
    <row r="63" spans="1:22" x14ac:dyDescent="0.2">
      <c r="A63" s="14">
        <v>445090</v>
      </c>
      <c r="B63" s="15" t="s">
        <v>69</v>
      </c>
      <c r="C63" s="14" t="s">
        <v>61</v>
      </c>
      <c r="D63" s="2">
        <f t="shared" si="1"/>
        <v>445</v>
      </c>
      <c r="E63" s="16">
        <f t="shared" si="0"/>
        <v>-132610</v>
      </c>
      <c r="F63" s="6">
        <v>366906</v>
      </c>
      <c r="G63" s="6">
        <v>-298873</v>
      </c>
      <c r="H63" s="6">
        <v>-141261</v>
      </c>
      <c r="I63" s="6">
        <v>969054</v>
      </c>
      <c r="J63" s="6">
        <v>-512475</v>
      </c>
      <c r="K63" s="6">
        <v>244839</v>
      </c>
      <c r="L63" s="6">
        <v>-378189</v>
      </c>
      <c r="M63" s="6">
        <v>145106</v>
      </c>
      <c r="N63" s="6">
        <v>201154</v>
      </c>
      <c r="O63" s="6">
        <v>-377723</v>
      </c>
      <c r="P63" s="6">
        <v>-293922</v>
      </c>
      <c r="Q63" s="6">
        <v>-57226</v>
      </c>
      <c r="R63" s="6"/>
      <c r="S63" s="17"/>
    </row>
    <row r="64" spans="1:22" x14ac:dyDescent="0.2">
      <c r="A64" s="14">
        <v>447150</v>
      </c>
      <c r="B64" s="15" t="s">
        <v>70</v>
      </c>
      <c r="C64" s="14" t="s">
        <v>61</v>
      </c>
      <c r="D64" s="2">
        <f t="shared" si="1"/>
        <v>447</v>
      </c>
      <c r="E64" s="16">
        <f t="shared" si="0"/>
        <v>28209230</v>
      </c>
      <c r="F64" s="6">
        <v>3972664</v>
      </c>
      <c r="G64" s="6">
        <v>568017</v>
      </c>
      <c r="H64" s="6">
        <v>552945</v>
      </c>
      <c r="I64" s="6">
        <v>4602129</v>
      </c>
      <c r="J64" s="6">
        <v>2608170</v>
      </c>
      <c r="K64" s="6">
        <v>779605</v>
      </c>
      <c r="L64" s="6">
        <v>3407922</v>
      </c>
      <c r="M64" s="6">
        <v>784</v>
      </c>
      <c r="N64" s="6">
        <v>397393</v>
      </c>
      <c r="O64" s="6">
        <v>2433186</v>
      </c>
      <c r="P64" s="6">
        <v>6520607</v>
      </c>
      <c r="Q64" s="6">
        <v>2365808</v>
      </c>
      <c r="R64" s="6"/>
      <c r="S64" s="17"/>
    </row>
    <row r="65" spans="1:19" x14ac:dyDescent="0.2">
      <c r="A65" s="14">
        <v>448000</v>
      </c>
      <c r="B65" s="15" t="s">
        <v>71</v>
      </c>
      <c r="C65" s="14" t="s">
        <v>61</v>
      </c>
      <c r="D65" s="2">
        <f t="shared" si="1"/>
        <v>448</v>
      </c>
      <c r="E65" s="16">
        <f t="shared" si="0"/>
        <v>24296</v>
      </c>
      <c r="F65" s="6">
        <v>3462</v>
      </c>
      <c r="G65" s="6">
        <v>485</v>
      </c>
      <c r="H65" s="6">
        <v>448</v>
      </c>
      <c r="I65" s="6">
        <v>497</v>
      </c>
      <c r="J65" s="6">
        <v>111</v>
      </c>
      <c r="K65" s="6">
        <v>827</v>
      </c>
      <c r="L65" s="6">
        <v>388</v>
      </c>
      <c r="M65" s="6">
        <v>433</v>
      </c>
      <c r="N65" s="6">
        <v>505</v>
      </c>
      <c r="O65" s="6">
        <v>3394</v>
      </c>
      <c r="P65" s="6">
        <v>7650</v>
      </c>
      <c r="Q65" s="6">
        <v>6096</v>
      </c>
      <c r="R65" s="6"/>
      <c r="S65" s="17"/>
    </row>
    <row r="66" spans="1:19" x14ac:dyDescent="0.2">
      <c r="A66" s="14">
        <v>449100</v>
      </c>
      <c r="B66" s="15" t="s">
        <v>72</v>
      </c>
      <c r="C66" s="14" t="s">
        <v>61</v>
      </c>
      <c r="D66" s="2">
        <f t="shared" si="1"/>
        <v>449</v>
      </c>
      <c r="E66" s="16">
        <f t="shared" si="0"/>
        <v>3988789</v>
      </c>
      <c r="F66" s="6">
        <v>-403443</v>
      </c>
      <c r="G66" s="6">
        <v>540287</v>
      </c>
      <c r="H66" s="6">
        <v>352999</v>
      </c>
      <c r="I66" s="6">
        <v>-4368642</v>
      </c>
      <c r="J66" s="6">
        <v>-15507</v>
      </c>
      <c r="K66" s="6">
        <v>153652</v>
      </c>
      <c r="L66" s="6">
        <v>5918834</v>
      </c>
      <c r="M66" s="6">
        <v>1103280</v>
      </c>
      <c r="N66" s="6">
        <v>707329</v>
      </c>
      <c r="O66" s="6">
        <v>0</v>
      </c>
      <c r="P66" s="6">
        <v>0</v>
      </c>
      <c r="Q66" s="6">
        <v>0</v>
      </c>
      <c r="R66" s="6"/>
      <c r="S66" s="17"/>
    </row>
    <row r="67" spans="1:19" x14ac:dyDescent="0.2">
      <c r="A67" s="14">
        <v>449111</v>
      </c>
      <c r="B67" s="15" t="s">
        <v>73</v>
      </c>
      <c r="C67" s="14" t="s">
        <v>61</v>
      </c>
      <c r="D67" s="2">
        <f t="shared" si="1"/>
        <v>449</v>
      </c>
      <c r="E67" s="16">
        <f t="shared" si="0"/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/>
      <c r="S67" s="17"/>
    </row>
    <row r="68" spans="1:19" x14ac:dyDescent="0.2">
      <c r="A68" s="14">
        <v>450100</v>
      </c>
      <c r="B68" s="15" t="s">
        <v>74</v>
      </c>
      <c r="C68" s="14" t="s">
        <v>61</v>
      </c>
      <c r="D68" s="2">
        <f>VALUE(LEFT(A68,3))</f>
        <v>450</v>
      </c>
      <c r="E68" s="16">
        <f t="shared" si="0"/>
        <v>1070373</v>
      </c>
      <c r="F68" s="6">
        <v>84039</v>
      </c>
      <c r="G68" s="6">
        <v>73172</v>
      </c>
      <c r="H68" s="6">
        <v>75211</v>
      </c>
      <c r="I68" s="6">
        <v>80165</v>
      </c>
      <c r="J68" s="6">
        <v>88309</v>
      </c>
      <c r="K68" s="6">
        <v>128308</v>
      </c>
      <c r="L68" s="6">
        <v>127396</v>
      </c>
      <c r="M68" s="6">
        <v>98611</v>
      </c>
      <c r="N68" s="6">
        <v>85363</v>
      </c>
      <c r="O68" s="6">
        <v>63669.666666666672</v>
      </c>
      <c r="P68" s="6">
        <v>70459.666666666672</v>
      </c>
      <c r="Q68" s="6">
        <v>95669.666666666672</v>
      </c>
      <c r="R68" s="6"/>
      <c r="S68" s="17"/>
    </row>
    <row r="69" spans="1:19" x14ac:dyDescent="0.2">
      <c r="A69" s="14">
        <v>451100</v>
      </c>
      <c r="B69" s="15" t="s">
        <v>75</v>
      </c>
      <c r="C69" s="14" t="s">
        <v>61</v>
      </c>
      <c r="D69" s="2">
        <f t="shared" si="1"/>
        <v>451</v>
      </c>
      <c r="E69" s="16">
        <f t="shared" si="0"/>
        <v>99685.999999999985</v>
      </c>
      <c r="F69" s="6">
        <v>14275</v>
      </c>
      <c r="G69" s="6">
        <v>-1272</v>
      </c>
      <c r="H69" s="6">
        <v>28819</v>
      </c>
      <c r="I69" s="6">
        <v>-33597</v>
      </c>
      <c r="J69" s="6">
        <v>24373</v>
      </c>
      <c r="K69" s="6">
        <v>24033</v>
      </c>
      <c r="L69" s="6">
        <v>-19510</v>
      </c>
      <c r="M69" s="6">
        <v>-23985</v>
      </c>
      <c r="N69" s="6">
        <v>24050</v>
      </c>
      <c r="O69" s="6">
        <v>20833.333333333332</v>
      </c>
      <c r="P69" s="6">
        <v>20833.333333333332</v>
      </c>
      <c r="Q69" s="6">
        <v>20833.333333333332</v>
      </c>
      <c r="R69" s="6"/>
      <c r="S69" s="17"/>
    </row>
    <row r="70" spans="1:19" x14ac:dyDescent="0.2">
      <c r="A70" s="14">
        <v>454004</v>
      </c>
      <c r="B70" s="15" t="s">
        <v>76</v>
      </c>
      <c r="C70" s="14" t="s">
        <v>61</v>
      </c>
      <c r="D70" s="2">
        <f t="shared" si="1"/>
        <v>454</v>
      </c>
      <c r="E70" s="16">
        <f t="shared" si="0"/>
        <v>13517</v>
      </c>
      <c r="F70" s="6">
        <v>1286</v>
      </c>
      <c r="G70" s="6">
        <v>688</v>
      </c>
      <c r="H70" s="6">
        <v>711</v>
      </c>
      <c r="I70" s="6">
        <v>6399</v>
      </c>
      <c r="J70" s="6">
        <v>748</v>
      </c>
      <c r="K70" s="6">
        <v>748</v>
      </c>
      <c r="L70" s="6">
        <v>1465</v>
      </c>
      <c r="M70" s="6">
        <v>748</v>
      </c>
      <c r="N70" s="6">
        <v>724</v>
      </c>
      <c r="O70" s="6">
        <v>0</v>
      </c>
      <c r="P70" s="6">
        <v>0</v>
      </c>
      <c r="Q70" s="6">
        <v>0</v>
      </c>
      <c r="R70" s="6"/>
      <c r="S70" s="17"/>
    </row>
    <row r="71" spans="1:19" x14ac:dyDescent="0.2">
      <c r="A71" s="14">
        <v>454100</v>
      </c>
      <c r="B71" s="15" t="s">
        <v>77</v>
      </c>
      <c r="C71" s="14" t="s">
        <v>61</v>
      </c>
      <c r="D71" s="2">
        <f t="shared" si="1"/>
        <v>454</v>
      </c>
      <c r="E71" s="16">
        <f t="shared" si="0"/>
        <v>406</v>
      </c>
      <c r="F71" s="6">
        <v>46</v>
      </c>
      <c r="G71" s="6">
        <v>21</v>
      </c>
      <c r="H71" s="6">
        <v>71</v>
      </c>
      <c r="I71" s="6">
        <v>46</v>
      </c>
      <c r="J71" s="6">
        <v>42</v>
      </c>
      <c r="K71" s="6">
        <v>45</v>
      </c>
      <c r="L71" s="6">
        <v>42</v>
      </c>
      <c r="M71" s="6">
        <v>49</v>
      </c>
      <c r="N71" s="6">
        <v>44</v>
      </c>
      <c r="O71" s="6">
        <v>0</v>
      </c>
      <c r="P71" s="6">
        <v>0</v>
      </c>
      <c r="Q71" s="6">
        <v>0</v>
      </c>
      <c r="R71" s="6"/>
      <c r="S71" s="17"/>
    </row>
    <row r="72" spans="1:19" x14ac:dyDescent="0.2">
      <c r="A72" s="14">
        <v>454200</v>
      </c>
      <c r="B72" s="15" t="s">
        <v>78</v>
      </c>
      <c r="C72" s="14" t="s">
        <v>61</v>
      </c>
      <c r="D72" s="2">
        <f t="shared" si="1"/>
        <v>454</v>
      </c>
      <c r="E72" s="16">
        <f t="shared" si="0"/>
        <v>166666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50000</v>
      </c>
      <c r="P72" s="6">
        <v>58333</v>
      </c>
      <c r="Q72" s="6">
        <v>58333</v>
      </c>
      <c r="R72" s="6"/>
      <c r="S72" s="17"/>
    </row>
    <row r="73" spans="1:19" x14ac:dyDescent="0.2">
      <c r="A73" s="14">
        <v>454210</v>
      </c>
      <c r="B73" s="15" t="s">
        <v>79</v>
      </c>
      <c r="C73" s="14" t="s">
        <v>61</v>
      </c>
      <c r="D73" s="2">
        <f t="shared" si="1"/>
        <v>454</v>
      </c>
      <c r="E73" s="16">
        <f t="shared" si="0"/>
        <v>2969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2969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/>
      <c r="S73" s="17"/>
    </row>
    <row r="74" spans="1:19" x14ac:dyDescent="0.2">
      <c r="A74" s="14">
        <v>454300</v>
      </c>
      <c r="B74" s="15" t="s">
        <v>80</v>
      </c>
      <c r="C74" s="14" t="s">
        <v>61</v>
      </c>
      <c r="D74" s="2">
        <f t="shared" si="1"/>
        <v>454</v>
      </c>
      <c r="E74" s="16">
        <f t="shared" si="0"/>
        <v>13983</v>
      </c>
      <c r="F74" s="6">
        <v>304</v>
      </c>
      <c r="G74" s="6">
        <v>304</v>
      </c>
      <c r="H74" s="6">
        <v>304</v>
      </c>
      <c r="I74" s="6">
        <v>304</v>
      </c>
      <c r="J74" s="6">
        <v>304</v>
      </c>
      <c r="K74" s="6">
        <v>11525</v>
      </c>
      <c r="L74" s="6">
        <v>306</v>
      </c>
      <c r="M74" s="6">
        <v>316</v>
      </c>
      <c r="N74" s="6">
        <v>316</v>
      </c>
      <c r="O74" s="6">
        <v>0</v>
      </c>
      <c r="P74" s="6">
        <v>0</v>
      </c>
      <c r="Q74" s="6">
        <v>0</v>
      </c>
      <c r="R74" s="6"/>
      <c r="S74" s="17"/>
    </row>
    <row r="75" spans="1:19" x14ac:dyDescent="0.2">
      <c r="A75" s="14">
        <v>454400</v>
      </c>
      <c r="B75" s="15" t="s">
        <v>81</v>
      </c>
      <c r="C75" s="14" t="s">
        <v>61</v>
      </c>
      <c r="D75" s="2">
        <f t="shared" si="1"/>
        <v>454</v>
      </c>
      <c r="E75" s="16">
        <f t="shared" si="0"/>
        <v>1186948</v>
      </c>
      <c r="F75" s="6">
        <v>98316</v>
      </c>
      <c r="G75" s="6">
        <v>92522</v>
      </c>
      <c r="H75" s="6">
        <v>92522</v>
      </c>
      <c r="I75" s="6">
        <v>92522</v>
      </c>
      <c r="J75" s="6">
        <v>92522</v>
      </c>
      <c r="K75" s="6">
        <v>98341</v>
      </c>
      <c r="L75" s="6">
        <v>92522</v>
      </c>
      <c r="M75" s="6">
        <v>98522</v>
      </c>
      <c r="N75" s="6">
        <v>104160</v>
      </c>
      <c r="O75" s="6">
        <v>108333</v>
      </c>
      <c r="P75" s="6">
        <v>108333</v>
      </c>
      <c r="Q75" s="6">
        <v>108333</v>
      </c>
      <c r="R75" s="6"/>
      <c r="S75" s="17"/>
    </row>
    <row r="76" spans="1:19" x14ac:dyDescent="0.2">
      <c r="A76" s="14">
        <v>456025</v>
      </c>
      <c r="B76" s="15" t="s">
        <v>82</v>
      </c>
      <c r="C76" s="14" t="s">
        <v>61</v>
      </c>
      <c r="D76" s="2">
        <f t="shared" si="1"/>
        <v>456</v>
      </c>
      <c r="E76" s="16">
        <f t="shared" si="0"/>
        <v>3890449</v>
      </c>
      <c r="F76" s="6">
        <v>461918</v>
      </c>
      <c r="G76" s="6">
        <v>875284</v>
      </c>
      <c r="H76" s="6">
        <v>618159</v>
      </c>
      <c r="I76" s="6">
        <v>623412</v>
      </c>
      <c r="J76" s="6">
        <v>481574</v>
      </c>
      <c r="K76" s="6">
        <v>282830</v>
      </c>
      <c r="L76" s="6">
        <v>356047</v>
      </c>
      <c r="M76" s="6">
        <v>133538</v>
      </c>
      <c r="N76" s="6">
        <v>57687</v>
      </c>
      <c r="O76" s="6">
        <v>0</v>
      </c>
      <c r="P76" s="6">
        <v>0</v>
      </c>
      <c r="Q76" s="6">
        <v>0</v>
      </c>
      <c r="S76" s="17"/>
    </row>
    <row r="77" spans="1:19" x14ac:dyDescent="0.2">
      <c r="A77" s="14">
        <v>456040</v>
      </c>
      <c r="B77" s="15" t="s">
        <v>83</v>
      </c>
      <c r="C77" s="14" t="s">
        <v>61</v>
      </c>
      <c r="D77" s="2">
        <f t="shared" si="1"/>
        <v>456</v>
      </c>
      <c r="E77" s="16">
        <f t="shared" si="0"/>
        <v>500</v>
      </c>
      <c r="F77" s="6">
        <v>50</v>
      </c>
      <c r="G77" s="6">
        <v>100</v>
      </c>
      <c r="H77" s="6">
        <v>50</v>
      </c>
      <c r="I77" s="6">
        <v>50</v>
      </c>
      <c r="J77" s="6">
        <v>50</v>
      </c>
      <c r="K77" s="6">
        <v>50</v>
      </c>
      <c r="L77" s="6">
        <v>50</v>
      </c>
      <c r="M77" s="6">
        <v>50</v>
      </c>
      <c r="N77" s="6">
        <v>50</v>
      </c>
      <c r="O77" s="6">
        <v>0</v>
      </c>
      <c r="P77" s="6">
        <v>0</v>
      </c>
      <c r="Q77" s="6">
        <v>0</v>
      </c>
      <c r="R77" s="6"/>
      <c r="S77" s="17"/>
    </row>
    <row r="78" spans="1:19" x14ac:dyDescent="0.2">
      <c r="A78" s="14">
        <v>456075</v>
      </c>
      <c r="B78" s="15" t="s">
        <v>84</v>
      </c>
      <c r="C78" s="14" t="s">
        <v>61</v>
      </c>
      <c r="D78" s="2">
        <f t="shared" si="1"/>
        <v>456</v>
      </c>
      <c r="E78" s="16">
        <f t="shared" si="0"/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/>
      <c r="S78" s="17"/>
    </row>
    <row r="79" spans="1:19" x14ac:dyDescent="0.2">
      <c r="A79" s="14">
        <v>456100</v>
      </c>
      <c r="B79" s="15" t="s">
        <v>85</v>
      </c>
      <c r="C79" s="14" t="s">
        <v>61</v>
      </c>
      <c r="D79" s="2">
        <f t="shared" si="1"/>
        <v>456</v>
      </c>
      <c r="E79" s="16">
        <f t="shared" ref="E79" si="3">SUM(F79:Q79)</f>
        <v>1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1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/>
      <c r="S79" s="17"/>
    </row>
    <row r="80" spans="1:19" x14ac:dyDescent="0.2">
      <c r="A80" s="14">
        <v>456110</v>
      </c>
      <c r="B80" s="15" t="s">
        <v>86</v>
      </c>
      <c r="C80" s="14" t="s">
        <v>61</v>
      </c>
      <c r="D80" s="2">
        <f t="shared" si="1"/>
        <v>456</v>
      </c>
      <c r="E80" s="16">
        <f t="shared" si="0"/>
        <v>168360</v>
      </c>
      <c r="F80" s="6">
        <v>13968</v>
      </c>
      <c r="G80" s="6">
        <v>13496</v>
      </c>
      <c r="H80" s="6">
        <v>12967</v>
      </c>
      <c r="I80" s="6">
        <v>14509</v>
      </c>
      <c r="J80" s="6">
        <v>22536</v>
      </c>
      <c r="K80" s="6">
        <v>22028</v>
      </c>
      <c r="L80" s="6">
        <v>22825</v>
      </c>
      <c r="M80" s="6">
        <v>5537</v>
      </c>
      <c r="N80" s="6">
        <v>4245</v>
      </c>
      <c r="O80" s="6">
        <v>12083</v>
      </c>
      <c r="P80" s="6">
        <v>12083</v>
      </c>
      <c r="Q80" s="6">
        <v>12083</v>
      </c>
      <c r="R80" s="6"/>
      <c r="S80" s="17"/>
    </row>
    <row r="81" spans="1:19" x14ac:dyDescent="0.2">
      <c r="A81" s="14">
        <v>456111</v>
      </c>
      <c r="B81" s="15" t="s">
        <v>87</v>
      </c>
      <c r="C81" s="14" t="s">
        <v>61</v>
      </c>
      <c r="D81" s="2">
        <f t="shared" si="1"/>
        <v>456</v>
      </c>
      <c r="E81" s="16">
        <f t="shared" si="0"/>
        <v>3347897</v>
      </c>
      <c r="F81" s="6">
        <v>179445</v>
      </c>
      <c r="G81" s="6">
        <v>322640</v>
      </c>
      <c r="H81" s="6">
        <v>775400</v>
      </c>
      <c r="I81" s="6">
        <v>419012</v>
      </c>
      <c r="J81" s="6">
        <v>611434</v>
      </c>
      <c r="K81" s="6">
        <v>262716</v>
      </c>
      <c r="L81" s="6">
        <v>276708</v>
      </c>
      <c r="M81" s="6">
        <v>249497</v>
      </c>
      <c r="N81" s="6">
        <v>251045</v>
      </c>
      <c r="O81" s="6">
        <v>0</v>
      </c>
      <c r="P81" s="6">
        <v>0</v>
      </c>
      <c r="Q81" s="6">
        <v>0</v>
      </c>
      <c r="R81" s="6"/>
      <c r="S81" s="17"/>
    </row>
    <row r="82" spans="1:19" x14ac:dyDescent="0.2">
      <c r="A82" s="14">
        <v>456610</v>
      </c>
      <c r="B82" s="15" t="s">
        <v>88</v>
      </c>
      <c r="C82" s="14" t="s">
        <v>61</v>
      </c>
      <c r="D82" s="2">
        <f t="shared" si="1"/>
        <v>456</v>
      </c>
      <c r="E82" s="16">
        <f t="shared" si="0"/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/>
      <c r="S82" s="17"/>
    </row>
    <row r="83" spans="1:19" x14ac:dyDescent="0.2">
      <c r="A83" s="14">
        <v>456970</v>
      </c>
      <c r="B83" s="15" t="s">
        <v>89</v>
      </c>
      <c r="C83" s="14" t="s">
        <v>61</v>
      </c>
      <c r="D83" s="2">
        <f t="shared" si="1"/>
        <v>456</v>
      </c>
      <c r="E83" s="16">
        <f t="shared" ref="E83:E153" si="4">SUM(F83:Q83)</f>
        <v>47928</v>
      </c>
      <c r="F83" s="6">
        <v>6269</v>
      </c>
      <c r="G83" s="6">
        <v>4005</v>
      </c>
      <c r="H83" s="6">
        <v>3667</v>
      </c>
      <c r="I83" s="6">
        <v>4131</v>
      </c>
      <c r="J83" s="6">
        <v>5082</v>
      </c>
      <c r="K83" s="6">
        <v>4984</v>
      </c>
      <c r="L83" s="6">
        <v>5390</v>
      </c>
      <c r="M83" s="6">
        <v>4663</v>
      </c>
      <c r="N83" s="6">
        <v>3611</v>
      </c>
      <c r="O83" s="6">
        <v>2042</v>
      </c>
      <c r="P83" s="6">
        <v>2042</v>
      </c>
      <c r="Q83" s="6">
        <v>2042</v>
      </c>
      <c r="R83" s="6"/>
      <c r="S83" s="17"/>
    </row>
    <row r="84" spans="1:19" x14ac:dyDescent="0.2">
      <c r="A84" s="14">
        <v>457100</v>
      </c>
      <c r="B84" s="15" t="s">
        <v>90</v>
      </c>
      <c r="C84" s="14" t="s">
        <v>61</v>
      </c>
      <c r="D84" s="2">
        <f>VALUE(LEFT(A84,3))</f>
        <v>457</v>
      </c>
      <c r="E84" s="16">
        <f t="shared" si="4"/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/>
      <c r="S84" s="17"/>
    </row>
    <row r="85" spans="1:19" x14ac:dyDescent="0.2">
      <c r="A85" s="14">
        <v>457105</v>
      </c>
      <c r="B85" s="15" t="s">
        <v>91</v>
      </c>
      <c r="C85" s="14" t="s">
        <v>61</v>
      </c>
      <c r="D85" s="2">
        <f>VALUE(LEFT(A85,3))</f>
        <v>457</v>
      </c>
      <c r="E85" s="16">
        <f t="shared" si="4"/>
        <v>191223</v>
      </c>
      <c r="F85" s="6">
        <v>17271</v>
      </c>
      <c r="G85" s="6">
        <v>17206</v>
      </c>
      <c r="H85" s="6">
        <v>16259</v>
      </c>
      <c r="I85" s="6">
        <v>18222</v>
      </c>
      <c r="J85" s="6">
        <v>28510</v>
      </c>
      <c r="K85" s="6">
        <v>26007</v>
      </c>
      <c r="L85" s="6">
        <v>26243</v>
      </c>
      <c r="M85" s="6">
        <v>22233</v>
      </c>
      <c r="N85" s="6">
        <v>19272</v>
      </c>
      <c r="O85" s="6">
        <v>0</v>
      </c>
      <c r="P85" s="6">
        <v>0</v>
      </c>
      <c r="Q85" s="6">
        <v>0</v>
      </c>
      <c r="R85" s="6"/>
      <c r="S85" s="17"/>
    </row>
    <row r="86" spans="1:19" x14ac:dyDescent="0.2">
      <c r="A86" s="14">
        <v>457204</v>
      </c>
      <c r="B86" s="15" t="s">
        <v>92</v>
      </c>
      <c r="C86" s="14" t="s">
        <v>61</v>
      </c>
      <c r="D86" s="2">
        <f>VALUE(LEFT(A86,3))</f>
        <v>457</v>
      </c>
      <c r="E86" s="16">
        <f t="shared" si="4"/>
        <v>2918018</v>
      </c>
      <c r="F86" s="6">
        <v>279564</v>
      </c>
      <c r="G86" s="6">
        <v>281282</v>
      </c>
      <c r="H86" s="6">
        <v>279245</v>
      </c>
      <c r="I86" s="6">
        <v>279863</v>
      </c>
      <c r="J86" s="6">
        <v>262572</v>
      </c>
      <c r="K86" s="6">
        <v>293269</v>
      </c>
      <c r="L86" s="6">
        <v>245270</v>
      </c>
      <c r="M86" s="6">
        <v>263104</v>
      </c>
      <c r="N86" s="6">
        <v>263599</v>
      </c>
      <c r="O86" s="6">
        <v>156750</v>
      </c>
      <c r="P86" s="6">
        <v>156750</v>
      </c>
      <c r="Q86" s="6">
        <v>156750</v>
      </c>
      <c r="R86" s="6"/>
      <c r="S86" s="17"/>
    </row>
    <row r="87" spans="1:19" x14ac:dyDescent="0.2">
      <c r="A87" s="14">
        <v>500000</v>
      </c>
      <c r="B87" s="15" t="s">
        <v>93</v>
      </c>
      <c r="C87" s="14" t="s">
        <v>94</v>
      </c>
      <c r="D87" s="2">
        <f t="shared" si="1"/>
        <v>500</v>
      </c>
      <c r="E87" s="16">
        <f t="shared" si="4"/>
        <v>1355983</v>
      </c>
      <c r="F87" s="6">
        <v>158339</v>
      </c>
      <c r="G87" s="6">
        <v>170648</v>
      </c>
      <c r="H87" s="6">
        <v>281101</v>
      </c>
      <c r="I87" s="6">
        <v>83846</v>
      </c>
      <c r="J87" s="6">
        <v>183302</v>
      </c>
      <c r="K87" s="6">
        <v>177099</v>
      </c>
      <c r="L87" s="6">
        <v>128993</v>
      </c>
      <c r="M87" s="6">
        <v>95570</v>
      </c>
      <c r="N87" s="6">
        <v>164786</v>
      </c>
      <c r="O87" s="6">
        <v>-166890</v>
      </c>
      <c r="P87" s="6">
        <v>40000</v>
      </c>
      <c r="Q87" s="6">
        <v>39189</v>
      </c>
      <c r="R87" s="6"/>
      <c r="S87" s="17"/>
    </row>
    <row r="88" spans="1:19" x14ac:dyDescent="0.2">
      <c r="A88" s="14">
        <v>501110</v>
      </c>
      <c r="B88" s="15" t="s">
        <v>95</v>
      </c>
      <c r="C88" s="14" t="s">
        <v>54</v>
      </c>
      <c r="D88" s="2">
        <f t="shared" si="1"/>
        <v>501</v>
      </c>
      <c r="E88" s="16">
        <f t="shared" si="4"/>
        <v>81001289</v>
      </c>
      <c r="F88" s="6">
        <v>9070524</v>
      </c>
      <c r="G88" s="6">
        <v>3008987</v>
      </c>
      <c r="H88" s="6">
        <v>3985324</v>
      </c>
      <c r="I88" s="6">
        <v>9265347</v>
      </c>
      <c r="J88" s="6">
        <v>10508300</v>
      </c>
      <c r="K88" s="6">
        <v>10206449</v>
      </c>
      <c r="L88" s="6">
        <v>1765857</v>
      </c>
      <c r="M88" s="6">
        <v>1529622</v>
      </c>
      <c r="N88" s="6">
        <v>6492826</v>
      </c>
      <c r="O88" s="6">
        <v>9254654</v>
      </c>
      <c r="P88" s="6">
        <v>8957973</v>
      </c>
      <c r="Q88" s="6">
        <v>6955426</v>
      </c>
      <c r="R88" s="6"/>
      <c r="S88" s="17"/>
    </row>
    <row r="89" spans="1:19" x14ac:dyDescent="0.2">
      <c r="A89" s="14">
        <v>501150</v>
      </c>
      <c r="B89" s="15" t="s">
        <v>96</v>
      </c>
      <c r="C89" s="14" t="s">
        <v>94</v>
      </c>
      <c r="D89" s="2">
        <f t="shared" si="1"/>
        <v>501</v>
      </c>
      <c r="E89" s="16">
        <f t="shared" si="4"/>
        <v>925544</v>
      </c>
      <c r="F89" s="6">
        <v>76705</v>
      </c>
      <c r="G89" s="6">
        <v>71938</v>
      </c>
      <c r="H89" s="6">
        <v>97295</v>
      </c>
      <c r="I89" s="6">
        <v>72120</v>
      </c>
      <c r="J89" s="6">
        <v>76588</v>
      </c>
      <c r="K89" s="6">
        <v>71392</v>
      </c>
      <c r="L89" s="6">
        <v>72044</v>
      </c>
      <c r="M89" s="6">
        <v>65122</v>
      </c>
      <c r="N89" s="6">
        <v>78390</v>
      </c>
      <c r="O89" s="6">
        <v>81650</v>
      </c>
      <c r="P89" s="6">
        <v>81330</v>
      </c>
      <c r="Q89" s="6">
        <v>80970</v>
      </c>
      <c r="R89" s="6"/>
      <c r="S89" s="17"/>
    </row>
    <row r="90" spans="1:19" x14ac:dyDescent="0.2">
      <c r="A90" s="14">
        <v>501160</v>
      </c>
      <c r="B90" s="15" t="s">
        <v>97</v>
      </c>
      <c r="C90" s="14" t="s">
        <v>94</v>
      </c>
      <c r="D90" s="2">
        <f t="shared" si="1"/>
        <v>501</v>
      </c>
      <c r="E90" s="16">
        <f t="shared" si="4"/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/>
      <c r="S90" s="17"/>
    </row>
    <row r="91" spans="1:19" x14ac:dyDescent="0.2">
      <c r="A91" s="14">
        <v>501180</v>
      </c>
      <c r="B91" s="15" t="s">
        <v>98</v>
      </c>
      <c r="C91" s="14" t="s">
        <v>94</v>
      </c>
      <c r="D91" s="2">
        <f t="shared" si="1"/>
        <v>501</v>
      </c>
      <c r="E91" s="16">
        <f t="shared" si="4"/>
        <v>945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945</v>
      </c>
      <c r="P91" s="6">
        <v>0</v>
      </c>
      <c r="Q91" s="6">
        <v>0</v>
      </c>
      <c r="R91" s="6"/>
      <c r="S91" s="17"/>
    </row>
    <row r="92" spans="1:19" x14ac:dyDescent="0.2">
      <c r="A92" s="14">
        <v>501190</v>
      </c>
      <c r="B92" s="15" t="s">
        <v>99</v>
      </c>
      <c r="C92" s="14" t="s">
        <v>94</v>
      </c>
      <c r="D92" s="2">
        <f t="shared" si="1"/>
        <v>501</v>
      </c>
      <c r="E92" s="16">
        <f t="shared" si="4"/>
        <v>11062</v>
      </c>
      <c r="F92" s="6">
        <v>-59462</v>
      </c>
      <c r="G92" s="6">
        <v>87545</v>
      </c>
      <c r="H92" s="6">
        <v>0</v>
      </c>
      <c r="I92" s="6">
        <v>0</v>
      </c>
      <c r="J92" s="6">
        <v>-87545</v>
      </c>
      <c r="K92" s="6">
        <v>0</v>
      </c>
      <c r="L92" s="6">
        <v>0</v>
      </c>
      <c r="M92" s="6">
        <v>0</v>
      </c>
      <c r="N92" s="6">
        <v>0</v>
      </c>
      <c r="O92" s="6">
        <v>23508</v>
      </c>
      <c r="P92" s="6">
        <v>23508</v>
      </c>
      <c r="Q92" s="6">
        <v>23508</v>
      </c>
      <c r="R92" s="6"/>
      <c r="S92" s="17"/>
    </row>
    <row r="93" spans="1:19" x14ac:dyDescent="0.2">
      <c r="A93" s="14">
        <v>501310</v>
      </c>
      <c r="B93" s="15" t="s">
        <v>100</v>
      </c>
      <c r="C93" s="14" t="s">
        <v>54</v>
      </c>
      <c r="D93" s="2">
        <f t="shared" si="1"/>
        <v>501</v>
      </c>
      <c r="E93" s="16">
        <f t="shared" si="4"/>
        <v>1906107</v>
      </c>
      <c r="F93" s="6">
        <v>200210</v>
      </c>
      <c r="G93" s="6">
        <v>113447</v>
      </c>
      <c r="H93" s="6">
        <v>679028</v>
      </c>
      <c r="I93" s="6">
        <v>121022</v>
      </c>
      <c r="J93" s="6">
        <v>90938</v>
      </c>
      <c r="K93" s="6">
        <v>134307</v>
      </c>
      <c r="L93" s="6">
        <v>54664</v>
      </c>
      <c r="M93" s="6">
        <v>39127</v>
      </c>
      <c r="N93" s="6">
        <v>473364</v>
      </c>
      <c r="O93" s="6">
        <v>0</v>
      </c>
      <c r="P93" s="6">
        <v>0</v>
      </c>
      <c r="Q93" s="6">
        <v>0</v>
      </c>
      <c r="R93" s="6"/>
      <c r="S93" s="17"/>
    </row>
    <row r="94" spans="1:19" x14ac:dyDescent="0.2">
      <c r="A94" s="14">
        <v>501350</v>
      </c>
      <c r="B94" s="15" t="s">
        <v>101</v>
      </c>
      <c r="C94" s="14" t="s">
        <v>94</v>
      </c>
      <c r="D94" s="2">
        <f t="shared" si="1"/>
        <v>501</v>
      </c>
      <c r="E94" s="16">
        <f t="shared" si="4"/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/>
      <c r="S94" s="17"/>
    </row>
    <row r="95" spans="1:19" x14ac:dyDescent="0.2">
      <c r="A95" s="14">
        <v>501996</v>
      </c>
      <c r="B95" s="15" t="s">
        <v>102</v>
      </c>
      <c r="C95" s="14" t="s">
        <v>54</v>
      </c>
      <c r="D95" s="2">
        <f t="shared" si="1"/>
        <v>501</v>
      </c>
      <c r="E95" s="16">
        <f t="shared" si="4"/>
        <v>6867000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1668000</v>
      </c>
      <c r="P95" s="6">
        <v>3931000</v>
      </c>
      <c r="Q95" s="6">
        <v>1268000</v>
      </c>
      <c r="R95" s="6"/>
      <c r="S95" s="17"/>
    </row>
    <row r="96" spans="1:19" x14ac:dyDescent="0.2">
      <c r="A96" s="14">
        <v>502020</v>
      </c>
      <c r="B96" s="15" t="s">
        <v>103</v>
      </c>
      <c r="C96" s="14" t="s">
        <v>94</v>
      </c>
      <c r="D96" s="2">
        <f t="shared" si="1"/>
        <v>502</v>
      </c>
      <c r="E96" s="16">
        <f t="shared" ref="E96" si="5">SUM(F96:Q96)</f>
        <v>506498</v>
      </c>
      <c r="F96" s="6">
        <v>984</v>
      </c>
      <c r="G96" s="6">
        <v>0</v>
      </c>
      <c r="H96" s="6">
        <v>12032</v>
      </c>
      <c r="I96" s="6">
        <v>81333</v>
      </c>
      <c r="J96" s="6">
        <v>85246</v>
      </c>
      <c r="K96" s="6">
        <v>99841</v>
      </c>
      <c r="L96" s="6">
        <v>0</v>
      </c>
      <c r="M96" s="6">
        <v>0</v>
      </c>
      <c r="N96" s="6">
        <v>27062</v>
      </c>
      <c r="O96" s="6">
        <v>57000</v>
      </c>
      <c r="P96" s="6">
        <v>72800</v>
      </c>
      <c r="Q96" s="6">
        <v>70200</v>
      </c>
      <c r="R96" s="6"/>
      <c r="S96" s="17"/>
    </row>
    <row r="97" spans="1:19" x14ac:dyDescent="0.2">
      <c r="A97" s="14">
        <v>502040</v>
      </c>
      <c r="B97" s="15" t="s">
        <v>104</v>
      </c>
      <c r="C97" s="14" t="s">
        <v>94</v>
      </c>
      <c r="D97" s="2">
        <f t="shared" si="1"/>
        <v>502</v>
      </c>
      <c r="E97" s="16">
        <f t="shared" si="4"/>
        <v>25561953</v>
      </c>
      <c r="F97" s="6">
        <v>2559628</v>
      </c>
      <c r="G97" s="6">
        <v>1596675</v>
      </c>
      <c r="H97" s="6">
        <v>852988</v>
      </c>
      <c r="I97" s="6">
        <v>3394709</v>
      </c>
      <c r="J97" s="6">
        <v>2767686</v>
      </c>
      <c r="K97" s="6">
        <v>2958196</v>
      </c>
      <c r="L97" s="6">
        <v>669809</v>
      </c>
      <c r="M97" s="6">
        <v>0</v>
      </c>
      <c r="N97" s="6">
        <v>1560962</v>
      </c>
      <c r="O97" s="6">
        <v>2623500</v>
      </c>
      <c r="P97" s="6">
        <v>3347700</v>
      </c>
      <c r="Q97" s="6">
        <v>3230100</v>
      </c>
      <c r="R97" s="6"/>
      <c r="S97" s="17"/>
    </row>
    <row r="98" spans="1:19" x14ac:dyDescent="0.2">
      <c r="A98" s="14">
        <v>502070</v>
      </c>
      <c r="B98" s="15" t="s">
        <v>105</v>
      </c>
      <c r="C98" s="14" t="s">
        <v>94</v>
      </c>
      <c r="D98" s="2">
        <f>VALUE(LEFT(A98,3))</f>
        <v>502</v>
      </c>
      <c r="E98" s="16">
        <f t="shared" si="4"/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/>
      <c r="S98" s="17"/>
    </row>
    <row r="99" spans="1:19" x14ac:dyDescent="0.2">
      <c r="A99" s="14">
        <v>502100</v>
      </c>
      <c r="B99" s="15" t="s">
        <v>106</v>
      </c>
      <c r="C99" s="14" t="s">
        <v>94</v>
      </c>
      <c r="D99" s="2">
        <f t="shared" si="1"/>
        <v>502</v>
      </c>
      <c r="E99" s="16">
        <f t="shared" si="4"/>
        <v>4219478</v>
      </c>
      <c r="F99" s="6">
        <v>306819</v>
      </c>
      <c r="G99" s="6">
        <v>304931</v>
      </c>
      <c r="H99" s="6">
        <v>458363</v>
      </c>
      <c r="I99" s="6">
        <v>650819</v>
      </c>
      <c r="J99" s="6">
        <v>273602</v>
      </c>
      <c r="K99" s="6">
        <v>307055</v>
      </c>
      <c r="L99" s="6">
        <v>286153</v>
      </c>
      <c r="M99" s="6">
        <v>238193</v>
      </c>
      <c r="N99" s="6">
        <v>393566</v>
      </c>
      <c r="O99" s="6">
        <v>333783</v>
      </c>
      <c r="P99" s="6">
        <v>333339</v>
      </c>
      <c r="Q99" s="6">
        <v>332855</v>
      </c>
      <c r="R99" s="6"/>
      <c r="S99" s="17"/>
    </row>
    <row r="100" spans="1:19" x14ac:dyDescent="0.2">
      <c r="A100" s="14">
        <v>502410</v>
      </c>
      <c r="B100" s="15" t="s">
        <v>107</v>
      </c>
      <c r="C100" s="14" t="s">
        <v>94</v>
      </c>
      <c r="D100" s="2">
        <f t="shared" si="1"/>
        <v>502</v>
      </c>
      <c r="E100" s="16">
        <f t="shared" si="4"/>
        <v>1456</v>
      </c>
      <c r="F100" s="6">
        <v>3</v>
      </c>
      <c r="G100" s="6">
        <v>0</v>
      </c>
      <c r="H100" s="6">
        <v>0</v>
      </c>
      <c r="I100" s="6">
        <v>1289</v>
      </c>
      <c r="J100" s="6">
        <v>164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/>
      <c r="S100" s="17"/>
    </row>
    <row r="101" spans="1:19" x14ac:dyDescent="0.2">
      <c r="A101" s="14">
        <v>505000</v>
      </c>
      <c r="B101" s="15" t="s">
        <v>108</v>
      </c>
      <c r="C101" s="14" t="s">
        <v>94</v>
      </c>
      <c r="D101" s="2">
        <f t="shared" ref="D101:D173" si="6">VALUE(LEFT(A101,3))</f>
        <v>505</v>
      </c>
      <c r="E101" s="16">
        <f t="shared" si="4"/>
        <v>835460</v>
      </c>
      <c r="F101" s="6">
        <v>64295</v>
      </c>
      <c r="G101" s="6">
        <v>58370</v>
      </c>
      <c r="H101" s="6">
        <v>91679</v>
      </c>
      <c r="I101" s="6">
        <v>61824</v>
      </c>
      <c r="J101" s="6">
        <v>57561</v>
      </c>
      <c r="K101" s="6">
        <v>49823</v>
      </c>
      <c r="L101" s="6">
        <v>55452</v>
      </c>
      <c r="M101" s="6">
        <v>39848</v>
      </c>
      <c r="N101" s="6">
        <v>69798</v>
      </c>
      <c r="O101" s="6">
        <v>95736</v>
      </c>
      <c r="P101" s="6">
        <v>95681</v>
      </c>
      <c r="Q101" s="6">
        <v>95393</v>
      </c>
      <c r="R101" s="6"/>
      <c r="S101" s="17"/>
    </row>
    <row r="102" spans="1:19" x14ac:dyDescent="0.2">
      <c r="A102" s="14">
        <v>506000</v>
      </c>
      <c r="B102" s="15" t="s">
        <v>109</v>
      </c>
      <c r="C102" s="14" t="s">
        <v>94</v>
      </c>
      <c r="D102" s="2">
        <f t="shared" si="6"/>
        <v>506</v>
      </c>
      <c r="E102" s="16">
        <f t="shared" si="4"/>
        <v>2305296</v>
      </c>
      <c r="F102" s="6">
        <v>103761</v>
      </c>
      <c r="G102" s="6">
        <v>137512</v>
      </c>
      <c r="H102" s="6">
        <v>170064</v>
      </c>
      <c r="I102" s="6">
        <v>141429</v>
      </c>
      <c r="J102" s="6">
        <v>128586</v>
      </c>
      <c r="K102" s="6">
        <v>379876</v>
      </c>
      <c r="L102" s="6">
        <v>133464</v>
      </c>
      <c r="M102" s="6">
        <v>117778</v>
      </c>
      <c r="N102" s="6">
        <v>139050</v>
      </c>
      <c r="O102" s="6">
        <v>720365</v>
      </c>
      <c r="P102" s="6">
        <v>66527</v>
      </c>
      <c r="Q102" s="6">
        <v>66884</v>
      </c>
      <c r="R102" s="6"/>
      <c r="S102" s="17"/>
    </row>
    <row r="103" spans="1:19" x14ac:dyDescent="0.2">
      <c r="A103" s="14">
        <v>507000</v>
      </c>
      <c r="B103" s="15" t="s">
        <v>110</v>
      </c>
      <c r="C103" s="14" t="s">
        <v>94</v>
      </c>
      <c r="D103" s="2">
        <f t="shared" si="6"/>
        <v>507</v>
      </c>
      <c r="E103" s="16">
        <f t="shared" si="4"/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/>
      <c r="S103" s="17"/>
    </row>
    <row r="104" spans="1:19" x14ac:dyDescent="0.2">
      <c r="A104" s="14">
        <v>509030</v>
      </c>
      <c r="B104" s="15" t="s">
        <v>111</v>
      </c>
      <c r="C104" s="14" t="s">
        <v>112</v>
      </c>
      <c r="D104" s="2">
        <f t="shared" si="6"/>
        <v>509</v>
      </c>
      <c r="E104" s="16">
        <f t="shared" si="4"/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/>
      <c r="S104" s="17"/>
    </row>
    <row r="105" spans="1:19" x14ac:dyDescent="0.2">
      <c r="A105" s="14">
        <v>509212</v>
      </c>
      <c r="B105" s="15" t="s">
        <v>113</v>
      </c>
      <c r="C105" s="14" t="s">
        <v>112</v>
      </c>
      <c r="D105" s="2">
        <f t="shared" si="6"/>
        <v>509</v>
      </c>
      <c r="E105" s="16">
        <f t="shared" si="4"/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/>
      <c r="S105" s="17"/>
    </row>
    <row r="106" spans="1:19" x14ac:dyDescent="0.2">
      <c r="A106" s="14">
        <v>510000</v>
      </c>
      <c r="B106" s="15" t="s">
        <v>114</v>
      </c>
      <c r="C106" s="14" t="s">
        <v>115</v>
      </c>
      <c r="D106" s="2">
        <f t="shared" si="6"/>
        <v>510</v>
      </c>
      <c r="E106" s="16">
        <f t="shared" si="4"/>
        <v>1918016</v>
      </c>
      <c r="F106" s="6">
        <v>131447</v>
      </c>
      <c r="G106" s="6">
        <v>132057</v>
      </c>
      <c r="H106" s="6">
        <v>118483</v>
      </c>
      <c r="I106" s="6">
        <v>121447</v>
      </c>
      <c r="J106" s="6">
        <v>118622</v>
      </c>
      <c r="K106" s="6">
        <v>108323</v>
      </c>
      <c r="L106" s="6">
        <v>-15517</v>
      </c>
      <c r="M106" s="6">
        <v>68965</v>
      </c>
      <c r="N106" s="6">
        <v>82975</v>
      </c>
      <c r="O106" s="6">
        <v>350681</v>
      </c>
      <c r="P106" s="6">
        <v>350747</v>
      </c>
      <c r="Q106" s="6">
        <v>349786</v>
      </c>
      <c r="R106" s="6"/>
      <c r="S106" s="17"/>
    </row>
    <row r="107" spans="1:19" x14ac:dyDescent="0.2">
      <c r="A107" s="14">
        <v>510100</v>
      </c>
      <c r="B107" s="15" t="s">
        <v>116</v>
      </c>
      <c r="C107" s="14" t="s">
        <v>115</v>
      </c>
      <c r="D107" s="2">
        <f t="shared" si="6"/>
        <v>510</v>
      </c>
      <c r="E107" s="16">
        <f t="shared" si="4"/>
        <v>149978</v>
      </c>
      <c r="F107" s="6">
        <v>3804</v>
      </c>
      <c r="G107" s="6">
        <v>4626</v>
      </c>
      <c r="H107" s="6">
        <v>2496</v>
      </c>
      <c r="I107" s="6">
        <v>3468</v>
      </c>
      <c r="J107" s="6">
        <v>3722</v>
      </c>
      <c r="K107" s="6">
        <v>4725</v>
      </c>
      <c r="L107" s="6">
        <v>4049</v>
      </c>
      <c r="M107" s="6">
        <v>4736</v>
      </c>
      <c r="N107" s="6">
        <v>3718</v>
      </c>
      <c r="O107" s="6">
        <v>38410</v>
      </c>
      <c r="P107" s="6">
        <v>38112</v>
      </c>
      <c r="Q107" s="6">
        <v>38112</v>
      </c>
      <c r="R107" s="6"/>
      <c r="S107" s="17"/>
    </row>
    <row r="108" spans="1:19" x14ac:dyDescent="0.2">
      <c r="A108" s="14">
        <v>511000</v>
      </c>
      <c r="B108" s="15" t="s">
        <v>117</v>
      </c>
      <c r="C108" s="14" t="s">
        <v>115</v>
      </c>
      <c r="D108" s="2">
        <f t="shared" si="6"/>
        <v>511</v>
      </c>
      <c r="E108" s="16">
        <f t="shared" si="4"/>
        <v>1602166</v>
      </c>
      <c r="F108" s="6">
        <v>-10766</v>
      </c>
      <c r="G108" s="6">
        <v>177096</v>
      </c>
      <c r="H108" s="6">
        <v>165893</v>
      </c>
      <c r="I108" s="6">
        <v>94447</v>
      </c>
      <c r="J108" s="6">
        <v>166322</v>
      </c>
      <c r="K108" s="6">
        <v>171698</v>
      </c>
      <c r="L108" s="6">
        <v>84604</v>
      </c>
      <c r="M108" s="6">
        <v>42293</v>
      </c>
      <c r="N108" s="6">
        <v>144659</v>
      </c>
      <c r="O108" s="6">
        <v>187606</v>
      </c>
      <c r="P108" s="6">
        <v>189273</v>
      </c>
      <c r="Q108" s="6">
        <v>189041</v>
      </c>
      <c r="R108" s="6"/>
      <c r="S108" s="17"/>
    </row>
    <row r="109" spans="1:19" x14ac:dyDescent="0.2">
      <c r="A109" s="14">
        <v>512100</v>
      </c>
      <c r="B109" s="15" t="s">
        <v>118</v>
      </c>
      <c r="C109" s="14" t="s">
        <v>115</v>
      </c>
      <c r="D109" s="2">
        <f t="shared" si="6"/>
        <v>512</v>
      </c>
      <c r="E109" s="16">
        <f t="shared" si="4"/>
        <v>4093796</v>
      </c>
      <c r="F109" s="6">
        <v>590536</v>
      </c>
      <c r="G109" s="6">
        <v>242713</v>
      </c>
      <c r="H109" s="6">
        <v>373355</v>
      </c>
      <c r="I109" s="6">
        <v>-405</v>
      </c>
      <c r="J109" s="6">
        <v>1028872</v>
      </c>
      <c r="K109" s="6">
        <v>201805</v>
      </c>
      <c r="L109" s="6">
        <v>298433</v>
      </c>
      <c r="M109" s="6">
        <v>-909067</v>
      </c>
      <c r="N109" s="6">
        <v>869816</v>
      </c>
      <c r="O109" s="6">
        <v>405703</v>
      </c>
      <c r="P109" s="6">
        <v>377967</v>
      </c>
      <c r="Q109" s="6">
        <v>614068</v>
      </c>
      <c r="R109" s="6"/>
      <c r="S109" s="17"/>
    </row>
    <row r="110" spans="1:19" x14ac:dyDescent="0.2">
      <c r="A110" s="14">
        <v>512300</v>
      </c>
      <c r="B110" s="15" t="s">
        <v>119</v>
      </c>
      <c r="C110" s="14" t="s">
        <v>115</v>
      </c>
      <c r="D110" s="2">
        <f t="shared" si="6"/>
        <v>512</v>
      </c>
      <c r="E110" s="16">
        <f t="shared" si="4"/>
        <v>6265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6265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/>
      <c r="S110" s="17"/>
    </row>
    <row r="111" spans="1:19" x14ac:dyDescent="0.2">
      <c r="A111" s="14">
        <v>513100</v>
      </c>
      <c r="B111" s="15" t="s">
        <v>120</v>
      </c>
      <c r="C111" s="14" t="s">
        <v>115</v>
      </c>
      <c r="D111" s="2">
        <f t="shared" si="6"/>
        <v>513</v>
      </c>
      <c r="E111" s="16">
        <f t="shared" si="4"/>
        <v>1027143</v>
      </c>
      <c r="F111" s="6">
        <v>114772</v>
      </c>
      <c r="G111" s="6">
        <v>70048</v>
      </c>
      <c r="H111" s="6">
        <v>-199634</v>
      </c>
      <c r="I111" s="6">
        <v>339104</v>
      </c>
      <c r="J111" s="6">
        <v>71091</v>
      </c>
      <c r="K111" s="6">
        <v>99008</v>
      </c>
      <c r="L111" s="6">
        <v>44714</v>
      </c>
      <c r="M111" s="6">
        <v>46992</v>
      </c>
      <c r="N111" s="6">
        <v>69209</v>
      </c>
      <c r="O111" s="6">
        <v>95954</v>
      </c>
      <c r="P111" s="6">
        <v>173539</v>
      </c>
      <c r="Q111" s="6">
        <v>102346</v>
      </c>
      <c r="R111" s="6"/>
      <c r="S111" s="17"/>
    </row>
    <row r="112" spans="1:19" x14ac:dyDescent="0.2">
      <c r="A112" s="14">
        <v>514000</v>
      </c>
      <c r="B112" s="15" t="s">
        <v>121</v>
      </c>
      <c r="C112" s="14" t="s">
        <v>115</v>
      </c>
      <c r="D112" s="2">
        <f t="shared" si="6"/>
        <v>514</v>
      </c>
      <c r="E112" s="16">
        <f t="shared" si="4"/>
        <v>737399</v>
      </c>
      <c r="F112" s="6">
        <v>98618</v>
      </c>
      <c r="G112" s="6">
        <v>89516</v>
      </c>
      <c r="H112" s="6">
        <v>62678</v>
      </c>
      <c r="I112" s="6">
        <v>64280</v>
      </c>
      <c r="J112" s="6">
        <v>95486</v>
      </c>
      <c r="K112" s="6">
        <v>-132231</v>
      </c>
      <c r="L112" s="6">
        <v>73642</v>
      </c>
      <c r="M112" s="6">
        <v>155125</v>
      </c>
      <c r="N112" s="6">
        <v>89957</v>
      </c>
      <c r="O112" s="6">
        <v>46779</v>
      </c>
      <c r="P112" s="6">
        <v>46786</v>
      </c>
      <c r="Q112" s="6">
        <v>46763</v>
      </c>
      <c r="R112" s="6"/>
      <c r="S112" s="17"/>
    </row>
    <row r="113" spans="1:19" x14ac:dyDescent="0.2">
      <c r="A113" s="14">
        <v>514300</v>
      </c>
      <c r="B113" s="15" t="s">
        <v>121</v>
      </c>
      <c r="C113" s="14" t="s">
        <v>115</v>
      </c>
      <c r="D113" s="2">
        <f t="shared" si="6"/>
        <v>514</v>
      </c>
      <c r="E113" s="16">
        <f t="shared" si="4"/>
        <v>33</v>
      </c>
      <c r="F113" s="6">
        <v>0</v>
      </c>
      <c r="G113" s="6">
        <v>4</v>
      </c>
      <c r="H113" s="6">
        <v>0</v>
      </c>
      <c r="I113" s="6">
        <v>4</v>
      </c>
      <c r="J113" s="6">
        <v>4</v>
      </c>
      <c r="K113" s="6">
        <v>1</v>
      </c>
      <c r="L113" s="6">
        <v>0</v>
      </c>
      <c r="M113" s="6">
        <v>0</v>
      </c>
      <c r="N113" s="6">
        <v>20</v>
      </c>
      <c r="O113" s="6">
        <v>0</v>
      </c>
      <c r="P113" s="6">
        <v>0</v>
      </c>
      <c r="Q113" s="6">
        <v>0</v>
      </c>
      <c r="R113" s="6"/>
      <c r="S113" s="17"/>
    </row>
    <row r="114" spans="1:19" x14ac:dyDescent="0.2">
      <c r="A114" s="14">
        <v>546000</v>
      </c>
      <c r="B114" s="15" t="s">
        <v>122</v>
      </c>
      <c r="C114" s="14" t="s">
        <v>94</v>
      </c>
      <c r="D114" s="2">
        <f t="shared" si="6"/>
        <v>546</v>
      </c>
      <c r="E114" s="16">
        <f t="shared" si="4"/>
        <v>255740</v>
      </c>
      <c r="F114" s="6">
        <v>23732</v>
      </c>
      <c r="G114" s="6">
        <v>13903</v>
      </c>
      <c r="H114" s="6">
        <v>17580</v>
      </c>
      <c r="I114" s="6">
        <v>15506</v>
      </c>
      <c r="J114" s="6">
        <v>15226</v>
      </c>
      <c r="K114" s="6">
        <v>18759</v>
      </c>
      <c r="L114" s="6">
        <v>9453</v>
      </c>
      <c r="M114" s="6">
        <v>11767</v>
      </c>
      <c r="N114" s="6">
        <v>20477</v>
      </c>
      <c r="O114" s="6">
        <v>-6907</v>
      </c>
      <c r="P114" s="6">
        <v>58165</v>
      </c>
      <c r="Q114" s="6">
        <v>58079</v>
      </c>
      <c r="R114" s="6"/>
      <c r="S114" s="17"/>
    </row>
    <row r="115" spans="1:19" x14ac:dyDescent="0.2">
      <c r="A115" s="14">
        <v>547100</v>
      </c>
      <c r="B115" s="15" t="s">
        <v>123</v>
      </c>
      <c r="C115" s="14" t="s">
        <v>54</v>
      </c>
      <c r="D115" s="2">
        <f t="shared" si="6"/>
        <v>547</v>
      </c>
      <c r="E115" s="16">
        <f t="shared" si="4"/>
        <v>9507021</v>
      </c>
      <c r="F115" s="6">
        <v>418650</v>
      </c>
      <c r="G115" s="6">
        <v>967120</v>
      </c>
      <c r="H115" s="6">
        <v>936764</v>
      </c>
      <c r="I115" s="6">
        <v>1195919</v>
      </c>
      <c r="J115" s="6">
        <v>1184790</v>
      </c>
      <c r="K115" s="6">
        <v>1034269</v>
      </c>
      <c r="L115" s="6">
        <v>920537</v>
      </c>
      <c r="M115" s="6">
        <v>1577520</v>
      </c>
      <c r="N115" s="6">
        <v>1271452</v>
      </c>
      <c r="O115" s="6">
        <v>0</v>
      </c>
      <c r="P115" s="6">
        <v>0</v>
      </c>
      <c r="Q115" s="6">
        <v>0</v>
      </c>
      <c r="R115" s="6"/>
      <c r="S115" s="17"/>
    </row>
    <row r="116" spans="1:19" x14ac:dyDescent="0.2">
      <c r="A116" s="14">
        <v>547150</v>
      </c>
      <c r="B116" s="15" t="s">
        <v>124</v>
      </c>
      <c r="C116" s="14" t="s">
        <v>94</v>
      </c>
      <c r="D116" s="2">
        <f t="shared" si="6"/>
        <v>547</v>
      </c>
      <c r="E116" s="16">
        <f t="shared" si="4"/>
        <v>42671</v>
      </c>
      <c r="F116" s="6">
        <v>2603</v>
      </c>
      <c r="G116" s="6">
        <v>4083</v>
      </c>
      <c r="H116" s="6">
        <v>4357</v>
      </c>
      <c r="I116" s="6">
        <v>3998</v>
      </c>
      <c r="J116" s="6">
        <v>4053</v>
      </c>
      <c r="K116" s="6">
        <v>3567</v>
      </c>
      <c r="L116" s="6">
        <v>2885</v>
      </c>
      <c r="M116" s="6">
        <v>5975</v>
      </c>
      <c r="N116" s="6">
        <v>2987</v>
      </c>
      <c r="O116" s="6">
        <v>2747</v>
      </c>
      <c r="P116" s="6">
        <v>2715</v>
      </c>
      <c r="Q116" s="6">
        <v>2701</v>
      </c>
      <c r="R116" s="6"/>
      <c r="S116" s="17"/>
    </row>
    <row r="117" spans="1:19" x14ac:dyDescent="0.2">
      <c r="A117" s="14">
        <v>547200</v>
      </c>
      <c r="B117" s="15" t="s">
        <v>125</v>
      </c>
      <c r="C117" s="14" t="s">
        <v>54</v>
      </c>
      <c r="D117" s="2">
        <f t="shared" si="6"/>
        <v>547</v>
      </c>
      <c r="E117" s="16">
        <f t="shared" si="4"/>
        <v>1117558</v>
      </c>
      <c r="F117" s="6">
        <v>0</v>
      </c>
      <c r="G117" s="6">
        <v>135352</v>
      </c>
      <c r="H117" s="6">
        <v>0</v>
      </c>
      <c r="I117" s="6">
        <v>0</v>
      </c>
      <c r="J117" s="6">
        <v>0</v>
      </c>
      <c r="K117" s="6">
        <v>0</v>
      </c>
      <c r="L117" s="6">
        <v>290323</v>
      </c>
      <c r="M117" s="6">
        <v>0</v>
      </c>
      <c r="N117" s="6">
        <v>691883</v>
      </c>
      <c r="O117" s="6">
        <v>0</v>
      </c>
      <c r="P117" s="6">
        <v>0</v>
      </c>
      <c r="Q117" s="6">
        <v>0</v>
      </c>
      <c r="R117" s="6"/>
      <c r="S117" s="17"/>
    </row>
    <row r="118" spans="1:19" x14ac:dyDescent="0.2">
      <c r="A118" s="14">
        <v>548100</v>
      </c>
      <c r="B118" s="15" t="s">
        <v>126</v>
      </c>
      <c r="C118" s="14" t="s">
        <v>94</v>
      </c>
      <c r="D118" s="2">
        <f t="shared" si="6"/>
        <v>548</v>
      </c>
      <c r="E118" s="16">
        <f t="shared" si="4"/>
        <v>36426</v>
      </c>
      <c r="F118" s="6">
        <v>1653</v>
      </c>
      <c r="G118" s="6">
        <v>1573</v>
      </c>
      <c r="H118" s="6">
        <v>7681</v>
      </c>
      <c r="I118" s="6">
        <v>2289</v>
      </c>
      <c r="J118" s="6">
        <v>1341</v>
      </c>
      <c r="K118" s="6">
        <v>1044</v>
      </c>
      <c r="L118" s="6">
        <v>4290</v>
      </c>
      <c r="M118" s="6">
        <v>870</v>
      </c>
      <c r="N118" s="6">
        <v>4813</v>
      </c>
      <c r="O118" s="6">
        <v>3612</v>
      </c>
      <c r="P118" s="6">
        <v>3591</v>
      </c>
      <c r="Q118" s="6">
        <v>3669</v>
      </c>
      <c r="R118" s="6"/>
      <c r="S118" s="17"/>
    </row>
    <row r="119" spans="1:19" x14ac:dyDescent="0.2">
      <c r="A119" s="14">
        <v>548200</v>
      </c>
      <c r="B119" s="15" t="s">
        <v>127</v>
      </c>
      <c r="C119" s="14" t="s">
        <v>94</v>
      </c>
      <c r="D119" s="2">
        <f t="shared" si="6"/>
        <v>548</v>
      </c>
      <c r="E119" s="16">
        <f t="shared" si="4"/>
        <v>478799</v>
      </c>
      <c r="F119" s="6">
        <v>10947</v>
      </c>
      <c r="G119" s="6">
        <v>44589</v>
      </c>
      <c r="H119" s="6">
        <v>69453</v>
      </c>
      <c r="I119" s="6">
        <v>30116</v>
      </c>
      <c r="J119" s="6">
        <v>30096</v>
      </c>
      <c r="K119" s="6">
        <v>36283</v>
      </c>
      <c r="L119" s="6">
        <v>24637</v>
      </c>
      <c r="M119" s="6">
        <v>55644</v>
      </c>
      <c r="N119" s="6">
        <v>107746</v>
      </c>
      <c r="O119" s="6">
        <v>23128</v>
      </c>
      <c r="P119" s="6">
        <v>23115</v>
      </c>
      <c r="Q119" s="6">
        <v>23045</v>
      </c>
      <c r="R119" s="6"/>
      <c r="S119" s="17"/>
    </row>
    <row r="120" spans="1:19" x14ac:dyDescent="0.2">
      <c r="A120" s="14">
        <v>549000</v>
      </c>
      <c r="B120" s="15" t="s">
        <v>128</v>
      </c>
      <c r="C120" s="14" t="s">
        <v>94</v>
      </c>
      <c r="D120" s="2">
        <f t="shared" si="6"/>
        <v>549</v>
      </c>
      <c r="E120" s="16">
        <f t="shared" si="4"/>
        <v>938127</v>
      </c>
      <c r="F120" s="6">
        <v>114377</v>
      </c>
      <c r="G120" s="6">
        <v>68069</v>
      </c>
      <c r="H120" s="6">
        <v>68183</v>
      </c>
      <c r="I120" s="6">
        <v>87829</v>
      </c>
      <c r="J120" s="6">
        <v>100078</v>
      </c>
      <c r="K120" s="6">
        <v>85282</v>
      </c>
      <c r="L120" s="6">
        <v>69560</v>
      </c>
      <c r="M120" s="6">
        <v>88421</v>
      </c>
      <c r="N120" s="6">
        <v>70163</v>
      </c>
      <c r="O120" s="6">
        <v>59022</v>
      </c>
      <c r="P120" s="6">
        <v>58944</v>
      </c>
      <c r="Q120" s="6">
        <v>68199</v>
      </c>
      <c r="R120" s="6"/>
      <c r="S120" s="17"/>
    </row>
    <row r="121" spans="1:19" x14ac:dyDescent="0.2">
      <c r="A121" s="14">
        <v>550001</v>
      </c>
      <c r="B121" s="15" t="s">
        <v>129</v>
      </c>
      <c r="C121" s="14" t="s">
        <v>115</v>
      </c>
      <c r="D121" s="2">
        <f t="shared" si="6"/>
        <v>550</v>
      </c>
      <c r="E121" s="16">
        <f t="shared" ref="E121" si="7">SUM(F121:Q121)</f>
        <v>-3</v>
      </c>
      <c r="F121" s="6">
        <v>0</v>
      </c>
      <c r="G121" s="6">
        <v>0</v>
      </c>
      <c r="H121" s="6">
        <v>-3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/>
      <c r="S121" s="17"/>
    </row>
    <row r="122" spans="1:19" x14ac:dyDescent="0.2">
      <c r="A122" s="14">
        <v>551000</v>
      </c>
      <c r="B122" s="15" t="s">
        <v>130</v>
      </c>
      <c r="C122" s="14" t="s">
        <v>115</v>
      </c>
      <c r="D122" s="2">
        <f t="shared" si="6"/>
        <v>551</v>
      </c>
      <c r="E122" s="16">
        <f t="shared" si="4"/>
        <v>121878</v>
      </c>
      <c r="F122" s="6">
        <v>10617</v>
      </c>
      <c r="G122" s="6">
        <v>9736</v>
      </c>
      <c r="H122" s="6">
        <v>15168</v>
      </c>
      <c r="I122" s="6">
        <v>8828</v>
      </c>
      <c r="J122" s="6">
        <v>9333</v>
      </c>
      <c r="K122" s="6">
        <v>8697</v>
      </c>
      <c r="L122" s="6">
        <v>8178</v>
      </c>
      <c r="M122" s="6">
        <v>9129</v>
      </c>
      <c r="N122" s="6">
        <v>8683</v>
      </c>
      <c r="O122" s="6">
        <v>11180</v>
      </c>
      <c r="P122" s="6">
        <v>11178</v>
      </c>
      <c r="Q122" s="6">
        <v>11151</v>
      </c>
      <c r="R122" s="6"/>
      <c r="S122" s="17"/>
    </row>
    <row r="123" spans="1:19" x14ac:dyDescent="0.2">
      <c r="A123" s="14">
        <v>552000</v>
      </c>
      <c r="B123" s="15" t="s">
        <v>131</v>
      </c>
      <c r="C123" s="14" t="s">
        <v>115</v>
      </c>
      <c r="D123" s="2">
        <f t="shared" si="6"/>
        <v>552</v>
      </c>
      <c r="E123" s="16">
        <f t="shared" si="4"/>
        <v>214531</v>
      </c>
      <c r="F123" s="6">
        <v>20903</v>
      </c>
      <c r="G123" s="6">
        <v>15706</v>
      </c>
      <c r="H123" s="6">
        <v>8691</v>
      </c>
      <c r="I123" s="6">
        <v>14360</v>
      </c>
      <c r="J123" s="6">
        <v>23216</v>
      </c>
      <c r="K123" s="6">
        <v>9051</v>
      </c>
      <c r="L123" s="6">
        <v>16006</v>
      </c>
      <c r="M123" s="6">
        <v>7820</v>
      </c>
      <c r="N123" s="6">
        <v>5132</v>
      </c>
      <c r="O123" s="6">
        <v>31218</v>
      </c>
      <c r="P123" s="6">
        <v>31210</v>
      </c>
      <c r="Q123" s="6">
        <v>31218</v>
      </c>
      <c r="R123" s="6"/>
      <c r="S123" s="17"/>
    </row>
    <row r="124" spans="1:19" x14ac:dyDescent="0.2">
      <c r="A124" s="14">
        <v>552220</v>
      </c>
      <c r="B124" s="15" t="s">
        <v>132</v>
      </c>
      <c r="C124" s="14" t="s">
        <v>115</v>
      </c>
      <c r="D124" s="2">
        <f t="shared" si="6"/>
        <v>552</v>
      </c>
      <c r="E124" s="16">
        <f t="shared" si="4"/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/>
      <c r="S124" s="17"/>
    </row>
    <row r="125" spans="1:19" x14ac:dyDescent="0.2">
      <c r="A125" s="14">
        <v>553000</v>
      </c>
      <c r="B125" s="15" t="s">
        <v>133</v>
      </c>
      <c r="C125" s="14" t="s">
        <v>115</v>
      </c>
      <c r="D125" s="2">
        <f t="shared" si="6"/>
        <v>553</v>
      </c>
      <c r="E125" s="16">
        <f t="shared" si="4"/>
        <v>197741</v>
      </c>
      <c r="F125" s="6">
        <v>4768</v>
      </c>
      <c r="G125" s="6">
        <v>18665</v>
      </c>
      <c r="H125" s="6">
        <v>18115</v>
      </c>
      <c r="I125" s="6">
        <v>9239</v>
      </c>
      <c r="J125" s="6">
        <v>16159</v>
      </c>
      <c r="K125" s="6">
        <v>5762</v>
      </c>
      <c r="L125" s="6">
        <v>-5496</v>
      </c>
      <c r="M125" s="6">
        <v>9797</v>
      </c>
      <c r="N125" s="6">
        <v>4555</v>
      </c>
      <c r="O125" s="6">
        <v>42345</v>
      </c>
      <c r="P125" s="6">
        <v>36923</v>
      </c>
      <c r="Q125" s="6">
        <v>36909</v>
      </c>
      <c r="R125" s="6"/>
      <c r="S125" s="17"/>
    </row>
    <row r="126" spans="1:19" x14ac:dyDescent="0.2">
      <c r="A126" s="14">
        <v>554000</v>
      </c>
      <c r="B126" s="15" t="s">
        <v>134</v>
      </c>
      <c r="C126" s="14" t="s">
        <v>115</v>
      </c>
      <c r="D126" s="2">
        <f t="shared" si="6"/>
        <v>554</v>
      </c>
      <c r="E126" s="16">
        <f t="shared" si="4"/>
        <v>264348</v>
      </c>
      <c r="F126" s="6">
        <v>1537</v>
      </c>
      <c r="G126" s="6">
        <v>29858</v>
      </c>
      <c r="H126" s="6">
        <v>18013</v>
      </c>
      <c r="I126" s="6">
        <v>17807</v>
      </c>
      <c r="J126" s="6">
        <v>102648</v>
      </c>
      <c r="K126" s="6">
        <v>13821</v>
      </c>
      <c r="L126" s="6">
        <v>1971</v>
      </c>
      <c r="M126" s="6">
        <v>34620</v>
      </c>
      <c r="N126" s="6">
        <v>11547</v>
      </c>
      <c r="O126" s="6">
        <v>10839</v>
      </c>
      <c r="P126" s="6">
        <v>10848</v>
      </c>
      <c r="Q126" s="6">
        <v>10839</v>
      </c>
      <c r="R126" s="6"/>
      <c r="S126" s="17"/>
    </row>
    <row r="127" spans="1:19" x14ac:dyDescent="0.2">
      <c r="A127" s="14">
        <v>555028</v>
      </c>
      <c r="B127" s="15" t="s">
        <v>135</v>
      </c>
      <c r="C127" s="14" t="s">
        <v>136</v>
      </c>
      <c r="D127" s="2">
        <f t="shared" si="6"/>
        <v>555</v>
      </c>
      <c r="E127" s="16">
        <f t="shared" si="4"/>
        <v>-397558</v>
      </c>
      <c r="F127" s="6">
        <v>-175045</v>
      </c>
      <c r="G127" s="6">
        <v>0</v>
      </c>
      <c r="H127" s="6">
        <v>0</v>
      </c>
      <c r="I127" s="6">
        <v>-124185</v>
      </c>
      <c r="J127" s="6">
        <v>0</v>
      </c>
      <c r="K127" s="6">
        <v>0</v>
      </c>
      <c r="L127" s="6">
        <v>-98328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/>
      <c r="S127" s="17"/>
    </row>
    <row r="128" spans="1:19" x14ac:dyDescent="0.2">
      <c r="A128" s="14">
        <v>555190</v>
      </c>
      <c r="B128" s="15" t="s">
        <v>137</v>
      </c>
      <c r="C128" s="14" t="s">
        <v>136</v>
      </c>
      <c r="D128" s="2">
        <f t="shared" si="6"/>
        <v>555</v>
      </c>
      <c r="E128" s="16">
        <f t="shared" si="4"/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/>
      <c r="S128" s="17"/>
    </row>
    <row r="129" spans="1:19" x14ac:dyDescent="0.2">
      <c r="A129" s="14">
        <v>555202</v>
      </c>
      <c r="B129" s="15" t="s">
        <v>138</v>
      </c>
      <c r="C129" s="14" t="s">
        <v>136</v>
      </c>
      <c r="D129" s="2">
        <f t="shared" si="6"/>
        <v>555</v>
      </c>
      <c r="E129" s="16">
        <f t="shared" si="4"/>
        <v>66979896</v>
      </c>
      <c r="F129" s="6">
        <v>4597980</v>
      </c>
      <c r="G129" s="6">
        <v>3637374</v>
      </c>
      <c r="H129" s="6">
        <v>8348284</v>
      </c>
      <c r="I129" s="6">
        <v>5849874</v>
      </c>
      <c r="J129" s="6">
        <v>3467654</v>
      </c>
      <c r="K129" s="6">
        <v>3438115</v>
      </c>
      <c r="L129" s="6">
        <v>12506643</v>
      </c>
      <c r="M129" s="6">
        <v>8649878</v>
      </c>
      <c r="N129" s="6">
        <v>4220926</v>
      </c>
      <c r="O129" s="6">
        <v>4304111</v>
      </c>
      <c r="P129" s="6">
        <v>3748471</v>
      </c>
      <c r="Q129" s="6">
        <v>4210586</v>
      </c>
      <c r="R129" s="6"/>
      <c r="S129" s="17"/>
    </row>
    <row r="130" spans="1:19" x14ac:dyDescent="0.2">
      <c r="A130" s="14">
        <v>556000</v>
      </c>
      <c r="B130" s="15" t="s">
        <v>139</v>
      </c>
      <c r="C130" s="14" t="s">
        <v>140</v>
      </c>
      <c r="D130" s="2">
        <f t="shared" si="6"/>
        <v>556</v>
      </c>
      <c r="E130" s="16">
        <f t="shared" si="4"/>
        <v>358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148</v>
      </c>
      <c r="N130" s="6">
        <v>0</v>
      </c>
      <c r="O130" s="6">
        <v>70</v>
      </c>
      <c r="P130" s="6">
        <v>70</v>
      </c>
      <c r="Q130" s="6">
        <v>70</v>
      </c>
      <c r="R130" s="6"/>
      <c r="S130" s="17"/>
    </row>
    <row r="131" spans="1:19" x14ac:dyDescent="0.2">
      <c r="A131" s="14">
        <v>557000</v>
      </c>
      <c r="B131" s="15" t="s">
        <v>141</v>
      </c>
      <c r="C131" s="14" t="s">
        <v>140</v>
      </c>
      <c r="D131" s="2">
        <f t="shared" si="6"/>
        <v>557</v>
      </c>
      <c r="E131" s="16">
        <f t="shared" si="4"/>
        <v>5818039</v>
      </c>
      <c r="F131" s="6">
        <v>-1858634</v>
      </c>
      <c r="G131" s="6">
        <v>748707</v>
      </c>
      <c r="H131" s="6">
        <v>1815398</v>
      </c>
      <c r="I131" s="6">
        <v>-1614362</v>
      </c>
      <c r="J131" s="6">
        <v>-437454</v>
      </c>
      <c r="K131" s="6">
        <v>2087449</v>
      </c>
      <c r="L131" s="6">
        <v>1556798</v>
      </c>
      <c r="M131" s="6">
        <v>1865178</v>
      </c>
      <c r="N131" s="6">
        <v>-342593</v>
      </c>
      <c r="O131" s="6">
        <v>740145</v>
      </c>
      <c r="P131" s="6">
        <v>566421</v>
      </c>
      <c r="Q131" s="6">
        <v>690986</v>
      </c>
      <c r="R131" s="6"/>
      <c r="S131" s="17"/>
    </row>
    <row r="132" spans="1:19" x14ac:dyDescent="0.2">
      <c r="A132" s="14">
        <v>557450</v>
      </c>
      <c r="B132" s="15" t="s">
        <v>142</v>
      </c>
      <c r="C132" s="14" t="s">
        <v>140</v>
      </c>
      <c r="D132" s="2">
        <f t="shared" si="6"/>
        <v>557</v>
      </c>
      <c r="E132" s="16">
        <f t="shared" si="4"/>
        <v>11998</v>
      </c>
      <c r="F132" s="6">
        <v>705</v>
      </c>
      <c r="G132" s="6">
        <v>2262</v>
      </c>
      <c r="H132" s="6">
        <v>538</v>
      </c>
      <c r="I132" s="6">
        <v>719</v>
      </c>
      <c r="J132" s="6">
        <v>696</v>
      </c>
      <c r="K132" s="6">
        <v>1615</v>
      </c>
      <c r="L132" s="6">
        <v>1060</v>
      </c>
      <c r="M132" s="6">
        <v>890</v>
      </c>
      <c r="N132" s="6">
        <v>705</v>
      </c>
      <c r="O132" s="6">
        <v>936</v>
      </c>
      <c r="P132" s="6">
        <v>936</v>
      </c>
      <c r="Q132" s="6">
        <v>936</v>
      </c>
      <c r="R132" s="6"/>
      <c r="S132" s="17"/>
    </row>
    <row r="133" spans="1:19" x14ac:dyDescent="0.2">
      <c r="A133" s="14">
        <v>557451</v>
      </c>
      <c r="B133" s="15" t="s">
        <v>143</v>
      </c>
      <c r="C133" s="14" t="s">
        <v>140</v>
      </c>
      <c r="D133" s="2">
        <f t="shared" si="6"/>
        <v>557</v>
      </c>
      <c r="E133" s="16">
        <f t="shared" si="4"/>
        <v>7416</v>
      </c>
      <c r="F133" s="6">
        <v>97</v>
      </c>
      <c r="G133" s="6">
        <v>0</v>
      </c>
      <c r="H133" s="6">
        <v>0</v>
      </c>
      <c r="I133" s="6">
        <v>0</v>
      </c>
      <c r="J133" s="6">
        <v>21</v>
      </c>
      <c r="K133" s="6">
        <v>6250</v>
      </c>
      <c r="L133" s="6">
        <v>1048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/>
      <c r="S133" s="17"/>
    </row>
    <row r="134" spans="1:19" x14ac:dyDescent="0.2">
      <c r="A134" s="14">
        <v>557980</v>
      </c>
      <c r="B134" s="15" t="s">
        <v>144</v>
      </c>
      <c r="C134" s="14" t="s">
        <v>54</v>
      </c>
      <c r="D134" s="2">
        <f t="shared" si="6"/>
        <v>557</v>
      </c>
      <c r="E134" s="16">
        <f t="shared" si="4"/>
        <v>3840163</v>
      </c>
      <c r="F134" s="6">
        <v>-218739</v>
      </c>
      <c r="G134" s="6">
        <v>2703639</v>
      </c>
      <c r="H134" s="6">
        <v>-3122073</v>
      </c>
      <c r="I134" s="6">
        <v>3971865</v>
      </c>
      <c r="J134" s="6">
        <v>682065</v>
      </c>
      <c r="K134" s="6">
        <v>-716659</v>
      </c>
      <c r="L134" s="6">
        <v>168203</v>
      </c>
      <c r="M134" s="6">
        <v>-1524996</v>
      </c>
      <c r="N134" s="6">
        <v>-1931725</v>
      </c>
      <c r="O134" s="6">
        <v>1415248</v>
      </c>
      <c r="P134" s="6">
        <v>1492337</v>
      </c>
      <c r="Q134" s="6">
        <v>920998</v>
      </c>
      <c r="R134" s="6"/>
      <c r="S134" s="17"/>
    </row>
    <row r="135" spans="1:19" x14ac:dyDescent="0.2">
      <c r="A135" s="14">
        <v>560000</v>
      </c>
      <c r="B135" s="15" t="s">
        <v>145</v>
      </c>
      <c r="C135" s="14" t="s">
        <v>146</v>
      </c>
      <c r="D135" s="2">
        <f t="shared" si="6"/>
        <v>560</v>
      </c>
      <c r="E135" s="16">
        <f t="shared" si="4"/>
        <v>871</v>
      </c>
      <c r="F135" s="6">
        <v>60</v>
      </c>
      <c r="G135" s="6">
        <v>83</v>
      </c>
      <c r="H135" s="6">
        <v>82</v>
      </c>
      <c r="I135" s="6">
        <v>74</v>
      </c>
      <c r="J135" s="6">
        <v>56</v>
      </c>
      <c r="K135" s="6">
        <v>139</v>
      </c>
      <c r="L135" s="6">
        <v>51</v>
      </c>
      <c r="M135" s="6">
        <v>220</v>
      </c>
      <c r="N135" s="6">
        <v>106</v>
      </c>
      <c r="O135" s="6">
        <v>0</v>
      </c>
      <c r="P135" s="6">
        <v>0</v>
      </c>
      <c r="Q135" s="6">
        <v>0</v>
      </c>
      <c r="R135" s="6"/>
      <c r="S135" s="17"/>
    </row>
    <row r="136" spans="1:19" x14ac:dyDescent="0.2">
      <c r="A136" s="14">
        <v>561100</v>
      </c>
      <c r="B136" s="15" t="s">
        <v>147</v>
      </c>
      <c r="C136" s="14" t="s">
        <v>146</v>
      </c>
      <c r="D136" s="2">
        <f t="shared" si="6"/>
        <v>561</v>
      </c>
      <c r="E136" s="16">
        <f t="shared" si="4"/>
        <v>74274</v>
      </c>
      <c r="F136" s="6">
        <v>6793</v>
      </c>
      <c r="G136" s="6">
        <v>6978</v>
      </c>
      <c r="H136" s="6">
        <v>7135</v>
      </c>
      <c r="I136" s="6">
        <v>6151</v>
      </c>
      <c r="J136" s="6">
        <v>5987</v>
      </c>
      <c r="K136" s="6">
        <v>6547</v>
      </c>
      <c r="L136" s="6">
        <v>5472</v>
      </c>
      <c r="M136" s="6">
        <v>6199</v>
      </c>
      <c r="N136" s="6">
        <v>5566</v>
      </c>
      <c r="O136" s="6">
        <v>5581</v>
      </c>
      <c r="P136" s="6">
        <v>5675</v>
      </c>
      <c r="Q136" s="6">
        <v>6190</v>
      </c>
      <c r="R136" s="6"/>
      <c r="S136" s="17"/>
    </row>
    <row r="137" spans="1:19" x14ac:dyDescent="0.2">
      <c r="A137" s="14">
        <v>561200</v>
      </c>
      <c r="B137" s="15" t="s">
        <v>148</v>
      </c>
      <c r="C137" s="14" t="s">
        <v>146</v>
      </c>
      <c r="D137" s="2">
        <f t="shared" si="6"/>
        <v>561</v>
      </c>
      <c r="E137" s="16">
        <f t="shared" si="4"/>
        <v>351992</v>
      </c>
      <c r="F137" s="6">
        <v>31073</v>
      </c>
      <c r="G137" s="6">
        <v>32257</v>
      </c>
      <c r="H137" s="6">
        <v>33220</v>
      </c>
      <c r="I137" s="6">
        <v>28759</v>
      </c>
      <c r="J137" s="6">
        <v>28007</v>
      </c>
      <c r="K137" s="6">
        <v>30763</v>
      </c>
      <c r="L137" s="6">
        <v>27366</v>
      </c>
      <c r="M137" s="6">
        <v>29845</v>
      </c>
      <c r="N137" s="6">
        <v>27264</v>
      </c>
      <c r="O137" s="6">
        <v>26946</v>
      </c>
      <c r="P137" s="6">
        <v>27421</v>
      </c>
      <c r="Q137" s="6">
        <v>29071</v>
      </c>
      <c r="R137" s="6"/>
      <c r="S137" s="17"/>
    </row>
    <row r="138" spans="1:19" x14ac:dyDescent="0.2">
      <c r="A138" s="14">
        <v>561300</v>
      </c>
      <c r="B138" s="15" t="s">
        <v>149</v>
      </c>
      <c r="C138" s="14" t="s">
        <v>146</v>
      </c>
      <c r="D138" s="2">
        <f t="shared" si="6"/>
        <v>561</v>
      </c>
      <c r="E138" s="16">
        <f t="shared" si="4"/>
        <v>47376</v>
      </c>
      <c r="F138" s="6">
        <v>4195</v>
      </c>
      <c r="G138" s="6">
        <v>4345</v>
      </c>
      <c r="H138" s="6">
        <v>4471</v>
      </c>
      <c r="I138" s="6">
        <v>3861</v>
      </c>
      <c r="J138" s="6">
        <v>3765</v>
      </c>
      <c r="K138" s="6">
        <v>4134</v>
      </c>
      <c r="L138" s="6">
        <v>3631</v>
      </c>
      <c r="M138" s="6">
        <v>4047</v>
      </c>
      <c r="N138" s="6">
        <v>3637</v>
      </c>
      <c r="O138" s="6">
        <v>3641</v>
      </c>
      <c r="P138" s="6">
        <v>3704</v>
      </c>
      <c r="Q138" s="6">
        <v>3945</v>
      </c>
      <c r="R138" s="6"/>
    </row>
    <row r="139" spans="1:19" x14ac:dyDescent="0.2">
      <c r="A139" s="14">
        <v>561400</v>
      </c>
      <c r="B139" s="15" t="s">
        <v>150</v>
      </c>
      <c r="C139" s="14" t="s">
        <v>146</v>
      </c>
      <c r="D139" s="2">
        <f t="shared" si="6"/>
        <v>561</v>
      </c>
      <c r="E139" s="16">
        <f t="shared" si="4"/>
        <v>2887730</v>
      </c>
      <c r="F139" s="6">
        <v>293424</v>
      </c>
      <c r="G139" s="6">
        <v>341434</v>
      </c>
      <c r="H139" s="6">
        <v>365052</v>
      </c>
      <c r="I139" s="6">
        <v>303396</v>
      </c>
      <c r="J139" s="6">
        <v>259611</v>
      </c>
      <c r="K139" s="6">
        <v>242231</v>
      </c>
      <c r="L139" s="6">
        <v>253955</v>
      </c>
      <c r="M139" s="6">
        <v>267497</v>
      </c>
      <c r="N139" s="6">
        <v>261130</v>
      </c>
      <c r="O139" s="6">
        <v>100000</v>
      </c>
      <c r="P139" s="6">
        <v>100000</v>
      </c>
      <c r="Q139" s="6">
        <v>100000</v>
      </c>
      <c r="R139" s="6"/>
    </row>
    <row r="140" spans="1:19" x14ac:dyDescent="0.2">
      <c r="A140" s="14">
        <v>561500</v>
      </c>
      <c r="B140" s="15" t="s">
        <v>151</v>
      </c>
      <c r="C140" s="14" t="s">
        <v>146</v>
      </c>
      <c r="D140" s="2">
        <f t="shared" si="6"/>
        <v>561</v>
      </c>
      <c r="E140" s="16">
        <f t="shared" si="4"/>
        <v>675</v>
      </c>
      <c r="F140" s="6">
        <v>675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/>
    </row>
    <row r="141" spans="1:19" x14ac:dyDescent="0.2">
      <c r="A141" s="14">
        <v>561800</v>
      </c>
      <c r="B141" s="15" t="s">
        <v>152</v>
      </c>
      <c r="C141" s="14" t="s">
        <v>146</v>
      </c>
      <c r="D141" s="2">
        <f t="shared" si="6"/>
        <v>561</v>
      </c>
      <c r="E141" s="16">
        <f t="shared" si="4"/>
        <v>2107277</v>
      </c>
      <c r="F141" s="6">
        <v>186731</v>
      </c>
      <c r="G141" s="6">
        <v>138645</v>
      </c>
      <c r="H141" s="6">
        <v>126433</v>
      </c>
      <c r="I141" s="6">
        <v>183977</v>
      </c>
      <c r="J141" s="6">
        <v>184140</v>
      </c>
      <c r="K141" s="6">
        <v>184033</v>
      </c>
      <c r="L141" s="6">
        <v>183880</v>
      </c>
      <c r="M141" s="6">
        <v>184093</v>
      </c>
      <c r="N141" s="6">
        <v>183973</v>
      </c>
      <c r="O141" s="6">
        <v>172500</v>
      </c>
      <c r="P141" s="6">
        <v>189436</v>
      </c>
      <c r="Q141" s="6">
        <v>189436</v>
      </c>
      <c r="R141" s="6"/>
    </row>
    <row r="142" spans="1:19" x14ac:dyDescent="0.2">
      <c r="A142" s="14">
        <v>562000</v>
      </c>
      <c r="B142" s="15" t="s">
        <v>153</v>
      </c>
      <c r="C142" s="14" t="s">
        <v>146</v>
      </c>
      <c r="D142" s="2">
        <f t="shared" si="6"/>
        <v>562</v>
      </c>
      <c r="E142" s="16">
        <f t="shared" si="4"/>
        <v>33716</v>
      </c>
      <c r="F142" s="6">
        <v>2569</v>
      </c>
      <c r="G142" s="6">
        <v>8456</v>
      </c>
      <c r="H142" s="6">
        <v>4768</v>
      </c>
      <c r="I142" s="6">
        <v>808</v>
      </c>
      <c r="J142" s="6">
        <v>1042</v>
      </c>
      <c r="K142" s="6">
        <v>2370</v>
      </c>
      <c r="L142" s="6">
        <v>3431</v>
      </c>
      <c r="M142" s="6">
        <v>2497</v>
      </c>
      <c r="N142" s="6">
        <v>2899</v>
      </c>
      <c r="O142" s="6">
        <v>1662</v>
      </c>
      <c r="P142" s="6">
        <v>1562</v>
      </c>
      <c r="Q142" s="6">
        <v>1652</v>
      </c>
      <c r="R142" s="6"/>
    </row>
    <row r="143" spans="1:19" x14ac:dyDescent="0.2">
      <c r="A143" s="14">
        <v>563000</v>
      </c>
      <c r="B143" s="15" t="s">
        <v>154</v>
      </c>
      <c r="C143" s="14" t="s">
        <v>146</v>
      </c>
      <c r="D143" s="2">
        <f t="shared" si="6"/>
        <v>563</v>
      </c>
      <c r="E143" s="16">
        <f t="shared" si="4"/>
        <v>100978</v>
      </c>
      <c r="F143" s="6">
        <v>155</v>
      </c>
      <c r="G143" s="6">
        <v>48506</v>
      </c>
      <c r="H143" s="6">
        <v>93</v>
      </c>
      <c r="I143" s="6">
        <v>107</v>
      </c>
      <c r="J143" s="6">
        <v>21</v>
      </c>
      <c r="K143" s="6">
        <v>322</v>
      </c>
      <c r="L143" s="6">
        <v>150</v>
      </c>
      <c r="M143" s="6">
        <v>48557</v>
      </c>
      <c r="N143" s="6">
        <v>154</v>
      </c>
      <c r="O143" s="6">
        <v>0</v>
      </c>
      <c r="P143" s="6">
        <v>2913</v>
      </c>
      <c r="Q143" s="6">
        <v>0</v>
      </c>
      <c r="R143" s="6"/>
    </row>
    <row r="144" spans="1:19" x14ac:dyDescent="0.2">
      <c r="A144" s="14">
        <v>565000</v>
      </c>
      <c r="B144" s="15" t="s">
        <v>155</v>
      </c>
      <c r="C144" s="14" t="s">
        <v>146</v>
      </c>
      <c r="D144" s="2">
        <f t="shared" si="6"/>
        <v>565</v>
      </c>
      <c r="E144" s="16">
        <f t="shared" si="4"/>
        <v>24717355</v>
      </c>
      <c r="F144" s="6">
        <v>2208979</v>
      </c>
      <c r="G144" s="6">
        <v>1976319</v>
      </c>
      <c r="H144" s="6">
        <v>1863233</v>
      </c>
      <c r="I144" s="6">
        <v>2367016</v>
      </c>
      <c r="J144" s="6">
        <v>1648801</v>
      </c>
      <c r="K144" s="6">
        <v>2116339</v>
      </c>
      <c r="L144" s="6">
        <v>2151088</v>
      </c>
      <c r="M144" s="6">
        <v>1718046</v>
      </c>
      <c r="N144" s="6">
        <v>2101954</v>
      </c>
      <c r="O144" s="6">
        <v>2031278</v>
      </c>
      <c r="P144" s="6">
        <v>2267151</v>
      </c>
      <c r="Q144" s="6">
        <v>2267151</v>
      </c>
      <c r="R144" s="6"/>
    </row>
    <row r="145" spans="1:19" x14ac:dyDescent="0.2">
      <c r="A145" s="14">
        <v>566000</v>
      </c>
      <c r="B145" s="15" t="s">
        <v>156</v>
      </c>
      <c r="C145" s="14" t="s">
        <v>146</v>
      </c>
      <c r="D145" s="2">
        <f t="shared" si="6"/>
        <v>566</v>
      </c>
      <c r="E145" s="16">
        <f t="shared" si="4"/>
        <v>110127</v>
      </c>
      <c r="F145" s="6">
        <v>4202</v>
      </c>
      <c r="G145" s="6">
        <v>5973</v>
      </c>
      <c r="H145" s="6">
        <v>7389</v>
      </c>
      <c r="I145" s="6">
        <v>7330</v>
      </c>
      <c r="J145" s="6">
        <v>6513</v>
      </c>
      <c r="K145" s="6">
        <v>30560</v>
      </c>
      <c r="L145" s="6">
        <v>6906</v>
      </c>
      <c r="M145" s="6">
        <v>5761</v>
      </c>
      <c r="N145" s="6">
        <v>5183</v>
      </c>
      <c r="O145" s="6">
        <v>9537</v>
      </c>
      <c r="P145" s="6">
        <v>11134</v>
      </c>
      <c r="Q145" s="6">
        <v>9639</v>
      </c>
      <c r="R145" s="6"/>
    </row>
    <row r="146" spans="1:19" x14ac:dyDescent="0.2">
      <c r="A146" s="14">
        <v>566100</v>
      </c>
      <c r="B146" s="15" t="s">
        <v>157</v>
      </c>
      <c r="C146" s="14" t="s">
        <v>146</v>
      </c>
      <c r="D146" s="2">
        <f t="shared" si="6"/>
        <v>566</v>
      </c>
      <c r="E146" s="16">
        <f t="shared" si="4"/>
        <v>7708</v>
      </c>
      <c r="F146" s="6">
        <v>322</v>
      </c>
      <c r="G146" s="6">
        <v>272</v>
      </c>
      <c r="H146" s="6">
        <v>4749</v>
      </c>
      <c r="I146" s="6">
        <v>291</v>
      </c>
      <c r="J146" s="6">
        <v>249</v>
      </c>
      <c r="K146" s="6">
        <v>301</v>
      </c>
      <c r="L146" s="6">
        <v>293</v>
      </c>
      <c r="M146" s="6">
        <v>181</v>
      </c>
      <c r="N146" s="6">
        <v>174</v>
      </c>
      <c r="O146" s="6">
        <v>292</v>
      </c>
      <c r="P146" s="6">
        <v>292</v>
      </c>
      <c r="Q146" s="6">
        <v>292</v>
      </c>
      <c r="R146" s="6"/>
    </row>
    <row r="147" spans="1:19" x14ac:dyDescent="0.2">
      <c r="A147" s="14">
        <v>567000</v>
      </c>
      <c r="B147" s="15" t="s">
        <v>158</v>
      </c>
      <c r="C147" s="14" t="s">
        <v>146</v>
      </c>
      <c r="D147" s="2">
        <f>VALUE(LEFT(A147,3))</f>
        <v>567</v>
      </c>
      <c r="E147" s="21">
        <f>SUM(F147:Q147)</f>
        <v>1875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625</v>
      </c>
      <c r="P147" s="22">
        <v>625</v>
      </c>
      <c r="Q147" s="22">
        <v>625</v>
      </c>
      <c r="R147" s="6"/>
    </row>
    <row r="148" spans="1:19" x14ac:dyDescent="0.2">
      <c r="A148" s="14">
        <v>569000</v>
      </c>
      <c r="B148" s="15" t="s">
        <v>159</v>
      </c>
      <c r="C148" s="14" t="s">
        <v>160</v>
      </c>
      <c r="D148" s="2">
        <f t="shared" si="6"/>
        <v>569</v>
      </c>
      <c r="E148" s="16">
        <f>SUM(F148:Q148)</f>
        <v>17026</v>
      </c>
      <c r="F148" s="6">
        <v>10</v>
      </c>
      <c r="G148" s="6">
        <v>1620</v>
      </c>
      <c r="H148" s="6">
        <v>13</v>
      </c>
      <c r="I148" s="6">
        <v>0</v>
      </c>
      <c r="J148" s="6">
        <v>3279</v>
      </c>
      <c r="K148" s="6">
        <v>3925</v>
      </c>
      <c r="L148" s="6">
        <v>277</v>
      </c>
      <c r="M148" s="6">
        <v>336</v>
      </c>
      <c r="N148" s="6">
        <v>1058</v>
      </c>
      <c r="O148" s="6">
        <v>2130</v>
      </c>
      <c r="P148" s="6">
        <v>2230</v>
      </c>
      <c r="Q148" s="6">
        <v>2148</v>
      </c>
      <c r="R148" s="6"/>
    </row>
    <row r="149" spans="1:19" x14ac:dyDescent="0.2">
      <c r="A149" s="14">
        <v>569100</v>
      </c>
      <c r="B149" s="15" t="s">
        <v>161</v>
      </c>
      <c r="C149" s="14" t="s">
        <v>160</v>
      </c>
      <c r="D149" s="2">
        <f t="shared" si="6"/>
        <v>569</v>
      </c>
      <c r="E149" s="16">
        <f t="shared" ref="E149" si="8">SUM(F149:Q149)</f>
        <v>432</v>
      </c>
      <c r="F149" s="6">
        <v>210</v>
      </c>
      <c r="G149" s="6">
        <v>222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/>
    </row>
    <row r="150" spans="1:19" x14ac:dyDescent="0.2">
      <c r="A150" s="14">
        <v>569200</v>
      </c>
      <c r="B150" s="15" t="s">
        <v>162</v>
      </c>
      <c r="C150" s="14" t="s">
        <v>160</v>
      </c>
      <c r="D150" s="2">
        <f t="shared" si="6"/>
        <v>569</v>
      </c>
      <c r="E150" s="16">
        <f t="shared" si="4"/>
        <v>70011</v>
      </c>
      <c r="F150" s="6">
        <v>5220</v>
      </c>
      <c r="G150" s="6">
        <v>5320</v>
      </c>
      <c r="H150" s="6">
        <v>5214</v>
      </c>
      <c r="I150" s="6">
        <v>6080</v>
      </c>
      <c r="J150" s="6">
        <v>5158</v>
      </c>
      <c r="K150" s="6">
        <v>5537</v>
      </c>
      <c r="L150" s="6">
        <v>4707</v>
      </c>
      <c r="M150" s="6">
        <v>4889</v>
      </c>
      <c r="N150" s="6">
        <v>4945</v>
      </c>
      <c r="O150" s="6">
        <v>5413</v>
      </c>
      <c r="P150" s="6">
        <v>5401</v>
      </c>
      <c r="Q150" s="6">
        <v>12127</v>
      </c>
      <c r="R150" s="6"/>
    </row>
    <row r="151" spans="1:19" x14ac:dyDescent="0.2">
      <c r="A151" s="14">
        <v>570100</v>
      </c>
      <c r="B151" s="15" t="s">
        <v>163</v>
      </c>
      <c r="C151" s="14" t="s">
        <v>160</v>
      </c>
      <c r="D151" s="2">
        <f t="shared" si="6"/>
        <v>570</v>
      </c>
      <c r="E151" s="16">
        <f t="shared" si="4"/>
        <v>50196</v>
      </c>
      <c r="F151" s="6">
        <v>2224</v>
      </c>
      <c r="G151" s="6">
        <v>2175</v>
      </c>
      <c r="H151" s="6">
        <v>1624</v>
      </c>
      <c r="I151" s="6">
        <v>3743</v>
      </c>
      <c r="J151" s="6">
        <v>1987</v>
      </c>
      <c r="K151" s="6">
        <v>3450</v>
      </c>
      <c r="L151" s="6">
        <v>4022</v>
      </c>
      <c r="M151" s="6">
        <v>11082</v>
      </c>
      <c r="N151" s="6">
        <v>14966</v>
      </c>
      <c r="O151" s="6">
        <v>534</v>
      </c>
      <c r="P151" s="6">
        <v>2802</v>
      </c>
      <c r="Q151" s="6">
        <v>1587</v>
      </c>
      <c r="R151" s="6"/>
    </row>
    <row r="152" spans="1:19" x14ac:dyDescent="0.2">
      <c r="A152" s="14">
        <v>570200</v>
      </c>
      <c r="B152" s="15" t="s">
        <v>164</v>
      </c>
      <c r="C152" s="14" t="s">
        <v>160</v>
      </c>
      <c r="D152" s="2">
        <f t="shared" si="6"/>
        <v>570</v>
      </c>
      <c r="E152" s="16">
        <f t="shared" si="4"/>
        <v>138589</v>
      </c>
      <c r="F152" s="6">
        <v>6561</v>
      </c>
      <c r="G152" s="6">
        <v>23806</v>
      </c>
      <c r="H152" s="6">
        <v>34537</v>
      </c>
      <c r="I152" s="6">
        <v>12058</v>
      </c>
      <c r="J152" s="6">
        <v>9694</v>
      </c>
      <c r="K152" s="6">
        <v>6765</v>
      </c>
      <c r="L152" s="6">
        <v>8112</v>
      </c>
      <c r="M152" s="6">
        <v>9991</v>
      </c>
      <c r="N152" s="6">
        <v>9457</v>
      </c>
      <c r="O152" s="6">
        <v>5841</v>
      </c>
      <c r="P152" s="6">
        <v>6016</v>
      </c>
      <c r="Q152" s="6">
        <v>5751</v>
      </c>
      <c r="R152" s="6"/>
    </row>
    <row r="153" spans="1:19" x14ac:dyDescent="0.2">
      <c r="A153" s="14">
        <v>571000</v>
      </c>
      <c r="B153" s="15" t="s">
        <v>165</v>
      </c>
      <c r="C153" s="14" t="s">
        <v>160</v>
      </c>
      <c r="D153" s="2">
        <f t="shared" si="6"/>
        <v>571</v>
      </c>
      <c r="E153" s="16">
        <f t="shared" si="4"/>
        <v>653814</v>
      </c>
      <c r="F153" s="6">
        <v>37507</v>
      </c>
      <c r="G153" s="6">
        <v>46845</v>
      </c>
      <c r="H153" s="6">
        <v>125781</v>
      </c>
      <c r="I153" s="6">
        <v>64397</v>
      </c>
      <c r="J153" s="6">
        <v>-19879</v>
      </c>
      <c r="K153" s="6">
        <v>50115</v>
      </c>
      <c r="L153" s="6">
        <v>-7163</v>
      </c>
      <c r="M153" s="6">
        <v>116943</v>
      </c>
      <c r="N153" s="6">
        <v>49492</v>
      </c>
      <c r="O153" s="6">
        <v>63190</v>
      </c>
      <c r="P153" s="6">
        <v>83948</v>
      </c>
      <c r="Q153" s="6">
        <v>42638</v>
      </c>
      <c r="R153" s="6"/>
      <c r="S153" s="17"/>
    </row>
    <row r="154" spans="1:19" x14ac:dyDescent="0.2">
      <c r="A154" s="14">
        <v>575700</v>
      </c>
      <c r="B154" s="15" t="s">
        <v>166</v>
      </c>
      <c r="C154" s="14" t="s">
        <v>167</v>
      </c>
      <c r="D154" s="2">
        <f t="shared" si="6"/>
        <v>575</v>
      </c>
      <c r="E154" s="16">
        <f t="shared" ref="E154:E225" si="9">SUM(F154:Q154)</f>
        <v>2634507</v>
      </c>
      <c r="F154" s="6">
        <v>176593</v>
      </c>
      <c r="G154" s="6">
        <v>213582</v>
      </c>
      <c r="H154" s="6">
        <v>184791</v>
      </c>
      <c r="I154" s="6">
        <v>212043</v>
      </c>
      <c r="J154" s="6">
        <v>198394</v>
      </c>
      <c r="K154" s="6">
        <v>211928</v>
      </c>
      <c r="L154" s="6">
        <v>219235</v>
      </c>
      <c r="M154" s="6">
        <v>202378</v>
      </c>
      <c r="N154" s="6">
        <v>192305</v>
      </c>
      <c r="O154" s="6">
        <v>249888</v>
      </c>
      <c r="P154" s="6">
        <v>286685</v>
      </c>
      <c r="Q154" s="6">
        <v>286685</v>
      </c>
      <c r="R154" s="6"/>
      <c r="S154" s="17"/>
    </row>
    <row r="155" spans="1:19" x14ac:dyDescent="0.2">
      <c r="A155" s="14">
        <v>580000</v>
      </c>
      <c r="B155" s="15" t="s">
        <v>168</v>
      </c>
      <c r="C155" s="14" t="s">
        <v>169</v>
      </c>
      <c r="D155" s="2">
        <f t="shared" si="6"/>
        <v>580</v>
      </c>
      <c r="E155" s="16">
        <f t="shared" si="9"/>
        <v>51784</v>
      </c>
      <c r="F155" s="6">
        <v>4942</v>
      </c>
      <c r="G155" s="6">
        <v>2419</v>
      </c>
      <c r="H155" s="6">
        <v>3024</v>
      </c>
      <c r="I155" s="6">
        <v>5820</v>
      </c>
      <c r="J155" s="6">
        <v>5547</v>
      </c>
      <c r="K155" s="6">
        <v>1523</v>
      </c>
      <c r="L155" s="6">
        <v>5394</v>
      </c>
      <c r="M155" s="6">
        <v>5549</v>
      </c>
      <c r="N155" s="6">
        <v>11896</v>
      </c>
      <c r="O155" s="6">
        <v>1890</v>
      </c>
      <c r="P155" s="6">
        <v>1890</v>
      </c>
      <c r="Q155" s="6">
        <v>1890</v>
      </c>
      <c r="R155" s="6"/>
      <c r="S155" s="17"/>
    </row>
    <row r="156" spans="1:19" x14ac:dyDescent="0.2">
      <c r="A156" s="14">
        <v>581004</v>
      </c>
      <c r="B156" s="15" t="s">
        <v>170</v>
      </c>
      <c r="C156" s="14" t="s">
        <v>169</v>
      </c>
      <c r="D156" s="2">
        <f t="shared" si="6"/>
        <v>581</v>
      </c>
      <c r="E156" s="16">
        <f t="shared" si="9"/>
        <v>423042</v>
      </c>
      <c r="F156" s="6">
        <v>27414</v>
      </c>
      <c r="G156" s="6">
        <v>33790</v>
      </c>
      <c r="H156" s="6">
        <v>50002</v>
      </c>
      <c r="I156" s="6">
        <v>24263</v>
      </c>
      <c r="J156" s="6">
        <v>29098</v>
      </c>
      <c r="K156" s="6">
        <v>31586</v>
      </c>
      <c r="L156" s="6">
        <v>53976</v>
      </c>
      <c r="M156" s="6">
        <v>7238</v>
      </c>
      <c r="N156" s="6">
        <v>43697</v>
      </c>
      <c r="O156" s="6">
        <v>32657</v>
      </c>
      <c r="P156" s="6">
        <v>56664</v>
      </c>
      <c r="Q156" s="6">
        <v>32657</v>
      </c>
      <c r="R156" s="6"/>
      <c r="S156" s="17"/>
    </row>
    <row r="157" spans="1:19" x14ac:dyDescent="0.2">
      <c r="A157" s="14">
        <v>582100</v>
      </c>
      <c r="B157" s="15" t="s">
        <v>171</v>
      </c>
      <c r="C157" s="14" t="s">
        <v>169</v>
      </c>
      <c r="D157" s="2">
        <f t="shared" si="6"/>
        <v>582</v>
      </c>
      <c r="E157" s="16">
        <f t="shared" si="9"/>
        <v>43684</v>
      </c>
      <c r="F157" s="6">
        <v>4221</v>
      </c>
      <c r="G157" s="6">
        <v>1279</v>
      </c>
      <c r="H157" s="6">
        <v>2005</v>
      </c>
      <c r="I157" s="6">
        <v>9151</v>
      </c>
      <c r="J157" s="6">
        <v>3376</v>
      </c>
      <c r="K157" s="6">
        <v>4695</v>
      </c>
      <c r="L157" s="6">
        <v>1061</v>
      </c>
      <c r="M157" s="6">
        <v>4140</v>
      </c>
      <c r="N157" s="6">
        <v>1918</v>
      </c>
      <c r="O157" s="6">
        <v>4166</v>
      </c>
      <c r="P157" s="6">
        <v>4045</v>
      </c>
      <c r="Q157" s="6">
        <v>3627</v>
      </c>
      <c r="R157" s="6"/>
      <c r="S157" s="17"/>
    </row>
    <row r="158" spans="1:19" x14ac:dyDescent="0.2">
      <c r="A158" s="14">
        <v>583100</v>
      </c>
      <c r="B158" s="15" t="s">
        <v>172</v>
      </c>
      <c r="C158" s="14" t="s">
        <v>169</v>
      </c>
      <c r="D158" s="2">
        <f t="shared" si="6"/>
        <v>583</v>
      </c>
      <c r="E158" s="16">
        <f t="shared" si="9"/>
        <v>263958</v>
      </c>
      <c r="F158" s="6">
        <v>0</v>
      </c>
      <c r="G158" s="6">
        <v>72079</v>
      </c>
      <c r="H158" s="6">
        <v>17703</v>
      </c>
      <c r="I158" s="6">
        <v>42924</v>
      </c>
      <c r="J158" s="6">
        <v>0</v>
      </c>
      <c r="K158" s="6">
        <v>8625</v>
      </c>
      <c r="L158" s="6">
        <v>27753</v>
      </c>
      <c r="M158" s="6">
        <v>56460</v>
      </c>
      <c r="N158" s="6">
        <v>19488</v>
      </c>
      <c r="O158" s="6">
        <v>5955</v>
      </c>
      <c r="P158" s="6">
        <v>6469</v>
      </c>
      <c r="Q158" s="6">
        <v>6502</v>
      </c>
      <c r="R158" s="6"/>
      <c r="S158" s="17"/>
    </row>
    <row r="159" spans="1:19" x14ac:dyDescent="0.2">
      <c r="A159" s="14">
        <v>583200</v>
      </c>
      <c r="B159" s="15" t="s">
        <v>173</v>
      </c>
      <c r="C159" s="14" t="s">
        <v>169</v>
      </c>
      <c r="D159" s="2">
        <f t="shared" si="6"/>
        <v>583</v>
      </c>
      <c r="E159" s="16">
        <f t="shared" si="9"/>
        <v>125478</v>
      </c>
      <c r="F159" s="6">
        <v>5515</v>
      </c>
      <c r="G159" s="6">
        <v>5542</v>
      </c>
      <c r="H159" s="6">
        <v>7419</v>
      </c>
      <c r="I159" s="6">
        <v>5572</v>
      </c>
      <c r="J159" s="6">
        <v>5947</v>
      </c>
      <c r="K159" s="6">
        <v>5961</v>
      </c>
      <c r="L159" s="6">
        <v>5606</v>
      </c>
      <c r="M159" s="6">
        <v>6155</v>
      </c>
      <c r="N159" s="6">
        <v>7767</v>
      </c>
      <c r="O159" s="6">
        <v>38018</v>
      </c>
      <c r="P159" s="6">
        <v>8988</v>
      </c>
      <c r="Q159" s="6">
        <v>22988</v>
      </c>
      <c r="R159" s="6"/>
      <c r="S159" s="17"/>
    </row>
    <row r="160" spans="1:19" x14ac:dyDescent="0.2">
      <c r="A160" s="14">
        <v>584000</v>
      </c>
      <c r="B160" s="15" t="s">
        <v>174</v>
      </c>
      <c r="C160" s="14" t="s">
        <v>169</v>
      </c>
      <c r="D160" s="2">
        <f t="shared" si="6"/>
        <v>584</v>
      </c>
      <c r="E160" s="16">
        <f t="shared" si="9"/>
        <v>645836</v>
      </c>
      <c r="F160" s="6">
        <v>29237</v>
      </c>
      <c r="G160" s="6">
        <v>110214</v>
      </c>
      <c r="H160" s="6">
        <v>77885</v>
      </c>
      <c r="I160" s="6">
        <v>152291</v>
      </c>
      <c r="J160" s="6">
        <v>32505</v>
      </c>
      <c r="K160" s="6">
        <v>46975</v>
      </c>
      <c r="L160" s="6">
        <v>36190</v>
      </c>
      <c r="M160" s="6">
        <v>36419</v>
      </c>
      <c r="N160" s="6">
        <v>28058</v>
      </c>
      <c r="O160" s="6">
        <v>30559</v>
      </c>
      <c r="P160" s="6">
        <v>33482</v>
      </c>
      <c r="Q160" s="6">
        <v>32021</v>
      </c>
      <c r="R160" s="6"/>
      <c r="S160" s="17"/>
    </row>
    <row r="161" spans="1:19" x14ac:dyDescent="0.2">
      <c r="A161" s="14">
        <v>586000</v>
      </c>
      <c r="B161" s="15" t="s">
        <v>175</v>
      </c>
      <c r="C161" s="14" t="s">
        <v>169</v>
      </c>
      <c r="D161" s="2">
        <f t="shared" si="6"/>
        <v>586</v>
      </c>
      <c r="E161" s="16">
        <f t="shared" si="9"/>
        <v>451778</v>
      </c>
      <c r="F161" s="6">
        <v>26819</v>
      </c>
      <c r="G161" s="6">
        <v>30598</v>
      </c>
      <c r="H161" s="6">
        <v>44353</v>
      </c>
      <c r="I161" s="6">
        <v>35130</v>
      </c>
      <c r="J161" s="6">
        <v>30985</v>
      </c>
      <c r="K161" s="6">
        <v>30052</v>
      </c>
      <c r="L161" s="6">
        <v>32776</v>
      </c>
      <c r="M161" s="6">
        <v>29779</v>
      </c>
      <c r="N161" s="6">
        <v>45846</v>
      </c>
      <c r="O161" s="6">
        <v>44850</v>
      </c>
      <c r="P161" s="6">
        <v>51025</v>
      </c>
      <c r="Q161" s="6">
        <v>49565</v>
      </c>
      <c r="R161" s="6"/>
      <c r="S161" s="17"/>
    </row>
    <row r="162" spans="1:19" x14ac:dyDescent="0.2">
      <c r="A162" s="14">
        <v>587000</v>
      </c>
      <c r="B162" s="15" t="s">
        <v>176</v>
      </c>
      <c r="C162" s="14" t="s">
        <v>169</v>
      </c>
      <c r="D162" s="2">
        <f t="shared" si="6"/>
        <v>587</v>
      </c>
      <c r="E162" s="16">
        <f t="shared" si="9"/>
        <v>608358</v>
      </c>
      <c r="F162" s="6">
        <v>34950</v>
      </c>
      <c r="G162" s="6">
        <v>40218</v>
      </c>
      <c r="H162" s="6">
        <v>57659</v>
      </c>
      <c r="I162" s="6">
        <v>39588</v>
      </c>
      <c r="J162" s="6">
        <v>50900</v>
      </c>
      <c r="K162" s="6">
        <v>56062</v>
      </c>
      <c r="L162" s="6">
        <v>51465</v>
      </c>
      <c r="M162" s="6">
        <v>42751</v>
      </c>
      <c r="N162" s="6">
        <v>78527</v>
      </c>
      <c r="O162" s="6">
        <v>51025</v>
      </c>
      <c r="P162" s="6">
        <v>51667</v>
      </c>
      <c r="Q162" s="6">
        <v>53546</v>
      </c>
      <c r="R162" s="6"/>
      <c r="S162" s="17"/>
    </row>
    <row r="163" spans="1:19" x14ac:dyDescent="0.2">
      <c r="A163" s="14">
        <v>588100</v>
      </c>
      <c r="B163" s="15" t="s">
        <v>177</v>
      </c>
      <c r="C163" s="14" t="s">
        <v>169</v>
      </c>
      <c r="D163" s="2">
        <f t="shared" si="6"/>
        <v>588</v>
      </c>
      <c r="E163" s="16">
        <f t="shared" si="9"/>
        <v>1368789</v>
      </c>
      <c r="F163" s="6">
        <v>109480</v>
      </c>
      <c r="G163" s="6">
        <v>131151</v>
      </c>
      <c r="H163" s="6">
        <v>92009</v>
      </c>
      <c r="I163" s="6">
        <v>97277</v>
      </c>
      <c r="J163" s="6">
        <v>80378</v>
      </c>
      <c r="K163" s="6">
        <v>90528</v>
      </c>
      <c r="L163" s="6">
        <v>78998</v>
      </c>
      <c r="M163" s="6">
        <v>84665</v>
      </c>
      <c r="N163" s="6">
        <v>133423</v>
      </c>
      <c r="O163" s="6">
        <v>197574</v>
      </c>
      <c r="P163" s="6">
        <v>135383</v>
      </c>
      <c r="Q163" s="6">
        <v>137923</v>
      </c>
      <c r="R163" s="6"/>
      <c r="S163" s="17"/>
    </row>
    <row r="164" spans="1:19" x14ac:dyDescent="0.2">
      <c r="A164" s="14">
        <v>588300</v>
      </c>
      <c r="B164" s="15" t="s">
        <v>178</v>
      </c>
      <c r="C164" s="14" t="s">
        <v>169</v>
      </c>
      <c r="D164" s="2">
        <f t="shared" si="6"/>
        <v>588</v>
      </c>
      <c r="E164" s="16">
        <f t="shared" si="9"/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/>
      <c r="S164" s="17"/>
    </row>
    <row r="165" spans="1:19" x14ac:dyDescent="0.2">
      <c r="A165" s="14">
        <v>588700</v>
      </c>
      <c r="B165" s="15" t="s">
        <v>179</v>
      </c>
      <c r="C165" s="14" t="s">
        <v>169</v>
      </c>
      <c r="D165" s="2">
        <f t="shared" si="6"/>
        <v>588</v>
      </c>
      <c r="E165" s="16">
        <f t="shared" si="9"/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/>
      <c r="S165" s="17"/>
    </row>
    <row r="166" spans="1:19" x14ac:dyDescent="0.2">
      <c r="A166" s="14">
        <v>589000</v>
      </c>
      <c r="B166" s="15" t="s">
        <v>180</v>
      </c>
      <c r="C166" s="14" t="s">
        <v>169</v>
      </c>
      <c r="D166" s="2">
        <f t="shared" si="6"/>
        <v>589</v>
      </c>
      <c r="E166" s="16">
        <f t="shared" si="9"/>
        <v>12101</v>
      </c>
      <c r="F166" s="6">
        <v>3955</v>
      </c>
      <c r="G166" s="6">
        <v>5409</v>
      </c>
      <c r="H166" s="6">
        <v>427</v>
      </c>
      <c r="I166" s="6">
        <v>0</v>
      </c>
      <c r="J166" s="6">
        <v>1327</v>
      </c>
      <c r="K166" s="6">
        <v>253</v>
      </c>
      <c r="L166" s="6">
        <v>-450</v>
      </c>
      <c r="M166" s="6">
        <v>1088</v>
      </c>
      <c r="N166" s="6">
        <v>92</v>
      </c>
      <c r="O166" s="6">
        <v>0</v>
      </c>
      <c r="P166" s="6">
        <v>0</v>
      </c>
      <c r="Q166" s="6">
        <v>0</v>
      </c>
      <c r="R166" s="6"/>
      <c r="S166" s="17"/>
    </row>
    <row r="167" spans="1:19" x14ac:dyDescent="0.2">
      <c r="A167" s="14">
        <v>590000</v>
      </c>
      <c r="B167" s="15" t="s">
        <v>181</v>
      </c>
      <c r="C167" s="14" t="s">
        <v>182</v>
      </c>
      <c r="D167" s="2">
        <f t="shared" si="6"/>
        <v>590</v>
      </c>
      <c r="E167" s="16">
        <f t="shared" si="9"/>
        <v>68253</v>
      </c>
      <c r="F167" s="6">
        <v>10255</v>
      </c>
      <c r="G167" s="6">
        <v>6736</v>
      </c>
      <c r="H167" s="6">
        <v>7453</v>
      </c>
      <c r="I167" s="6">
        <v>6847</v>
      </c>
      <c r="J167" s="6">
        <v>6257</v>
      </c>
      <c r="K167" s="6">
        <v>6802</v>
      </c>
      <c r="L167" s="6">
        <v>7426</v>
      </c>
      <c r="M167" s="6">
        <v>6858</v>
      </c>
      <c r="N167" s="6">
        <v>6739</v>
      </c>
      <c r="O167" s="6">
        <v>960</v>
      </c>
      <c r="P167" s="6">
        <v>960</v>
      </c>
      <c r="Q167" s="6">
        <v>960</v>
      </c>
      <c r="R167" s="6"/>
      <c r="S167" s="17"/>
    </row>
    <row r="168" spans="1:19" x14ac:dyDescent="0.2">
      <c r="A168" s="14">
        <v>591000</v>
      </c>
      <c r="B168" s="15" t="s">
        <v>183</v>
      </c>
      <c r="C168" s="14" t="s">
        <v>182</v>
      </c>
      <c r="D168" s="2">
        <f t="shared" si="6"/>
        <v>591</v>
      </c>
      <c r="E168" s="16">
        <f t="shared" si="9"/>
        <v>1547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564</v>
      </c>
      <c r="P168" s="6">
        <v>400</v>
      </c>
      <c r="Q168" s="6">
        <v>583</v>
      </c>
      <c r="R168" s="6"/>
      <c r="S168" s="17"/>
    </row>
    <row r="169" spans="1:19" x14ac:dyDescent="0.2">
      <c r="A169" s="14">
        <v>592100</v>
      </c>
      <c r="B169" s="15" t="s">
        <v>184</v>
      </c>
      <c r="C169" s="14" t="s">
        <v>182</v>
      </c>
      <c r="D169" s="2">
        <f t="shared" si="6"/>
        <v>592</v>
      </c>
      <c r="E169" s="16">
        <f t="shared" si="9"/>
        <v>53097</v>
      </c>
      <c r="F169" s="6">
        <v>4138</v>
      </c>
      <c r="G169" s="6">
        <v>3403</v>
      </c>
      <c r="H169" s="6">
        <v>2437</v>
      </c>
      <c r="I169" s="6">
        <v>3639</v>
      </c>
      <c r="J169" s="6">
        <v>2993</v>
      </c>
      <c r="K169" s="6">
        <v>6382</v>
      </c>
      <c r="L169" s="6">
        <v>1058</v>
      </c>
      <c r="M169" s="6">
        <v>1261</v>
      </c>
      <c r="N169" s="6">
        <v>8103</v>
      </c>
      <c r="O169" s="6">
        <v>4249</v>
      </c>
      <c r="P169" s="6">
        <v>8064</v>
      </c>
      <c r="Q169" s="6">
        <v>7370</v>
      </c>
      <c r="R169" s="6"/>
      <c r="S169" s="17"/>
    </row>
    <row r="170" spans="1:19" x14ac:dyDescent="0.2">
      <c r="A170" s="14">
        <v>592200</v>
      </c>
      <c r="B170" s="15" t="s">
        <v>185</v>
      </c>
      <c r="C170" s="14" t="s">
        <v>182</v>
      </c>
      <c r="D170" s="2">
        <f>VALUE(LEFT(A170,3))</f>
        <v>592</v>
      </c>
      <c r="E170" s="16">
        <f t="shared" si="9"/>
        <v>327369</v>
      </c>
      <c r="F170" s="6">
        <v>18714</v>
      </c>
      <c r="G170" s="6">
        <v>13632</v>
      </c>
      <c r="H170" s="6">
        <v>20217</v>
      </c>
      <c r="I170" s="6">
        <v>25584</v>
      </c>
      <c r="J170" s="6">
        <v>15438</v>
      </c>
      <c r="K170" s="6">
        <v>39781</v>
      </c>
      <c r="L170" s="6">
        <v>45172</v>
      </c>
      <c r="M170" s="6">
        <v>60924</v>
      </c>
      <c r="N170" s="6">
        <v>36496</v>
      </c>
      <c r="O170" s="6">
        <v>16445</v>
      </c>
      <c r="P170" s="6">
        <v>18401</v>
      </c>
      <c r="Q170" s="6">
        <v>16565</v>
      </c>
      <c r="R170" s="6"/>
      <c r="S170" s="17"/>
    </row>
    <row r="171" spans="1:19" x14ac:dyDescent="0.2">
      <c r="A171" s="14">
        <v>593000</v>
      </c>
      <c r="B171" s="15" t="s">
        <v>186</v>
      </c>
      <c r="C171" s="14" t="s">
        <v>182</v>
      </c>
      <c r="D171" s="2">
        <f t="shared" si="6"/>
        <v>593</v>
      </c>
      <c r="E171" s="16">
        <f t="shared" si="9"/>
        <v>2884807</v>
      </c>
      <c r="F171" s="6">
        <v>137906</v>
      </c>
      <c r="G171" s="6">
        <v>113178</v>
      </c>
      <c r="H171" s="6">
        <v>254658</v>
      </c>
      <c r="I171" s="6">
        <v>75001</v>
      </c>
      <c r="J171" s="6">
        <v>128842</v>
      </c>
      <c r="K171" s="6">
        <v>160436</v>
      </c>
      <c r="L171" s="6">
        <v>1160018</v>
      </c>
      <c r="M171" s="6">
        <v>202743</v>
      </c>
      <c r="N171" s="6">
        <v>102405</v>
      </c>
      <c r="O171" s="6">
        <v>183202</v>
      </c>
      <c r="P171" s="6">
        <v>157811</v>
      </c>
      <c r="Q171" s="6">
        <v>208607</v>
      </c>
      <c r="R171" s="6"/>
      <c r="S171" s="17"/>
    </row>
    <row r="172" spans="1:19" x14ac:dyDescent="0.2">
      <c r="A172" s="14">
        <v>593100</v>
      </c>
      <c r="B172" s="15" t="s">
        <v>187</v>
      </c>
      <c r="C172" s="14" t="s">
        <v>182</v>
      </c>
      <c r="D172" s="2">
        <f t="shared" si="6"/>
        <v>593</v>
      </c>
      <c r="E172" s="16">
        <f t="shared" si="9"/>
        <v>4996539</v>
      </c>
      <c r="F172" s="6">
        <v>326308</v>
      </c>
      <c r="G172" s="6">
        <v>347761</v>
      </c>
      <c r="H172" s="6">
        <v>279085</v>
      </c>
      <c r="I172" s="6">
        <v>400446</v>
      </c>
      <c r="J172" s="6">
        <v>478698</v>
      </c>
      <c r="K172" s="6">
        <v>350042</v>
      </c>
      <c r="L172" s="6">
        <v>443924</v>
      </c>
      <c r="M172" s="6">
        <v>649889</v>
      </c>
      <c r="N172" s="6">
        <v>452626</v>
      </c>
      <c r="O172" s="6">
        <v>403172</v>
      </c>
      <c r="P172" s="6">
        <v>424314</v>
      </c>
      <c r="Q172" s="6">
        <v>440274</v>
      </c>
      <c r="R172" s="6"/>
      <c r="S172" s="17"/>
    </row>
    <row r="173" spans="1:19" x14ac:dyDescent="0.2">
      <c r="A173" s="14">
        <v>594000</v>
      </c>
      <c r="B173" s="15" t="s">
        <v>188</v>
      </c>
      <c r="C173" s="14" t="s">
        <v>182</v>
      </c>
      <c r="D173" s="2">
        <f t="shared" si="6"/>
        <v>594</v>
      </c>
      <c r="E173" s="16">
        <f t="shared" si="9"/>
        <v>283607</v>
      </c>
      <c r="F173" s="6">
        <v>16930</v>
      </c>
      <c r="G173" s="6">
        <v>20216</v>
      </c>
      <c r="H173" s="6">
        <v>27737</v>
      </c>
      <c r="I173" s="6">
        <v>38931</v>
      </c>
      <c r="J173" s="6">
        <v>50617</v>
      </c>
      <c r="K173" s="6">
        <v>40771</v>
      </c>
      <c r="L173" s="6">
        <v>23635</v>
      </c>
      <c r="M173" s="6">
        <v>17374</v>
      </c>
      <c r="N173" s="6">
        <v>23660</v>
      </c>
      <c r="O173" s="6">
        <v>5910</v>
      </c>
      <c r="P173" s="6">
        <v>11248</v>
      </c>
      <c r="Q173" s="6">
        <v>6578</v>
      </c>
      <c r="R173" s="6"/>
      <c r="S173" s="17"/>
    </row>
    <row r="174" spans="1:19" x14ac:dyDescent="0.2">
      <c r="A174" s="14">
        <v>595100</v>
      </c>
      <c r="B174" s="15" t="s">
        <v>189</v>
      </c>
      <c r="C174" s="14" t="s">
        <v>182</v>
      </c>
      <c r="D174" s="2">
        <f t="shared" ref="D174:D242" si="10">VALUE(LEFT(A174,3))</f>
        <v>595</v>
      </c>
      <c r="E174" s="16">
        <f t="shared" si="9"/>
        <v>1930</v>
      </c>
      <c r="F174" s="6">
        <v>0</v>
      </c>
      <c r="G174" s="6">
        <v>35</v>
      </c>
      <c r="H174" s="6">
        <v>0</v>
      </c>
      <c r="I174" s="6">
        <v>349</v>
      </c>
      <c r="J174" s="6">
        <v>619</v>
      </c>
      <c r="K174" s="6">
        <v>0</v>
      </c>
      <c r="L174" s="6">
        <v>924</v>
      </c>
      <c r="M174" s="6">
        <v>0</v>
      </c>
      <c r="N174" s="6">
        <v>3</v>
      </c>
      <c r="O174" s="6">
        <v>0</v>
      </c>
      <c r="P174" s="6">
        <v>0</v>
      </c>
      <c r="Q174" s="6">
        <v>0</v>
      </c>
      <c r="R174" s="6"/>
      <c r="S174" s="17"/>
    </row>
    <row r="175" spans="1:19" x14ac:dyDescent="0.2">
      <c r="A175" s="14">
        <v>596000</v>
      </c>
      <c r="B175" s="15" t="s">
        <v>190</v>
      </c>
      <c r="C175" s="14" t="s">
        <v>182</v>
      </c>
      <c r="D175" s="2">
        <f t="shared" si="10"/>
        <v>596</v>
      </c>
      <c r="E175" s="16">
        <f t="shared" si="9"/>
        <v>315121</v>
      </c>
      <c r="F175" s="6">
        <v>15254</v>
      </c>
      <c r="G175" s="6">
        <v>18524</v>
      </c>
      <c r="H175" s="6">
        <v>19834</v>
      </c>
      <c r="I175" s="6">
        <v>4831</v>
      </c>
      <c r="J175" s="6">
        <v>44179</v>
      </c>
      <c r="K175" s="6">
        <v>24856</v>
      </c>
      <c r="L175" s="6">
        <v>27602</v>
      </c>
      <c r="M175" s="6">
        <v>43831</v>
      </c>
      <c r="N175" s="6">
        <v>22581</v>
      </c>
      <c r="O175" s="6">
        <v>47918</v>
      </c>
      <c r="P175" s="6">
        <v>26359</v>
      </c>
      <c r="Q175" s="6">
        <v>19352</v>
      </c>
      <c r="R175" s="6"/>
      <c r="S175" s="17"/>
    </row>
    <row r="176" spans="1:19" x14ac:dyDescent="0.2">
      <c r="A176" s="14">
        <v>597000</v>
      </c>
      <c r="B176" s="15" t="s">
        <v>191</v>
      </c>
      <c r="C176" s="14" t="s">
        <v>182</v>
      </c>
      <c r="D176" s="2">
        <f t="shared" si="10"/>
        <v>597</v>
      </c>
      <c r="E176" s="16">
        <f t="shared" si="9"/>
        <v>363720</v>
      </c>
      <c r="F176" s="6">
        <v>32267</v>
      </c>
      <c r="G176" s="6">
        <v>26575</v>
      </c>
      <c r="H176" s="6">
        <v>36059</v>
      </c>
      <c r="I176" s="6">
        <v>26964</v>
      </c>
      <c r="J176" s="6">
        <v>25706</v>
      </c>
      <c r="K176" s="6">
        <v>24545</v>
      </c>
      <c r="L176" s="6">
        <v>26178</v>
      </c>
      <c r="M176" s="6">
        <v>26166</v>
      </c>
      <c r="N176" s="6">
        <v>39327</v>
      </c>
      <c r="O176" s="6">
        <v>33523</v>
      </c>
      <c r="P176" s="6">
        <v>33205</v>
      </c>
      <c r="Q176" s="6">
        <v>33205</v>
      </c>
      <c r="R176" s="6"/>
      <c r="S176" s="17"/>
    </row>
    <row r="177" spans="1:19" x14ac:dyDescent="0.2">
      <c r="A177" s="14">
        <v>598100</v>
      </c>
      <c r="B177" s="15" t="s">
        <v>192</v>
      </c>
      <c r="C177" s="14" t="s">
        <v>182</v>
      </c>
      <c r="D177" s="2">
        <f t="shared" si="10"/>
        <v>598</v>
      </c>
      <c r="E177" s="16">
        <f t="shared" ref="E177" si="11">SUM(F177:Q177)</f>
        <v>163125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158508</v>
      </c>
      <c r="L177" s="6">
        <v>0</v>
      </c>
      <c r="M177" s="6">
        <v>0</v>
      </c>
      <c r="N177" s="6">
        <v>0</v>
      </c>
      <c r="O177" s="6">
        <v>1539</v>
      </c>
      <c r="P177" s="6">
        <v>1539</v>
      </c>
      <c r="Q177" s="6">
        <v>1539</v>
      </c>
      <c r="R177" s="6"/>
      <c r="S177" s="17"/>
    </row>
    <row r="178" spans="1:19" x14ac:dyDescent="0.2">
      <c r="A178" s="14">
        <v>901000</v>
      </c>
      <c r="B178" s="15" t="s">
        <v>193</v>
      </c>
      <c r="C178" s="14" t="s">
        <v>57</v>
      </c>
      <c r="D178" s="2">
        <f t="shared" si="10"/>
        <v>901</v>
      </c>
      <c r="E178" s="16">
        <f t="shared" si="9"/>
        <v>74355</v>
      </c>
      <c r="F178" s="6">
        <v>7297</v>
      </c>
      <c r="G178" s="6">
        <v>6663</v>
      </c>
      <c r="H178" s="6">
        <v>6443</v>
      </c>
      <c r="I178" s="6">
        <v>7837</v>
      </c>
      <c r="J178" s="6">
        <v>6633</v>
      </c>
      <c r="K178" s="6">
        <v>6064</v>
      </c>
      <c r="L178" s="6">
        <v>6277</v>
      </c>
      <c r="M178" s="6">
        <v>4480</v>
      </c>
      <c r="N178" s="6">
        <v>2961</v>
      </c>
      <c r="O178" s="6">
        <v>6612</v>
      </c>
      <c r="P178" s="6">
        <v>6544</v>
      </c>
      <c r="Q178" s="6">
        <v>6544</v>
      </c>
      <c r="R178" s="6"/>
      <c r="S178" s="17"/>
    </row>
    <row r="179" spans="1:19" x14ac:dyDescent="0.2">
      <c r="A179" s="14">
        <v>902000</v>
      </c>
      <c r="B179" s="15" t="s">
        <v>194</v>
      </c>
      <c r="C179" s="14" t="s">
        <v>57</v>
      </c>
      <c r="D179" s="2">
        <f t="shared" si="10"/>
        <v>902</v>
      </c>
      <c r="E179" s="16">
        <f t="shared" si="9"/>
        <v>157523</v>
      </c>
      <c r="F179" s="6">
        <v>14770</v>
      </c>
      <c r="G179" s="6">
        <v>13405</v>
      </c>
      <c r="H179" s="6">
        <v>18370</v>
      </c>
      <c r="I179" s="6">
        <v>11160</v>
      </c>
      <c r="J179" s="6">
        <v>12981</v>
      </c>
      <c r="K179" s="6">
        <v>13386</v>
      </c>
      <c r="L179" s="6">
        <v>10742</v>
      </c>
      <c r="M179" s="6">
        <v>13901</v>
      </c>
      <c r="N179" s="6">
        <v>15951</v>
      </c>
      <c r="O179" s="6">
        <v>10983</v>
      </c>
      <c r="P179" s="6">
        <v>10937</v>
      </c>
      <c r="Q179" s="6">
        <v>10937</v>
      </c>
      <c r="R179" s="6"/>
      <c r="S179" s="17"/>
    </row>
    <row r="180" spans="1:19" x14ac:dyDescent="0.2">
      <c r="A180" s="14">
        <v>903000</v>
      </c>
      <c r="B180" s="15" t="s">
        <v>195</v>
      </c>
      <c r="C180" s="14" t="s">
        <v>57</v>
      </c>
      <c r="D180" s="2">
        <f t="shared" si="10"/>
        <v>903</v>
      </c>
      <c r="E180" s="16">
        <f t="shared" si="9"/>
        <v>1598620</v>
      </c>
      <c r="F180" s="6">
        <v>165621</v>
      </c>
      <c r="G180" s="6">
        <v>126325</v>
      </c>
      <c r="H180" s="6">
        <v>173597</v>
      </c>
      <c r="I180" s="6">
        <v>77060</v>
      </c>
      <c r="J180" s="6">
        <v>91206</v>
      </c>
      <c r="K180" s="6">
        <v>108238</v>
      </c>
      <c r="L180" s="6">
        <v>235931</v>
      </c>
      <c r="M180" s="6">
        <v>59643</v>
      </c>
      <c r="N180" s="6">
        <v>128047</v>
      </c>
      <c r="O180" s="6">
        <v>115733</v>
      </c>
      <c r="P180" s="6">
        <v>204593</v>
      </c>
      <c r="Q180" s="6">
        <v>112626</v>
      </c>
      <c r="R180" s="6"/>
      <c r="S180" s="17"/>
    </row>
    <row r="181" spans="1:19" x14ac:dyDescent="0.2">
      <c r="A181" s="14">
        <v>903100</v>
      </c>
      <c r="B181" s="15" t="s">
        <v>196</v>
      </c>
      <c r="C181" s="14" t="s">
        <v>57</v>
      </c>
      <c r="D181" s="2">
        <f t="shared" si="10"/>
        <v>903</v>
      </c>
      <c r="E181" s="16">
        <f t="shared" si="9"/>
        <v>706661</v>
      </c>
      <c r="F181" s="6">
        <v>33524</v>
      </c>
      <c r="G181" s="6">
        <v>45925</v>
      </c>
      <c r="H181" s="6">
        <v>36657</v>
      </c>
      <c r="I181" s="6">
        <v>48517</v>
      </c>
      <c r="J181" s="6">
        <v>139900</v>
      </c>
      <c r="K181" s="6">
        <v>51437</v>
      </c>
      <c r="L181" s="6">
        <v>58439</v>
      </c>
      <c r="M181" s="6">
        <v>49481</v>
      </c>
      <c r="N181" s="6">
        <v>63174</v>
      </c>
      <c r="O181" s="6">
        <v>55847</v>
      </c>
      <c r="P181" s="6">
        <v>61209</v>
      </c>
      <c r="Q181" s="6">
        <v>62551</v>
      </c>
      <c r="R181" s="6"/>
      <c r="S181" s="17"/>
    </row>
    <row r="182" spans="1:19" x14ac:dyDescent="0.2">
      <c r="A182" s="14">
        <v>903200</v>
      </c>
      <c r="B182" s="15" t="s">
        <v>197</v>
      </c>
      <c r="C182" s="14" t="s">
        <v>57</v>
      </c>
      <c r="D182" s="2">
        <f t="shared" si="10"/>
        <v>903</v>
      </c>
      <c r="E182" s="16">
        <f t="shared" si="9"/>
        <v>1125342</v>
      </c>
      <c r="F182" s="6">
        <v>83481</v>
      </c>
      <c r="G182" s="6">
        <v>81871</v>
      </c>
      <c r="H182" s="6">
        <v>83124</v>
      </c>
      <c r="I182" s="6">
        <v>90559</v>
      </c>
      <c r="J182" s="6">
        <v>174196</v>
      </c>
      <c r="K182" s="6">
        <v>99353</v>
      </c>
      <c r="L182" s="6">
        <v>90045</v>
      </c>
      <c r="M182" s="6">
        <v>96236</v>
      </c>
      <c r="N182" s="6">
        <v>115714</v>
      </c>
      <c r="O182" s="6">
        <v>66490</v>
      </c>
      <c r="P182" s="6">
        <v>71502</v>
      </c>
      <c r="Q182" s="6">
        <v>72771</v>
      </c>
      <c r="R182" s="6"/>
      <c r="S182" s="17"/>
    </row>
    <row r="183" spans="1:19" x14ac:dyDescent="0.2">
      <c r="A183" s="14">
        <v>903300</v>
      </c>
      <c r="B183" s="15" t="s">
        <v>198</v>
      </c>
      <c r="C183" s="14" t="s">
        <v>57</v>
      </c>
      <c r="D183" s="2">
        <f t="shared" si="10"/>
        <v>903</v>
      </c>
      <c r="E183" s="16">
        <f t="shared" si="9"/>
        <v>607238</v>
      </c>
      <c r="F183" s="6">
        <v>29579</v>
      </c>
      <c r="G183" s="6">
        <v>33442</v>
      </c>
      <c r="H183" s="6">
        <v>32077</v>
      </c>
      <c r="I183" s="6">
        <v>40089</v>
      </c>
      <c r="J183" s="6">
        <v>112613</v>
      </c>
      <c r="K183" s="6">
        <v>41765</v>
      </c>
      <c r="L183" s="6">
        <v>41317</v>
      </c>
      <c r="M183" s="6">
        <v>44782</v>
      </c>
      <c r="N183" s="6">
        <v>53944</v>
      </c>
      <c r="O183" s="6">
        <v>48585</v>
      </c>
      <c r="P183" s="6">
        <v>63868</v>
      </c>
      <c r="Q183" s="6">
        <v>65177</v>
      </c>
      <c r="R183" s="6"/>
      <c r="S183" s="17"/>
    </row>
    <row r="184" spans="1:19" x14ac:dyDescent="0.2">
      <c r="A184" s="14">
        <v>903400</v>
      </c>
      <c r="B184" s="15" t="s">
        <v>199</v>
      </c>
      <c r="C184" s="14" t="s">
        <v>57</v>
      </c>
      <c r="D184" s="2">
        <f t="shared" si="10"/>
        <v>903</v>
      </c>
      <c r="E184" s="16">
        <f t="shared" si="9"/>
        <v>46026</v>
      </c>
      <c r="F184" s="6">
        <v>2452</v>
      </c>
      <c r="G184" s="6">
        <v>3094</v>
      </c>
      <c r="H184" s="6">
        <v>2993</v>
      </c>
      <c r="I184" s="6">
        <v>2812</v>
      </c>
      <c r="J184" s="6">
        <v>2796</v>
      </c>
      <c r="K184" s="6">
        <v>3450</v>
      </c>
      <c r="L184" s="6">
        <v>3738</v>
      </c>
      <c r="M184" s="6">
        <v>2773</v>
      </c>
      <c r="N184" s="6">
        <v>2887</v>
      </c>
      <c r="O184" s="6">
        <v>6523</v>
      </c>
      <c r="P184" s="6">
        <v>6254</v>
      </c>
      <c r="Q184" s="6">
        <v>6254</v>
      </c>
      <c r="R184" s="6"/>
      <c r="S184" s="17"/>
    </row>
    <row r="185" spans="1:19" x14ac:dyDescent="0.2">
      <c r="A185" s="14">
        <v>903891</v>
      </c>
      <c r="B185" s="15" t="s">
        <v>200</v>
      </c>
      <c r="C185" s="14" t="s">
        <v>57</v>
      </c>
      <c r="D185" s="2">
        <f t="shared" si="10"/>
        <v>903</v>
      </c>
      <c r="E185" s="16">
        <f t="shared" si="9"/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/>
      <c r="S185" s="17"/>
    </row>
    <row r="186" spans="1:19" x14ac:dyDescent="0.2">
      <c r="A186" s="14">
        <v>904000</v>
      </c>
      <c r="B186" s="15" t="s">
        <v>201</v>
      </c>
      <c r="C186" s="14" t="s">
        <v>57</v>
      </c>
      <c r="D186" s="2">
        <f t="shared" si="10"/>
        <v>904</v>
      </c>
      <c r="E186" s="16">
        <f t="shared" si="9"/>
        <v>1648760</v>
      </c>
      <c r="F186" s="6">
        <v>74085</v>
      </c>
      <c r="G186" s="6">
        <v>174646</v>
      </c>
      <c r="H186" s="6">
        <v>223732</v>
      </c>
      <c r="I186" s="6">
        <v>96206</v>
      </c>
      <c r="J186" s="6">
        <v>118242</v>
      </c>
      <c r="K186" s="6">
        <v>131656</v>
      </c>
      <c r="L186" s="6">
        <v>183882</v>
      </c>
      <c r="M186" s="6">
        <v>-56924</v>
      </c>
      <c r="N186" s="6">
        <v>102838</v>
      </c>
      <c r="O186" s="6">
        <v>265345</v>
      </c>
      <c r="P186" s="6">
        <v>192050</v>
      </c>
      <c r="Q186" s="6">
        <v>143002</v>
      </c>
      <c r="R186" s="6"/>
      <c r="S186" s="17"/>
    </row>
    <row r="187" spans="1:19" x14ac:dyDescent="0.2">
      <c r="A187" s="14">
        <v>904001</v>
      </c>
      <c r="B187" s="15" t="s">
        <v>202</v>
      </c>
      <c r="C187" s="14" t="s">
        <v>57</v>
      </c>
      <c r="D187" s="2">
        <f t="shared" si="10"/>
        <v>904</v>
      </c>
      <c r="E187" s="16">
        <f t="shared" si="9"/>
        <v>-415775</v>
      </c>
      <c r="F187" s="6">
        <v>87991</v>
      </c>
      <c r="G187" s="6">
        <v>-1017</v>
      </c>
      <c r="H187" s="6">
        <v>-11369</v>
      </c>
      <c r="I187" s="6">
        <v>1972</v>
      </c>
      <c r="J187" s="6">
        <v>-3485</v>
      </c>
      <c r="K187" s="6">
        <v>-2526</v>
      </c>
      <c r="L187" s="6">
        <v>-474050</v>
      </c>
      <c r="M187" s="6">
        <v>-9384</v>
      </c>
      <c r="N187" s="6">
        <v>-3907</v>
      </c>
      <c r="O187" s="6">
        <v>0</v>
      </c>
      <c r="P187" s="6">
        <v>0</v>
      </c>
      <c r="Q187" s="6">
        <v>0</v>
      </c>
      <c r="R187" s="6"/>
      <c r="S187" s="17"/>
    </row>
    <row r="188" spans="1:19" x14ac:dyDescent="0.2">
      <c r="A188" s="14">
        <v>904003</v>
      </c>
      <c r="B188" s="15" t="s">
        <v>203</v>
      </c>
      <c r="C188" s="14" t="s">
        <v>57</v>
      </c>
      <c r="D188" s="2">
        <f t="shared" si="10"/>
        <v>904</v>
      </c>
      <c r="E188" s="16">
        <f t="shared" si="9"/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20"/>
      <c r="S188" s="17"/>
    </row>
    <row r="189" spans="1:19" x14ac:dyDescent="0.2">
      <c r="A189" s="14">
        <v>904891</v>
      </c>
      <c r="B189" s="15" t="s">
        <v>204</v>
      </c>
      <c r="C189" s="14" t="s">
        <v>57</v>
      </c>
      <c r="D189" s="2">
        <f t="shared" si="10"/>
        <v>904</v>
      </c>
      <c r="E189" s="16">
        <f t="shared" si="9"/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/>
      <c r="S189" s="17"/>
    </row>
    <row r="190" spans="1:19" x14ac:dyDescent="0.2">
      <c r="A190" s="14">
        <v>905000</v>
      </c>
      <c r="B190" s="15" t="s">
        <v>205</v>
      </c>
      <c r="C190" s="14" t="s">
        <v>57</v>
      </c>
      <c r="D190" s="2">
        <f t="shared" si="10"/>
        <v>905</v>
      </c>
      <c r="E190" s="16">
        <f t="shared" si="9"/>
        <v>67</v>
      </c>
      <c r="F190" s="6">
        <v>0</v>
      </c>
      <c r="G190" s="6">
        <v>22</v>
      </c>
      <c r="H190" s="6">
        <v>10</v>
      </c>
      <c r="I190" s="6">
        <v>0</v>
      </c>
      <c r="J190" s="6">
        <v>3</v>
      </c>
      <c r="K190" s="6">
        <v>0</v>
      </c>
      <c r="L190" s="6">
        <v>31</v>
      </c>
      <c r="M190" s="6">
        <v>1</v>
      </c>
      <c r="N190" s="6">
        <v>0</v>
      </c>
      <c r="O190" s="6">
        <v>0</v>
      </c>
      <c r="P190" s="6">
        <v>0</v>
      </c>
      <c r="Q190" s="6">
        <v>0</v>
      </c>
      <c r="R190" s="6"/>
      <c r="S190" s="17"/>
    </row>
    <row r="191" spans="1:19" x14ac:dyDescent="0.2">
      <c r="A191" s="14">
        <v>908000</v>
      </c>
      <c r="B191" s="15" t="s">
        <v>206</v>
      </c>
      <c r="C191" s="14" t="s">
        <v>207</v>
      </c>
      <c r="D191" s="2">
        <f t="shared" si="10"/>
        <v>908</v>
      </c>
      <c r="E191" s="16">
        <f t="shared" si="9"/>
        <v>117</v>
      </c>
      <c r="F191" s="6">
        <v>6</v>
      </c>
      <c r="G191" s="6">
        <v>0</v>
      </c>
      <c r="H191" s="6">
        <v>13</v>
      </c>
      <c r="I191" s="6">
        <v>0</v>
      </c>
      <c r="J191" s="6">
        <v>68</v>
      </c>
      <c r="K191" s="6">
        <v>13</v>
      </c>
      <c r="L191" s="6">
        <v>3</v>
      </c>
      <c r="M191" s="6">
        <v>3</v>
      </c>
      <c r="N191" s="6">
        <v>11</v>
      </c>
      <c r="O191" s="6">
        <v>0</v>
      </c>
      <c r="P191" s="6">
        <v>0</v>
      </c>
      <c r="Q191" s="6">
        <v>0</v>
      </c>
      <c r="R191" s="6"/>
      <c r="S191" s="17"/>
    </row>
    <row r="192" spans="1:19" x14ac:dyDescent="0.2">
      <c r="A192" s="14">
        <v>909650</v>
      </c>
      <c r="B192" s="15" t="s">
        <v>208</v>
      </c>
      <c r="C192" s="14" t="s">
        <v>207</v>
      </c>
      <c r="D192" s="2">
        <f t="shared" si="10"/>
        <v>909</v>
      </c>
      <c r="E192" s="16">
        <f t="shared" si="9"/>
        <v>10714</v>
      </c>
      <c r="F192" s="6">
        <v>1533</v>
      </c>
      <c r="G192" s="6">
        <v>736</v>
      </c>
      <c r="H192" s="6">
        <v>2176</v>
      </c>
      <c r="I192" s="6">
        <v>1137</v>
      </c>
      <c r="J192" s="6">
        <v>271</v>
      </c>
      <c r="K192" s="6">
        <v>866</v>
      </c>
      <c r="L192" s="6">
        <v>3559</v>
      </c>
      <c r="M192" s="6">
        <v>0</v>
      </c>
      <c r="N192" s="6">
        <v>436</v>
      </c>
      <c r="O192" s="6">
        <v>0</v>
      </c>
      <c r="P192" s="6">
        <v>0</v>
      </c>
      <c r="Q192" s="6">
        <v>0</v>
      </c>
      <c r="R192" s="6"/>
      <c r="S192" s="17"/>
    </row>
    <row r="193" spans="1:19" x14ac:dyDescent="0.2">
      <c r="A193" s="14">
        <v>910000</v>
      </c>
      <c r="B193" s="15" t="s">
        <v>209</v>
      </c>
      <c r="C193" s="14" t="s">
        <v>207</v>
      </c>
      <c r="D193" s="2">
        <f t="shared" si="10"/>
        <v>910</v>
      </c>
      <c r="E193" s="16">
        <f t="shared" si="9"/>
        <v>1032248</v>
      </c>
      <c r="F193" s="6">
        <v>107121</v>
      </c>
      <c r="G193" s="6">
        <v>110097</v>
      </c>
      <c r="H193" s="6">
        <v>105843</v>
      </c>
      <c r="I193" s="6">
        <v>103077</v>
      </c>
      <c r="J193" s="6">
        <v>-157946</v>
      </c>
      <c r="K193" s="6">
        <v>99728</v>
      </c>
      <c r="L193" s="6">
        <v>102870</v>
      </c>
      <c r="M193" s="6">
        <v>100845</v>
      </c>
      <c r="N193" s="6">
        <v>106396</v>
      </c>
      <c r="O193" s="6">
        <v>119250</v>
      </c>
      <c r="P193" s="6">
        <v>117451</v>
      </c>
      <c r="Q193" s="6">
        <v>117516</v>
      </c>
      <c r="R193" s="6"/>
      <c r="S193" s="17"/>
    </row>
    <row r="194" spans="1:19" x14ac:dyDescent="0.2">
      <c r="A194" s="14">
        <v>910100</v>
      </c>
      <c r="B194" s="15" t="s">
        <v>210</v>
      </c>
      <c r="C194" s="14" t="s">
        <v>207</v>
      </c>
      <c r="D194" s="2">
        <f t="shared" si="10"/>
        <v>910</v>
      </c>
      <c r="E194" s="16">
        <f t="shared" si="9"/>
        <v>104721</v>
      </c>
      <c r="F194" s="6">
        <v>20313</v>
      </c>
      <c r="G194" s="6">
        <v>14287</v>
      </c>
      <c r="H194" s="6">
        <v>8439</v>
      </c>
      <c r="I194" s="6">
        <v>14909</v>
      </c>
      <c r="J194" s="6">
        <v>5450</v>
      </c>
      <c r="K194" s="6">
        <v>11913</v>
      </c>
      <c r="L194" s="6">
        <v>6483</v>
      </c>
      <c r="M194" s="6">
        <v>10504</v>
      </c>
      <c r="N194" s="6">
        <v>3964</v>
      </c>
      <c r="O194" s="6">
        <v>1398</v>
      </c>
      <c r="P194" s="6">
        <v>10412</v>
      </c>
      <c r="Q194" s="6">
        <v>-3351</v>
      </c>
      <c r="R194" s="6"/>
      <c r="S194" s="17"/>
    </row>
    <row r="195" spans="1:19" x14ac:dyDescent="0.2">
      <c r="A195" s="14">
        <v>911000</v>
      </c>
      <c r="B195" s="15" t="s">
        <v>211</v>
      </c>
      <c r="C195" s="14" t="s">
        <v>207</v>
      </c>
      <c r="D195" s="2">
        <f t="shared" si="10"/>
        <v>911</v>
      </c>
      <c r="E195" s="16">
        <f t="shared" si="9"/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/>
      <c r="S195" s="17"/>
    </row>
    <row r="196" spans="1:19" x14ac:dyDescent="0.2">
      <c r="A196" s="14">
        <v>912000</v>
      </c>
      <c r="B196" s="15" t="s">
        <v>212</v>
      </c>
      <c r="C196" s="14" t="s">
        <v>213</v>
      </c>
      <c r="D196" s="2">
        <f t="shared" si="10"/>
        <v>912</v>
      </c>
      <c r="E196" s="16">
        <f t="shared" si="9"/>
        <v>93580</v>
      </c>
      <c r="F196" s="6">
        <v>6530</v>
      </c>
      <c r="G196" s="6">
        <v>-6421</v>
      </c>
      <c r="H196" s="6">
        <v>1856</v>
      </c>
      <c r="I196" s="6">
        <v>8837</v>
      </c>
      <c r="J196" s="6">
        <v>4513</v>
      </c>
      <c r="K196" s="6">
        <v>4531</v>
      </c>
      <c r="L196" s="6">
        <v>14473</v>
      </c>
      <c r="M196" s="6">
        <v>23743</v>
      </c>
      <c r="N196" s="6">
        <v>12208</v>
      </c>
      <c r="O196" s="6">
        <v>10345</v>
      </c>
      <c r="P196" s="6">
        <v>6499</v>
      </c>
      <c r="Q196" s="6">
        <v>6466</v>
      </c>
      <c r="R196" s="6"/>
      <c r="S196" s="17"/>
    </row>
    <row r="197" spans="1:19" x14ac:dyDescent="0.2">
      <c r="A197" s="14">
        <v>913001</v>
      </c>
      <c r="B197" s="15" t="s">
        <v>214</v>
      </c>
      <c r="C197" s="14" t="s">
        <v>213</v>
      </c>
      <c r="D197" s="2">
        <f t="shared" si="10"/>
        <v>913</v>
      </c>
      <c r="E197" s="16">
        <f t="shared" si="9"/>
        <v>40219</v>
      </c>
      <c r="F197" s="6">
        <v>25</v>
      </c>
      <c r="G197" s="6">
        <v>924</v>
      </c>
      <c r="H197" s="6">
        <v>160</v>
      </c>
      <c r="I197" s="6">
        <v>138</v>
      </c>
      <c r="J197" s="6">
        <v>45</v>
      </c>
      <c r="K197" s="6">
        <v>25</v>
      </c>
      <c r="L197" s="6">
        <v>270</v>
      </c>
      <c r="M197" s="6">
        <v>200</v>
      </c>
      <c r="N197" s="6">
        <v>94</v>
      </c>
      <c r="O197" s="6">
        <v>12938</v>
      </c>
      <c r="P197" s="6">
        <v>12700</v>
      </c>
      <c r="Q197" s="6">
        <v>12700</v>
      </c>
      <c r="R197" s="6"/>
      <c r="S197" s="17"/>
    </row>
    <row r="198" spans="1:19" x14ac:dyDescent="0.2">
      <c r="A198" s="14">
        <v>920000</v>
      </c>
      <c r="B198" s="15" t="s">
        <v>215</v>
      </c>
      <c r="C198" s="14" t="s">
        <v>216</v>
      </c>
      <c r="D198" s="2">
        <f t="shared" si="10"/>
        <v>920</v>
      </c>
      <c r="E198" s="16">
        <f t="shared" si="9"/>
        <v>6287517</v>
      </c>
      <c r="F198" s="6">
        <v>671718</v>
      </c>
      <c r="G198" s="6">
        <v>527733</v>
      </c>
      <c r="H198" s="6">
        <v>541924</v>
      </c>
      <c r="I198" s="6">
        <v>553067</v>
      </c>
      <c r="J198" s="6">
        <v>531522</v>
      </c>
      <c r="K198" s="6">
        <v>566453</v>
      </c>
      <c r="L198" s="6">
        <v>-32111</v>
      </c>
      <c r="M198" s="6">
        <v>577091</v>
      </c>
      <c r="N198" s="6">
        <v>467931</v>
      </c>
      <c r="O198" s="6">
        <v>548083</v>
      </c>
      <c r="P198" s="6">
        <v>668287</v>
      </c>
      <c r="Q198" s="6">
        <v>665819</v>
      </c>
      <c r="R198" s="6"/>
      <c r="S198" s="17"/>
    </row>
    <row r="199" spans="1:19" x14ac:dyDescent="0.2">
      <c r="A199" s="14">
        <v>920100</v>
      </c>
      <c r="B199" s="15" t="s">
        <v>217</v>
      </c>
      <c r="C199" s="14" t="s">
        <v>216</v>
      </c>
      <c r="D199" s="2">
        <f>VALUE(LEFT(A199,3))</f>
        <v>920</v>
      </c>
      <c r="E199" s="16">
        <f>SUM(F199:Q199)</f>
        <v>422</v>
      </c>
      <c r="F199" s="6">
        <v>133</v>
      </c>
      <c r="G199" s="6">
        <v>124</v>
      </c>
      <c r="H199" s="6">
        <v>23</v>
      </c>
      <c r="I199" s="6">
        <v>27</v>
      </c>
      <c r="J199" s="6">
        <v>11</v>
      </c>
      <c r="K199" s="6">
        <v>14</v>
      </c>
      <c r="L199" s="6">
        <v>23</v>
      </c>
      <c r="M199" s="6">
        <v>50</v>
      </c>
      <c r="N199" s="6">
        <v>17</v>
      </c>
      <c r="O199" s="6">
        <v>0</v>
      </c>
      <c r="P199" s="6">
        <v>0</v>
      </c>
      <c r="Q199" s="6">
        <v>0</v>
      </c>
      <c r="R199" s="6"/>
      <c r="S199" s="17"/>
    </row>
    <row r="200" spans="1:19" x14ac:dyDescent="0.2">
      <c r="A200" s="14">
        <v>920300</v>
      </c>
      <c r="B200" s="15" t="s">
        <v>218</v>
      </c>
      <c r="C200" s="14" t="s">
        <v>216</v>
      </c>
      <c r="D200" s="2">
        <f t="shared" si="10"/>
        <v>920</v>
      </c>
      <c r="E200" s="16">
        <f t="shared" si="9"/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/>
      <c r="S200" s="17"/>
    </row>
    <row r="201" spans="1:19" x14ac:dyDescent="0.2">
      <c r="A201" s="14">
        <v>921100</v>
      </c>
      <c r="B201" s="15" t="s">
        <v>219</v>
      </c>
      <c r="C201" s="14" t="s">
        <v>216</v>
      </c>
      <c r="D201" s="2">
        <f t="shared" si="10"/>
        <v>921</v>
      </c>
      <c r="E201" s="16">
        <f t="shared" si="9"/>
        <v>-733733</v>
      </c>
      <c r="F201" s="6">
        <v>17266</v>
      </c>
      <c r="G201" s="6">
        <v>1074</v>
      </c>
      <c r="H201" s="6">
        <v>8186</v>
      </c>
      <c r="I201" s="6">
        <v>15384</v>
      </c>
      <c r="J201" s="6">
        <v>-874</v>
      </c>
      <c r="K201" s="6">
        <v>35702</v>
      </c>
      <c r="L201" s="6">
        <v>13917</v>
      </c>
      <c r="M201" s="6">
        <v>139294</v>
      </c>
      <c r="N201" s="6">
        <v>-147649</v>
      </c>
      <c r="O201" s="6">
        <v>-862573</v>
      </c>
      <c r="P201" s="6">
        <v>23105</v>
      </c>
      <c r="Q201" s="6">
        <v>23435</v>
      </c>
      <c r="R201" s="6"/>
      <c r="S201" s="17"/>
    </row>
    <row r="202" spans="1:19" x14ac:dyDescent="0.2">
      <c r="A202" s="14">
        <v>921101</v>
      </c>
      <c r="B202" s="15" t="s">
        <v>220</v>
      </c>
      <c r="C202" s="14" t="s">
        <v>216</v>
      </c>
      <c r="D202" s="2">
        <f t="shared" si="10"/>
        <v>921</v>
      </c>
      <c r="E202" s="16">
        <f t="shared" si="9"/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/>
      <c r="S202" s="17"/>
    </row>
    <row r="203" spans="1:19" x14ac:dyDescent="0.2">
      <c r="A203" s="14">
        <v>921110</v>
      </c>
      <c r="B203" s="15" t="s">
        <v>221</v>
      </c>
      <c r="C203" s="14" t="s">
        <v>216</v>
      </c>
      <c r="D203" s="2">
        <f t="shared" si="10"/>
        <v>921</v>
      </c>
      <c r="E203" s="16">
        <f t="shared" si="9"/>
        <v>121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121</v>
      </c>
      <c r="O203" s="6">
        <v>0</v>
      </c>
      <c r="P203" s="6">
        <v>0</v>
      </c>
      <c r="Q203" s="6">
        <v>0</v>
      </c>
      <c r="R203" s="6"/>
      <c r="S203" s="17"/>
    </row>
    <row r="204" spans="1:19" x14ac:dyDescent="0.2">
      <c r="A204" s="14">
        <v>921200</v>
      </c>
      <c r="B204" s="15" t="s">
        <v>222</v>
      </c>
      <c r="C204" s="14" t="s">
        <v>216</v>
      </c>
      <c r="D204" s="2">
        <f t="shared" si="10"/>
        <v>921</v>
      </c>
      <c r="E204" s="16">
        <f t="shared" si="9"/>
        <v>445621</v>
      </c>
      <c r="F204" s="6">
        <v>39594</v>
      </c>
      <c r="G204" s="6">
        <v>24251</v>
      </c>
      <c r="H204" s="6">
        <v>69112</v>
      </c>
      <c r="I204" s="6">
        <v>19643</v>
      </c>
      <c r="J204" s="6">
        <v>66251</v>
      </c>
      <c r="K204" s="6">
        <v>16702</v>
      </c>
      <c r="L204" s="6">
        <v>53030</v>
      </c>
      <c r="M204" s="6">
        <v>-16803</v>
      </c>
      <c r="N204" s="6">
        <v>89297</v>
      </c>
      <c r="O204" s="6">
        <v>51581</v>
      </c>
      <c r="P204" s="6">
        <v>18971</v>
      </c>
      <c r="Q204" s="6">
        <v>13992</v>
      </c>
      <c r="R204" s="6"/>
      <c r="S204" s="17"/>
    </row>
    <row r="205" spans="1:19" x14ac:dyDescent="0.2">
      <c r="A205" s="14">
        <v>921300</v>
      </c>
      <c r="B205" s="15" t="s">
        <v>223</v>
      </c>
      <c r="C205" s="14" t="s">
        <v>216</v>
      </c>
      <c r="D205" s="2">
        <f t="shared" si="10"/>
        <v>921</v>
      </c>
      <c r="E205" s="16">
        <f t="shared" si="9"/>
        <v>1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1</v>
      </c>
      <c r="N205" s="6">
        <v>0</v>
      </c>
      <c r="O205" s="6">
        <v>0</v>
      </c>
      <c r="P205" s="6">
        <v>0</v>
      </c>
      <c r="Q205" s="6">
        <v>0</v>
      </c>
      <c r="R205" s="6"/>
      <c r="S205" s="17"/>
    </row>
    <row r="206" spans="1:19" x14ac:dyDescent="0.2">
      <c r="A206" s="14">
        <v>921400</v>
      </c>
      <c r="B206" s="15" t="s">
        <v>224</v>
      </c>
      <c r="C206" s="14" t="s">
        <v>216</v>
      </c>
      <c r="D206" s="2">
        <f t="shared" si="10"/>
        <v>921</v>
      </c>
      <c r="E206" s="16">
        <f t="shared" si="9"/>
        <v>142580</v>
      </c>
      <c r="F206" s="6">
        <v>12385</v>
      </c>
      <c r="G206" s="6">
        <v>2103</v>
      </c>
      <c r="H206" s="6">
        <v>7762</v>
      </c>
      <c r="I206" s="6">
        <v>6591</v>
      </c>
      <c r="J206" s="6">
        <v>43458</v>
      </c>
      <c r="K206" s="6">
        <v>2176</v>
      </c>
      <c r="L206" s="6">
        <v>9359</v>
      </c>
      <c r="M206" s="6">
        <v>4257</v>
      </c>
      <c r="N206" s="6">
        <v>7716</v>
      </c>
      <c r="O206" s="6">
        <v>13321</v>
      </c>
      <c r="P206" s="6">
        <v>23561</v>
      </c>
      <c r="Q206" s="6">
        <v>9891</v>
      </c>
      <c r="R206" s="6"/>
      <c r="S206" s="17"/>
    </row>
    <row r="207" spans="1:19" x14ac:dyDescent="0.2">
      <c r="A207" s="14">
        <v>921540</v>
      </c>
      <c r="B207" s="15" t="s">
        <v>225</v>
      </c>
      <c r="C207" s="14" t="s">
        <v>216</v>
      </c>
      <c r="D207" s="2">
        <f t="shared" si="10"/>
        <v>921</v>
      </c>
      <c r="E207" s="16">
        <f t="shared" si="9"/>
        <v>187830</v>
      </c>
      <c r="F207" s="6">
        <v>12411</v>
      </c>
      <c r="G207" s="6">
        <v>16515</v>
      </c>
      <c r="H207" s="6">
        <v>17002</v>
      </c>
      <c r="I207" s="6">
        <v>33271</v>
      </c>
      <c r="J207" s="6">
        <v>4350</v>
      </c>
      <c r="K207" s="6">
        <v>21098</v>
      </c>
      <c r="L207" s="6">
        <v>20816</v>
      </c>
      <c r="M207" s="6">
        <v>20876</v>
      </c>
      <c r="N207" s="6">
        <v>21327</v>
      </c>
      <c r="O207" s="6">
        <v>5336</v>
      </c>
      <c r="P207" s="6">
        <v>7947</v>
      </c>
      <c r="Q207" s="6">
        <v>6881</v>
      </c>
      <c r="R207" s="6"/>
      <c r="S207" s="17"/>
    </row>
    <row r="208" spans="1:19" x14ac:dyDescent="0.2">
      <c r="A208" s="14">
        <v>921600</v>
      </c>
      <c r="B208" s="15" t="s">
        <v>226</v>
      </c>
      <c r="C208" s="14" t="s">
        <v>216</v>
      </c>
      <c r="D208" s="2">
        <f t="shared" si="10"/>
        <v>921</v>
      </c>
      <c r="E208" s="16">
        <f t="shared" si="9"/>
        <v>58</v>
      </c>
      <c r="F208" s="6">
        <v>22</v>
      </c>
      <c r="G208" s="6">
        <v>32</v>
      </c>
      <c r="H208" s="6">
        <v>-105</v>
      </c>
      <c r="I208" s="6">
        <v>37</v>
      </c>
      <c r="J208" s="6">
        <v>4</v>
      </c>
      <c r="K208" s="6">
        <v>5</v>
      </c>
      <c r="L208" s="6">
        <v>21</v>
      </c>
      <c r="M208" s="6">
        <v>0</v>
      </c>
      <c r="N208" s="6">
        <v>43</v>
      </c>
      <c r="O208" s="6">
        <v>-1</v>
      </c>
      <c r="P208" s="6">
        <v>0</v>
      </c>
      <c r="Q208" s="6">
        <v>0</v>
      </c>
      <c r="R208" s="6"/>
      <c r="S208" s="17"/>
    </row>
    <row r="209" spans="1:19" x14ac:dyDescent="0.2">
      <c r="A209" s="14">
        <v>921980</v>
      </c>
      <c r="B209" s="15" t="s">
        <v>227</v>
      </c>
      <c r="C209" s="14" t="s">
        <v>216</v>
      </c>
      <c r="D209" s="2">
        <f t="shared" si="10"/>
        <v>921</v>
      </c>
      <c r="E209" s="16">
        <f t="shared" si="9"/>
        <v>3044862</v>
      </c>
      <c r="F209" s="6">
        <v>248991</v>
      </c>
      <c r="G209" s="6">
        <v>276487</v>
      </c>
      <c r="H209" s="6">
        <v>241997</v>
      </c>
      <c r="I209" s="6">
        <v>256935</v>
      </c>
      <c r="J209" s="6">
        <v>263480</v>
      </c>
      <c r="K209" s="6">
        <v>241349</v>
      </c>
      <c r="L209" s="6">
        <v>254369</v>
      </c>
      <c r="M209" s="6">
        <v>253274</v>
      </c>
      <c r="N209" s="6">
        <v>284922</v>
      </c>
      <c r="O209" s="6">
        <v>231586</v>
      </c>
      <c r="P209" s="6">
        <v>245736</v>
      </c>
      <c r="Q209" s="6">
        <v>245736</v>
      </c>
      <c r="R209" s="6"/>
      <c r="S209" s="17"/>
    </row>
    <row r="210" spans="1:19" x14ac:dyDescent="0.2">
      <c r="A210" s="14">
        <v>922000</v>
      </c>
      <c r="B210" s="15" t="s">
        <v>228</v>
      </c>
      <c r="C210" s="14" t="s">
        <v>216</v>
      </c>
      <c r="D210" s="2">
        <f t="shared" si="10"/>
        <v>922</v>
      </c>
      <c r="E210" s="16">
        <f t="shared" si="9"/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/>
      <c r="S210" s="17"/>
    </row>
    <row r="211" spans="1:19" x14ac:dyDescent="0.2">
      <c r="A211" s="14">
        <v>923000</v>
      </c>
      <c r="B211" s="15" t="s">
        <v>229</v>
      </c>
      <c r="C211" s="14" t="s">
        <v>216</v>
      </c>
      <c r="D211" s="2">
        <f t="shared" si="10"/>
        <v>923</v>
      </c>
      <c r="E211" s="16">
        <f t="shared" si="9"/>
        <v>2863086</v>
      </c>
      <c r="F211" s="6">
        <v>164687</v>
      </c>
      <c r="G211" s="6">
        <v>215846</v>
      </c>
      <c r="H211" s="6">
        <v>193976</v>
      </c>
      <c r="I211" s="6">
        <v>165192</v>
      </c>
      <c r="J211" s="6">
        <v>241719</v>
      </c>
      <c r="K211" s="6">
        <v>859736</v>
      </c>
      <c r="L211" s="6">
        <v>126713</v>
      </c>
      <c r="M211" s="6">
        <v>198317</v>
      </c>
      <c r="N211" s="6">
        <v>178490</v>
      </c>
      <c r="O211" s="6">
        <v>163682</v>
      </c>
      <c r="P211" s="6">
        <v>170516</v>
      </c>
      <c r="Q211" s="6">
        <v>184212</v>
      </c>
      <c r="R211" s="6"/>
      <c r="S211" s="17"/>
    </row>
    <row r="212" spans="1:19" x14ac:dyDescent="0.2">
      <c r="A212" s="14">
        <v>923980</v>
      </c>
      <c r="B212" s="15" t="s">
        <v>230</v>
      </c>
      <c r="C212" s="14" t="s">
        <v>216</v>
      </c>
      <c r="D212" s="2">
        <f t="shared" si="10"/>
        <v>923</v>
      </c>
      <c r="E212" s="16">
        <f t="shared" si="9"/>
        <v>45128</v>
      </c>
      <c r="F212" s="6">
        <v>13873</v>
      </c>
      <c r="G212" s="6">
        <v>5770</v>
      </c>
      <c r="H212" s="6">
        <v>1072</v>
      </c>
      <c r="I212" s="6">
        <v>1082</v>
      </c>
      <c r="J212" s="6">
        <v>4602</v>
      </c>
      <c r="K212" s="6">
        <v>11435</v>
      </c>
      <c r="L212" s="6">
        <v>2968</v>
      </c>
      <c r="M212" s="6">
        <v>2303</v>
      </c>
      <c r="N212" s="6">
        <v>2023</v>
      </c>
      <c r="O212" s="6">
        <v>0</v>
      </c>
      <c r="P212" s="6">
        <v>0</v>
      </c>
      <c r="Q212" s="6">
        <v>0</v>
      </c>
      <c r="R212" s="6"/>
      <c r="S212" s="17"/>
    </row>
    <row r="213" spans="1:19" x14ac:dyDescent="0.2">
      <c r="A213" s="14">
        <v>924000</v>
      </c>
      <c r="B213" s="15" t="s">
        <v>231</v>
      </c>
      <c r="C213" s="14" t="s">
        <v>216</v>
      </c>
      <c r="D213" s="2">
        <f t="shared" si="10"/>
        <v>924</v>
      </c>
      <c r="E213" s="16">
        <f t="shared" si="9"/>
        <v>5461</v>
      </c>
      <c r="F213" s="6">
        <v>-2263</v>
      </c>
      <c r="G213" s="6">
        <v>712</v>
      </c>
      <c r="H213" s="6">
        <v>712</v>
      </c>
      <c r="I213" s="6">
        <v>-2263</v>
      </c>
      <c r="J213" s="6">
        <v>4112</v>
      </c>
      <c r="K213" s="6">
        <v>712</v>
      </c>
      <c r="L213" s="6">
        <v>-2263</v>
      </c>
      <c r="M213" s="6">
        <v>712</v>
      </c>
      <c r="N213" s="6">
        <v>712</v>
      </c>
      <c r="O213" s="6">
        <v>1526</v>
      </c>
      <c r="P213" s="6">
        <v>1526</v>
      </c>
      <c r="Q213" s="6">
        <v>1526</v>
      </c>
      <c r="R213" s="6"/>
      <c r="S213" s="17"/>
    </row>
    <row r="214" spans="1:19" x14ac:dyDescent="0.2">
      <c r="A214" s="14">
        <v>924050</v>
      </c>
      <c r="B214" s="15" t="s">
        <v>232</v>
      </c>
      <c r="C214" s="14" t="s">
        <v>216</v>
      </c>
      <c r="D214" s="2">
        <f t="shared" si="10"/>
        <v>924</v>
      </c>
      <c r="E214" s="16">
        <f t="shared" si="9"/>
        <v>1425807</v>
      </c>
      <c r="F214" s="6">
        <v>119932</v>
      </c>
      <c r="G214" s="6">
        <v>119932</v>
      </c>
      <c r="H214" s="6">
        <v>119932</v>
      </c>
      <c r="I214" s="6">
        <v>119932</v>
      </c>
      <c r="J214" s="6">
        <v>119932</v>
      </c>
      <c r="K214" s="6">
        <v>119932</v>
      </c>
      <c r="L214" s="6">
        <v>119932</v>
      </c>
      <c r="M214" s="6">
        <v>119932</v>
      </c>
      <c r="N214" s="6">
        <v>119932</v>
      </c>
      <c r="O214" s="6">
        <v>115473</v>
      </c>
      <c r="P214" s="6">
        <v>115473</v>
      </c>
      <c r="Q214" s="6">
        <v>115473</v>
      </c>
      <c r="R214" s="6"/>
      <c r="S214" s="17"/>
    </row>
    <row r="215" spans="1:19" x14ac:dyDescent="0.2">
      <c r="A215" s="14">
        <v>924110</v>
      </c>
      <c r="B215" s="15" t="s">
        <v>233</v>
      </c>
      <c r="C215" s="14" t="s">
        <v>216</v>
      </c>
      <c r="D215" s="2">
        <f>VALUE(LEFT(A215,3))</f>
        <v>924</v>
      </c>
      <c r="E215" s="21">
        <f>SUM(F215:Q215)</f>
        <v>-2475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-825</v>
      </c>
      <c r="P215" s="6">
        <v>-825</v>
      </c>
      <c r="Q215" s="6">
        <v>-825</v>
      </c>
      <c r="R215" s="6"/>
      <c r="S215" s="17"/>
    </row>
    <row r="216" spans="1:19" x14ac:dyDescent="0.2">
      <c r="A216" s="14">
        <v>924980</v>
      </c>
      <c r="B216" s="15" t="s">
        <v>234</v>
      </c>
      <c r="C216" s="14" t="s">
        <v>216</v>
      </c>
      <c r="D216" s="2">
        <f t="shared" si="10"/>
        <v>924</v>
      </c>
      <c r="E216" s="16">
        <f t="shared" si="9"/>
        <v>48986</v>
      </c>
      <c r="F216" s="6">
        <v>3155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15277</v>
      </c>
      <c r="P216" s="6">
        <v>15277</v>
      </c>
      <c r="Q216" s="6">
        <v>15277</v>
      </c>
      <c r="R216" s="6"/>
      <c r="S216" s="17"/>
    </row>
    <row r="217" spans="1:19" x14ac:dyDescent="0.2">
      <c r="A217" s="14">
        <v>925000</v>
      </c>
      <c r="B217" s="15" t="s">
        <v>235</v>
      </c>
      <c r="C217" s="14" t="s">
        <v>216</v>
      </c>
      <c r="D217" s="2">
        <f t="shared" si="10"/>
        <v>925</v>
      </c>
      <c r="E217" s="16">
        <f t="shared" si="9"/>
        <v>99006</v>
      </c>
      <c r="F217" s="6">
        <v>553</v>
      </c>
      <c r="G217" s="6">
        <v>52673</v>
      </c>
      <c r="H217" s="6">
        <v>5379</v>
      </c>
      <c r="I217" s="6">
        <v>4779</v>
      </c>
      <c r="J217" s="6">
        <v>622</v>
      </c>
      <c r="K217" s="6">
        <v>1330</v>
      </c>
      <c r="L217" s="6">
        <v>6345</v>
      </c>
      <c r="M217" s="6">
        <v>1066</v>
      </c>
      <c r="N217" s="6">
        <v>14460</v>
      </c>
      <c r="O217" s="6">
        <v>7443</v>
      </c>
      <c r="P217" s="6">
        <v>2043</v>
      </c>
      <c r="Q217" s="6">
        <v>2313</v>
      </c>
      <c r="R217" s="6"/>
      <c r="S217" s="17"/>
    </row>
    <row r="218" spans="1:19" x14ac:dyDescent="0.2">
      <c r="A218" s="14">
        <v>925050</v>
      </c>
      <c r="B218" s="15" t="s">
        <v>236</v>
      </c>
      <c r="C218" s="14" t="s">
        <v>216</v>
      </c>
      <c r="D218" s="2">
        <f>VALUE(LEFT(A218,3))</f>
        <v>925</v>
      </c>
      <c r="E218" s="16">
        <f t="shared" si="9"/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/>
      <c r="S218" s="17"/>
    </row>
    <row r="219" spans="1:19" x14ac:dyDescent="0.2">
      <c r="A219" s="14">
        <v>925051</v>
      </c>
      <c r="B219" s="15" t="s">
        <v>237</v>
      </c>
      <c r="C219" s="14" t="s">
        <v>216</v>
      </c>
      <c r="D219" s="2">
        <f t="shared" si="10"/>
        <v>925</v>
      </c>
      <c r="E219" s="16">
        <f t="shared" si="9"/>
        <v>382905</v>
      </c>
      <c r="F219" s="6">
        <v>32820</v>
      </c>
      <c r="G219" s="6">
        <v>32820</v>
      </c>
      <c r="H219" s="6">
        <v>32820</v>
      </c>
      <c r="I219" s="6">
        <v>32820</v>
      </c>
      <c r="J219" s="6">
        <v>32820</v>
      </c>
      <c r="K219" s="6">
        <v>32820</v>
      </c>
      <c r="L219" s="6">
        <v>32820</v>
      </c>
      <c r="M219" s="6">
        <v>32820</v>
      </c>
      <c r="N219" s="6">
        <v>32820</v>
      </c>
      <c r="O219" s="6">
        <v>29175</v>
      </c>
      <c r="P219" s="6">
        <v>29175</v>
      </c>
      <c r="Q219" s="6">
        <v>29175</v>
      </c>
      <c r="R219" s="6"/>
      <c r="S219" s="17"/>
    </row>
    <row r="220" spans="1:19" x14ac:dyDescent="0.2">
      <c r="A220" s="14">
        <v>925052</v>
      </c>
      <c r="B220" s="15" t="s">
        <v>238</v>
      </c>
      <c r="C220" s="14" t="s">
        <v>216</v>
      </c>
      <c r="D220" s="2">
        <f t="shared" si="10"/>
        <v>925</v>
      </c>
      <c r="E220" s="16">
        <f t="shared" ref="E220" si="12">SUM(F220:Q220)</f>
        <v>57030</v>
      </c>
      <c r="F220" s="6">
        <v>4423</v>
      </c>
      <c r="G220" s="6">
        <v>4423</v>
      </c>
      <c r="H220" s="6">
        <v>4423</v>
      </c>
      <c r="I220" s="6">
        <v>4423</v>
      </c>
      <c r="J220" s="6">
        <v>4423</v>
      </c>
      <c r="K220" s="6">
        <v>4423</v>
      </c>
      <c r="L220" s="6">
        <v>4423</v>
      </c>
      <c r="M220" s="6">
        <v>4423</v>
      </c>
      <c r="N220" s="6">
        <v>4423</v>
      </c>
      <c r="O220" s="6">
        <v>5741</v>
      </c>
      <c r="P220" s="6">
        <v>5741</v>
      </c>
      <c r="Q220" s="6">
        <v>5741</v>
      </c>
      <c r="R220" s="6"/>
      <c r="S220" s="17"/>
    </row>
    <row r="221" spans="1:19" x14ac:dyDescent="0.2">
      <c r="A221" s="14">
        <v>925100</v>
      </c>
      <c r="B221" s="15" t="s">
        <v>239</v>
      </c>
      <c r="C221" s="14" t="s">
        <v>216</v>
      </c>
      <c r="D221" s="2">
        <f t="shared" si="10"/>
        <v>925</v>
      </c>
      <c r="E221" s="16">
        <f t="shared" si="9"/>
        <v>6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2</v>
      </c>
      <c r="L221" s="6">
        <v>0</v>
      </c>
      <c r="M221" s="6">
        <v>0</v>
      </c>
      <c r="N221" s="6">
        <v>4</v>
      </c>
      <c r="O221" s="6">
        <v>0</v>
      </c>
      <c r="P221" s="6">
        <v>0</v>
      </c>
      <c r="Q221" s="6">
        <v>0</v>
      </c>
      <c r="R221" s="6"/>
      <c r="S221" s="17"/>
    </row>
    <row r="222" spans="1:19" x14ac:dyDescent="0.2">
      <c r="A222" s="14">
        <v>925200</v>
      </c>
      <c r="B222" s="15" t="s">
        <v>240</v>
      </c>
      <c r="C222" s="14" t="s">
        <v>216</v>
      </c>
      <c r="D222" s="2">
        <f t="shared" si="10"/>
        <v>925</v>
      </c>
      <c r="E222" s="16">
        <f t="shared" si="9"/>
        <v>2803</v>
      </c>
      <c r="F222" s="6">
        <v>362</v>
      </c>
      <c r="G222" s="6">
        <v>317</v>
      </c>
      <c r="H222" s="6">
        <v>312</v>
      </c>
      <c r="I222" s="6">
        <v>250</v>
      </c>
      <c r="J222" s="6">
        <v>18</v>
      </c>
      <c r="K222" s="6">
        <v>13</v>
      </c>
      <c r="L222" s="6">
        <v>20</v>
      </c>
      <c r="M222" s="6">
        <v>13</v>
      </c>
      <c r="N222" s="6">
        <v>13</v>
      </c>
      <c r="O222" s="6">
        <v>495</v>
      </c>
      <c r="P222" s="6">
        <v>495</v>
      </c>
      <c r="Q222" s="6">
        <v>495</v>
      </c>
      <c r="R222" s="6"/>
      <c r="S222" s="17"/>
    </row>
    <row r="223" spans="1:19" x14ac:dyDescent="0.2">
      <c r="A223" s="14">
        <v>925980</v>
      </c>
      <c r="B223" s="15" t="s">
        <v>241</v>
      </c>
      <c r="C223" s="14" t="s">
        <v>216</v>
      </c>
      <c r="D223" s="2">
        <f t="shared" si="10"/>
        <v>925</v>
      </c>
      <c r="E223" s="16">
        <f t="shared" si="9"/>
        <v>13294</v>
      </c>
      <c r="F223" s="6">
        <v>1061</v>
      </c>
      <c r="G223" s="6">
        <v>1061</v>
      </c>
      <c r="H223" s="6">
        <v>1061</v>
      </c>
      <c r="I223" s="6">
        <v>1061</v>
      </c>
      <c r="J223" s="6">
        <v>1061</v>
      </c>
      <c r="K223" s="6">
        <v>1061</v>
      </c>
      <c r="L223" s="6">
        <v>1470</v>
      </c>
      <c r="M223" s="6">
        <v>1061</v>
      </c>
      <c r="N223" s="6">
        <v>1061</v>
      </c>
      <c r="O223" s="6">
        <v>1112</v>
      </c>
      <c r="P223" s="6">
        <v>1112</v>
      </c>
      <c r="Q223" s="6">
        <v>1112</v>
      </c>
      <c r="R223" s="6"/>
      <c r="S223" s="17"/>
    </row>
    <row r="224" spans="1:19" x14ac:dyDescent="0.2">
      <c r="A224" s="14">
        <v>926000</v>
      </c>
      <c r="B224" s="15" t="s">
        <v>242</v>
      </c>
      <c r="C224" s="14" t="s">
        <v>216</v>
      </c>
      <c r="D224" s="2">
        <f t="shared" si="10"/>
        <v>926</v>
      </c>
      <c r="E224" s="16">
        <f t="shared" si="9"/>
        <v>3597783</v>
      </c>
      <c r="F224" s="6">
        <v>240113</v>
      </c>
      <c r="G224" s="6">
        <v>215937</v>
      </c>
      <c r="H224" s="6">
        <v>303674</v>
      </c>
      <c r="I224" s="6">
        <v>534370</v>
      </c>
      <c r="J224" s="6">
        <v>223507</v>
      </c>
      <c r="K224" s="6">
        <v>345793</v>
      </c>
      <c r="L224" s="6">
        <v>243323</v>
      </c>
      <c r="M224" s="6">
        <v>212667</v>
      </c>
      <c r="N224" s="6">
        <v>219226</v>
      </c>
      <c r="O224" s="6">
        <v>419882</v>
      </c>
      <c r="P224" s="6">
        <v>416471</v>
      </c>
      <c r="Q224" s="6">
        <v>222820</v>
      </c>
      <c r="R224" s="6"/>
      <c r="S224" s="17"/>
    </row>
    <row r="225" spans="1:19" x14ac:dyDescent="0.2">
      <c r="A225" s="14">
        <v>926430</v>
      </c>
      <c r="B225" s="15" t="s">
        <v>243</v>
      </c>
      <c r="C225" s="14" t="s">
        <v>216</v>
      </c>
      <c r="D225" s="2">
        <f t="shared" si="10"/>
        <v>926</v>
      </c>
      <c r="E225" s="16">
        <f t="shared" si="9"/>
        <v>33</v>
      </c>
      <c r="F225" s="6">
        <v>0</v>
      </c>
      <c r="G225" s="6">
        <v>25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8</v>
      </c>
      <c r="O225" s="6">
        <v>0</v>
      </c>
      <c r="P225" s="6">
        <v>0</v>
      </c>
      <c r="Q225" s="6">
        <v>0</v>
      </c>
      <c r="R225" s="6"/>
      <c r="S225" s="17"/>
    </row>
    <row r="226" spans="1:19" x14ac:dyDescent="0.2">
      <c r="A226" s="14">
        <v>926600</v>
      </c>
      <c r="B226" s="15" t="s">
        <v>244</v>
      </c>
      <c r="C226" s="14" t="s">
        <v>216</v>
      </c>
      <c r="D226" s="2">
        <f t="shared" si="10"/>
        <v>926</v>
      </c>
      <c r="E226" s="16">
        <f t="shared" ref="E226:E248" si="13">SUM(F226:Q226)</f>
        <v>1653334</v>
      </c>
      <c r="F226" s="6">
        <v>218698</v>
      </c>
      <c r="G226" s="6">
        <v>123553</v>
      </c>
      <c r="H226" s="6">
        <v>2495</v>
      </c>
      <c r="I226" s="6">
        <v>-8929</v>
      </c>
      <c r="J226" s="6">
        <v>156965</v>
      </c>
      <c r="K226" s="6">
        <v>141041</v>
      </c>
      <c r="L226" s="6">
        <v>282243</v>
      </c>
      <c r="M226" s="6">
        <v>140417</v>
      </c>
      <c r="N226" s="6">
        <v>11306</v>
      </c>
      <c r="O226" s="6">
        <v>203198</v>
      </c>
      <c r="P226" s="6">
        <v>185981</v>
      </c>
      <c r="Q226" s="6">
        <v>196366</v>
      </c>
      <c r="R226" s="6"/>
      <c r="S226" s="17"/>
    </row>
    <row r="227" spans="1:19" x14ac:dyDescent="0.2">
      <c r="A227" s="14">
        <v>926999</v>
      </c>
      <c r="B227" s="15" t="s">
        <v>245</v>
      </c>
      <c r="C227" s="14" t="s">
        <v>216</v>
      </c>
      <c r="D227" s="2">
        <f t="shared" si="10"/>
        <v>926</v>
      </c>
      <c r="E227" s="16">
        <f t="shared" si="13"/>
        <v>-852956</v>
      </c>
      <c r="F227" s="6">
        <v>-110788</v>
      </c>
      <c r="G227" s="6">
        <v>-110788</v>
      </c>
      <c r="H227" s="6">
        <v>-110788</v>
      </c>
      <c r="I227" s="6">
        <v>-110788</v>
      </c>
      <c r="J227" s="6">
        <v>-110788</v>
      </c>
      <c r="K227" s="6">
        <v>-110788</v>
      </c>
      <c r="L227" s="6">
        <v>226088</v>
      </c>
      <c r="M227" s="6">
        <v>-96755</v>
      </c>
      <c r="N227" s="6">
        <v>-96755</v>
      </c>
      <c r="O227" s="6">
        <v>-94634</v>
      </c>
      <c r="P227" s="6">
        <v>-63086</v>
      </c>
      <c r="Q227" s="6">
        <v>-63086</v>
      </c>
      <c r="R227" s="6"/>
      <c r="S227" s="17"/>
    </row>
    <row r="228" spans="1:19" x14ac:dyDescent="0.2">
      <c r="A228" s="14">
        <v>928000</v>
      </c>
      <c r="B228" s="15" t="s">
        <v>246</v>
      </c>
      <c r="C228" s="14" t="s">
        <v>216</v>
      </c>
      <c r="D228" s="2">
        <f t="shared" si="10"/>
        <v>928</v>
      </c>
      <c r="E228" s="16">
        <f t="shared" si="13"/>
        <v>34877</v>
      </c>
      <c r="F228" s="6">
        <v>464</v>
      </c>
      <c r="G228" s="6">
        <v>407</v>
      </c>
      <c r="H228" s="6">
        <v>480</v>
      </c>
      <c r="I228" s="6">
        <v>0</v>
      </c>
      <c r="J228" s="6">
        <v>561</v>
      </c>
      <c r="K228" s="6">
        <v>20950</v>
      </c>
      <c r="L228" s="6">
        <v>0</v>
      </c>
      <c r="M228" s="6">
        <v>7478</v>
      </c>
      <c r="N228" s="6">
        <v>4537</v>
      </c>
      <c r="O228" s="6">
        <v>0</v>
      </c>
      <c r="P228" s="6">
        <v>0</v>
      </c>
      <c r="Q228" s="6">
        <v>0</v>
      </c>
      <c r="R228" s="6"/>
      <c r="S228" s="17"/>
    </row>
    <row r="229" spans="1:19" x14ac:dyDescent="0.2">
      <c r="A229" s="14">
        <v>928006</v>
      </c>
      <c r="B229" s="15" t="s">
        <v>247</v>
      </c>
      <c r="C229" s="14" t="s">
        <v>216</v>
      </c>
      <c r="D229" s="2">
        <f t="shared" si="10"/>
        <v>928</v>
      </c>
      <c r="E229" s="16">
        <f t="shared" si="13"/>
        <v>867849</v>
      </c>
      <c r="F229" s="6">
        <v>72516</v>
      </c>
      <c r="G229" s="6">
        <v>72516</v>
      </c>
      <c r="H229" s="6">
        <v>72516</v>
      </c>
      <c r="I229" s="6">
        <v>72516</v>
      </c>
      <c r="J229" s="6">
        <v>76192</v>
      </c>
      <c r="K229" s="6">
        <v>34810</v>
      </c>
      <c r="L229" s="6">
        <v>114910</v>
      </c>
      <c r="M229" s="6">
        <v>74957</v>
      </c>
      <c r="N229" s="6">
        <v>68383</v>
      </c>
      <c r="O229" s="6">
        <v>69511</v>
      </c>
      <c r="P229" s="6">
        <v>69511</v>
      </c>
      <c r="Q229" s="6">
        <v>69511</v>
      </c>
      <c r="R229" s="6"/>
      <c r="S229" s="17"/>
    </row>
    <row r="230" spans="1:19" x14ac:dyDescent="0.2">
      <c r="A230" s="14">
        <v>928053</v>
      </c>
      <c r="B230" s="15" t="s">
        <v>248</v>
      </c>
      <c r="C230" s="14" t="s">
        <v>216</v>
      </c>
      <c r="D230" s="2">
        <f>VALUE(LEFT(A230,3))</f>
        <v>928</v>
      </c>
      <c r="E230" s="16">
        <f t="shared" si="13"/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/>
      <c r="S230" s="17"/>
    </row>
    <row r="231" spans="1:19" x14ac:dyDescent="0.2">
      <c r="A231" s="14">
        <v>929000</v>
      </c>
      <c r="B231" s="15" t="s">
        <v>249</v>
      </c>
      <c r="C231" s="14" t="s">
        <v>216</v>
      </c>
      <c r="D231" s="2">
        <f t="shared" si="10"/>
        <v>929</v>
      </c>
      <c r="E231" s="16">
        <f t="shared" si="13"/>
        <v>-23567</v>
      </c>
      <c r="F231" s="6">
        <v>-6734</v>
      </c>
      <c r="G231" s="6">
        <v>-1860</v>
      </c>
      <c r="H231" s="6">
        <v>-1813</v>
      </c>
      <c r="I231" s="6">
        <v>-2113</v>
      </c>
      <c r="J231" s="6">
        <v>-1718</v>
      </c>
      <c r="K231" s="6">
        <v>-2921</v>
      </c>
      <c r="L231" s="6">
        <v>-1978</v>
      </c>
      <c r="M231" s="6">
        <v>-2164</v>
      </c>
      <c r="N231" s="6">
        <v>-2266</v>
      </c>
      <c r="O231" s="6">
        <v>0</v>
      </c>
      <c r="P231" s="6">
        <v>0</v>
      </c>
      <c r="Q231" s="6">
        <v>0</v>
      </c>
      <c r="R231" s="6"/>
      <c r="S231" s="17"/>
    </row>
    <row r="232" spans="1:19" x14ac:dyDescent="0.2">
      <c r="A232" s="14">
        <v>929500</v>
      </c>
      <c r="B232" s="15" t="s">
        <v>250</v>
      </c>
      <c r="C232" s="14" t="s">
        <v>216</v>
      </c>
      <c r="D232" s="2">
        <f t="shared" si="10"/>
        <v>929</v>
      </c>
      <c r="E232" s="16">
        <f t="shared" si="13"/>
        <v>-929378</v>
      </c>
      <c r="F232" s="6">
        <v>-55113</v>
      </c>
      <c r="G232" s="6">
        <v>-75083</v>
      </c>
      <c r="H232" s="6">
        <v>-111306</v>
      </c>
      <c r="I232" s="6">
        <v>-52580</v>
      </c>
      <c r="J232" s="6">
        <v>-73681</v>
      </c>
      <c r="K232" s="6">
        <v>-105373</v>
      </c>
      <c r="L232" s="6">
        <v>-54147</v>
      </c>
      <c r="M232" s="6">
        <v>-191727</v>
      </c>
      <c r="N232" s="6">
        <v>-111415</v>
      </c>
      <c r="O232" s="6">
        <v>-33721</v>
      </c>
      <c r="P232" s="6">
        <v>-32616</v>
      </c>
      <c r="Q232" s="6">
        <v>-32616</v>
      </c>
      <c r="R232" s="6"/>
      <c r="S232" s="17"/>
    </row>
    <row r="233" spans="1:19" x14ac:dyDescent="0.2">
      <c r="A233" s="14">
        <v>930150</v>
      </c>
      <c r="B233" s="15" t="s">
        <v>251</v>
      </c>
      <c r="C233" s="14" t="s">
        <v>216</v>
      </c>
      <c r="D233" s="2">
        <f t="shared" si="10"/>
        <v>930</v>
      </c>
      <c r="E233" s="16">
        <f t="shared" si="13"/>
        <v>233318</v>
      </c>
      <c r="F233" s="6">
        <v>2952</v>
      </c>
      <c r="G233" s="6">
        <v>-27</v>
      </c>
      <c r="H233" s="6">
        <v>870</v>
      </c>
      <c r="I233" s="6">
        <v>144877</v>
      </c>
      <c r="J233" s="6">
        <v>-47028</v>
      </c>
      <c r="K233" s="6">
        <v>49005</v>
      </c>
      <c r="L233" s="6">
        <v>682</v>
      </c>
      <c r="M233" s="6">
        <v>23501</v>
      </c>
      <c r="N233" s="6">
        <v>754</v>
      </c>
      <c r="O233" s="6">
        <v>20237</v>
      </c>
      <c r="P233" s="6">
        <v>18749</v>
      </c>
      <c r="Q233" s="6">
        <v>18746</v>
      </c>
      <c r="R233" s="6"/>
      <c r="S233" s="17"/>
    </row>
    <row r="234" spans="1:19" x14ac:dyDescent="0.2">
      <c r="A234" s="14">
        <v>930200</v>
      </c>
      <c r="B234" s="15" t="s">
        <v>252</v>
      </c>
      <c r="C234" s="14" t="s">
        <v>216</v>
      </c>
      <c r="D234" s="2">
        <f t="shared" si="10"/>
        <v>930</v>
      </c>
      <c r="E234" s="16">
        <f t="shared" si="13"/>
        <v>935571</v>
      </c>
      <c r="F234" s="6">
        <v>89737</v>
      </c>
      <c r="G234" s="6">
        <v>83570</v>
      </c>
      <c r="H234" s="6">
        <v>123172</v>
      </c>
      <c r="I234" s="6">
        <v>99017</v>
      </c>
      <c r="J234" s="6">
        <v>78437</v>
      </c>
      <c r="K234" s="6">
        <v>94160</v>
      </c>
      <c r="L234" s="6">
        <v>94878</v>
      </c>
      <c r="M234" s="6">
        <v>81707</v>
      </c>
      <c r="N234" s="6">
        <v>59577</v>
      </c>
      <c r="O234" s="6">
        <v>6787</v>
      </c>
      <c r="P234" s="6">
        <v>62232</v>
      </c>
      <c r="Q234" s="6">
        <v>62297</v>
      </c>
      <c r="R234" s="6"/>
      <c r="S234" s="17"/>
    </row>
    <row r="235" spans="1:19" x14ac:dyDescent="0.2">
      <c r="A235" s="14">
        <v>930210</v>
      </c>
      <c r="B235" s="15" t="s">
        <v>253</v>
      </c>
      <c r="C235" s="14" t="s">
        <v>216</v>
      </c>
      <c r="D235" s="2">
        <f t="shared" si="10"/>
        <v>930</v>
      </c>
      <c r="E235" s="16">
        <f t="shared" si="13"/>
        <v>42958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2</v>
      </c>
      <c r="O235" s="6">
        <v>0</v>
      </c>
      <c r="P235" s="6">
        <v>42956</v>
      </c>
      <c r="Q235" s="6">
        <v>0</v>
      </c>
      <c r="R235" s="6"/>
      <c r="S235" s="17"/>
    </row>
    <row r="236" spans="1:19" x14ac:dyDescent="0.2">
      <c r="A236" s="14">
        <v>930220</v>
      </c>
      <c r="B236" s="15" t="s">
        <v>254</v>
      </c>
      <c r="C236" s="14" t="s">
        <v>216</v>
      </c>
      <c r="D236" s="2">
        <f t="shared" si="10"/>
        <v>930</v>
      </c>
      <c r="E236" s="16">
        <f t="shared" si="13"/>
        <v>65926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50500</v>
      </c>
      <c r="L236" s="6">
        <v>15426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/>
      <c r="S236" s="17"/>
    </row>
    <row r="237" spans="1:19" x14ac:dyDescent="0.2">
      <c r="A237" s="14">
        <v>930230</v>
      </c>
      <c r="B237" s="15" t="s">
        <v>255</v>
      </c>
      <c r="C237" s="14" t="s">
        <v>216</v>
      </c>
      <c r="D237" s="2">
        <f t="shared" si="10"/>
        <v>930</v>
      </c>
      <c r="E237" s="16">
        <f t="shared" si="13"/>
        <v>37296</v>
      </c>
      <c r="F237" s="6">
        <v>417</v>
      </c>
      <c r="G237" s="6">
        <v>8716</v>
      </c>
      <c r="H237" s="6">
        <v>354</v>
      </c>
      <c r="I237" s="6">
        <v>1872</v>
      </c>
      <c r="J237" s="6">
        <v>4218</v>
      </c>
      <c r="K237" s="6">
        <v>0</v>
      </c>
      <c r="L237" s="6">
        <v>207</v>
      </c>
      <c r="M237" s="6">
        <v>11651</v>
      </c>
      <c r="N237" s="6">
        <v>4016</v>
      </c>
      <c r="O237" s="6">
        <v>3287</v>
      </c>
      <c r="P237" s="6">
        <v>1279</v>
      </c>
      <c r="Q237" s="6">
        <v>1279</v>
      </c>
      <c r="R237" s="6"/>
      <c r="S237" s="17"/>
    </row>
    <row r="238" spans="1:19" x14ac:dyDescent="0.2">
      <c r="A238" s="14">
        <v>930240</v>
      </c>
      <c r="B238" s="15" t="s">
        <v>256</v>
      </c>
      <c r="C238" s="14" t="s">
        <v>216</v>
      </c>
      <c r="D238" s="2">
        <f t="shared" si="10"/>
        <v>930</v>
      </c>
      <c r="E238" s="16">
        <f t="shared" si="13"/>
        <v>50231</v>
      </c>
      <c r="F238" s="6">
        <v>4745</v>
      </c>
      <c r="G238" s="6">
        <v>6</v>
      </c>
      <c r="H238" s="6">
        <v>27608</v>
      </c>
      <c r="I238" s="6">
        <v>536</v>
      </c>
      <c r="J238" s="6">
        <v>5861</v>
      </c>
      <c r="K238" s="6">
        <v>1</v>
      </c>
      <c r="L238" s="6">
        <v>0</v>
      </c>
      <c r="M238" s="6">
        <v>5643</v>
      </c>
      <c r="N238" s="6">
        <v>0</v>
      </c>
      <c r="O238" s="6">
        <v>5831</v>
      </c>
      <c r="P238" s="6">
        <v>0</v>
      </c>
      <c r="Q238" s="6">
        <v>0</v>
      </c>
      <c r="R238" s="6"/>
      <c r="S238" s="17"/>
    </row>
    <row r="239" spans="1:19" x14ac:dyDescent="0.2">
      <c r="A239" s="14">
        <v>930250</v>
      </c>
      <c r="B239" s="15" t="s">
        <v>257</v>
      </c>
      <c r="C239" s="14" t="s">
        <v>216</v>
      </c>
      <c r="D239" s="2">
        <f t="shared" si="10"/>
        <v>930</v>
      </c>
      <c r="E239" s="16">
        <f t="shared" si="13"/>
        <v>6904</v>
      </c>
      <c r="F239" s="6">
        <v>0</v>
      </c>
      <c r="G239" s="6">
        <v>0</v>
      </c>
      <c r="H239" s="6">
        <v>764</v>
      </c>
      <c r="I239" s="6">
        <v>0</v>
      </c>
      <c r="J239" s="6">
        <v>0</v>
      </c>
      <c r="K239" s="6">
        <v>0</v>
      </c>
      <c r="L239" s="6">
        <v>126</v>
      </c>
      <c r="M239" s="6">
        <v>4268</v>
      </c>
      <c r="N239" s="6">
        <v>1746</v>
      </c>
      <c r="O239" s="6">
        <v>0</v>
      </c>
      <c r="P239" s="6">
        <v>0</v>
      </c>
      <c r="Q239" s="6">
        <v>0</v>
      </c>
      <c r="R239" s="6"/>
      <c r="S239" s="17"/>
    </row>
    <row r="240" spans="1:19" x14ac:dyDescent="0.2">
      <c r="A240" s="14">
        <v>930600</v>
      </c>
      <c r="B240" s="15" t="s">
        <v>258</v>
      </c>
      <c r="C240" s="14" t="s">
        <v>216</v>
      </c>
      <c r="D240" s="2">
        <f t="shared" si="10"/>
        <v>930</v>
      </c>
      <c r="E240" s="16">
        <f t="shared" si="13"/>
        <v>39</v>
      </c>
      <c r="F240" s="6">
        <v>0</v>
      </c>
      <c r="G240" s="6">
        <v>0</v>
      </c>
      <c r="H240" s="6">
        <v>0</v>
      </c>
      <c r="I240" s="6">
        <v>2</v>
      </c>
      <c r="J240" s="6">
        <v>37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/>
      <c r="S240" s="17"/>
    </row>
    <row r="241" spans="1:19" x14ac:dyDescent="0.2">
      <c r="A241" s="14">
        <v>930700</v>
      </c>
      <c r="B241" s="15" t="s">
        <v>259</v>
      </c>
      <c r="C241" s="14" t="s">
        <v>216</v>
      </c>
      <c r="D241" s="2">
        <f t="shared" si="10"/>
        <v>930</v>
      </c>
      <c r="E241" s="16">
        <f t="shared" si="13"/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/>
      <c r="S241" s="17"/>
    </row>
    <row r="242" spans="1:19" x14ac:dyDescent="0.2">
      <c r="A242" s="14">
        <v>930940</v>
      </c>
      <c r="B242" s="15" t="s">
        <v>260</v>
      </c>
      <c r="C242" s="14" t="s">
        <v>216</v>
      </c>
      <c r="D242" s="2">
        <f t="shared" si="10"/>
        <v>930</v>
      </c>
      <c r="E242" s="16">
        <f t="shared" si="13"/>
        <v>116386</v>
      </c>
      <c r="F242" s="6">
        <v>5</v>
      </c>
      <c r="G242" s="6">
        <v>15067</v>
      </c>
      <c r="H242" s="6">
        <v>15059</v>
      </c>
      <c r="I242" s="6">
        <v>15056</v>
      </c>
      <c r="J242" s="6">
        <v>15067</v>
      </c>
      <c r="K242" s="6">
        <v>15055</v>
      </c>
      <c r="L242" s="6">
        <v>11257</v>
      </c>
      <c r="M242" s="6">
        <v>14689</v>
      </c>
      <c r="N242" s="6">
        <v>15131</v>
      </c>
      <c r="O242" s="6">
        <v>0</v>
      </c>
      <c r="P242" s="6">
        <v>0</v>
      </c>
      <c r="Q242" s="6">
        <v>0</v>
      </c>
      <c r="R242" s="6"/>
      <c r="S242" s="17"/>
    </row>
    <row r="243" spans="1:19" x14ac:dyDescent="0.2">
      <c r="A243" s="14">
        <v>931001</v>
      </c>
      <c r="B243" s="15" t="s">
        <v>261</v>
      </c>
      <c r="C243" s="14" t="s">
        <v>216</v>
      </c>
      <c r="D243" s="2">
        <f t="shared" ref="D243:D248" si="14">VALUE(LEFT(A243,3))</f>
        <v>931</v>
      </c>
      <c r="E243" s="16">
        <f t="shared" si="13"/>
        <v>137176</v>
      </c>
      <c r="F243" s="6">
        <v>11508</v>
      </c>
      <c r="G243" s="6">
        <v>11439</v>
      </c>
      <c r="H243" s="6">
        <v>11496</v>
      </c>
      <c r="I243" s="6">
        <v>11881</v>
      </c>
      <c r="J243" s="6">
        <v>11509</v>
      </c>
      <c r="K243" s="6">
        <v>11474</v>
      </c>
      <c r="L243" s="6">
        <v>11392</v>
      </c>
      <c r="M243" s="6">
        <v>11439</v>
      </c>
      <c r="N243" s="6">
        <v>11426</v>
      </c>
      <c r="O243" s="6">
        <v>11323</v>
      </c>
      <c r="P243" s="6">
        <v>10977</v>
      </c>
      <c r="Q243" s="6">
        <v>11312</v>
      </c>
      <c r="R243" s="6"/>
      <c r="S243" s="17"/>
    </row>
    <row r="244" spans="1:19" x14ac:dyDescent="0.2">
      <c r="A244" s="14">
        <v>931003</v>
      </c>
      <c r="B244" s="15" t="s">
        <v>262</v>
      </c>
      <c r="C244" s="14" t="s">
        <v>216</v>
      </c>
      <c r="D244" s="2">
        <f t="shared" si="14"/>
        <v>931</v>
      </c>
      <c r="E244" s="16">
        <f t="shared" si="13"/>
        <v>-71</v>
      </c>
      <c r="F244" s="6">
        <v>0</v>
      </c>
      <c r="G244" s="6">
        <v>-15</v>
      </c>
      <c r="H244" s="6">
        <v>-8</v>
      </c>
      <c r="I244" s="6">
        <v>-8</v>
      </c>
      <c r="J244" s="6">
        <v>-8</v>
      </c>
      <c r="K244" s="6">
        <v>0</v>
      </c>
      <c r="L244" s="6">
        <v>-16</v>
      </c>
      <c r="M244" s="6">
        <v>-8</v>
      </c>
      <c r="N244" s="6">
        <v>-8</v>
      </c>
      <c r="O244" s="6">
        <v>0</v>
      </c>
      <c r="P244" s="6">
        <v>0</v>
      </c>
      <c r="Q244" s="6">
        <v>0</v>
      </c>
      <c r="R244" s="6"/>
      <c r="S244" s="17"/>
    </row>
    <row r="245" spans="1:19" x14ac:dyDescent="0.2">
      <c r="A245" s="14">
        <v>931008</v>
      </c>
      <c r="B245" s="15" t="s">
        <v>263</v>
      </c>
      <c r="C245" s="14" t="s">
        <v>216</v>
      </c>
      <c r="D245" s="2">
        <f t="shared" si="14"/>
        <v>931</v>
      </c>
      <c r="E245" s="16">
        <f t="shared" si="13"/>
        <v>2676569</v>
      </c>
      <c r="F245" s="6">
        <v>224811</v>
      </c>
      <c r="G245" s="6">
        <v>226110</v>
      </c>
      <c r="H245" s="6">
        <v>226908</v>
      </c>
      <c r="I245" s="6">
        <v>235519</v>
      </c>
      <c r="J245" s="6">
        <v>230431</v>
      </c>
      <c r="K245" s="6">
        <v>230468</v>
      </c>
      <c r="L245" s="6">
        <v>237190</v>
      </c>
      <c r="M245" s="6">
        <v>233872</v>
      </c>
      <c r="N245" s="6">
        <v>235331</v>
      </c>
      <c r="O245" s="6">
        <v>198643</v>
      </c>
      <c r="P245" s="6">
        <v>198643</v>
      </c>
      <c r="Q245" s="6">
        <v>198643</v>
      </c>
      <c r="R245" s="6"/>
      <c r="S245" s="17"/>
    </row>
    <row r="246" spans="1:19" x14ac:dyDescent="0.2">
      <c r="A246" s="14">
        <v>932000</v>
      </c>
      <c r="B246" s="15" t="s">
        <v>264</v>
      </c>
      <c r="C246" s="14" t="s">
        <v>265</v>
      </c>
      <c r="D246" s="2">
        <f t="shared" si="14"/>
        <v>932</v>
      </c>
      <c r="E246" s="16">
        <f t="shared" si="13"/>
        <v>-1731</v>
      </c>
      <c r="F246" s="6">
        <v>0</v>
      </c>
      <c r="G246" s="6">
        <v>0</v>
      </c>
      <c r="H246" s="6">
        <v>0</v>
      </c>
      <c r="I246" s="6">
        <v>-4335</v>
      </c>
      <c r="J246" s="6">
        <v>4335</v>
      </c>
      <c r="K246" s="6">
        <v>0</v>
      </c>
      <c r="L246" s="6">
        <v>-1731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/>
      <c r="S246" s="17"/>
    </row>
    <row r="247" spans="1:19" x14ac:dyDescent="0.2">
      <c r="A247" s="14">
        <v>935100</v>
      </c>
      <c r="B247" s="15" t="s">
        <v>266</v>
      </c>
      <c r="C247" s="14" t="s">
        <v>265</v>
      </c>
      <c r="D247" s="2">
        <f t="shared" si="14"/>
        <v>935</v>
      </c>
      <c r="E247" s="16">
        <f t="shared" si="13"/>
        <v>1209</v>
      </c>
      <c r="F247" s="6">
        <v>-146</v>
      </c>
      <c r="G247" s="6">
        <v>188</v>
      </c>
      <c r="H247" s="6">
        <v>-8</v>
      </c>
      <c r="I247" s="6">
        <v>15</v>
      </c>
      <c r="J247" s="6">
        <v>26</v>
      </c>
      <c r="K247" s="6">
        <v>424</v>
      </c>
      <c r="L247" s="6">
        <v>658</v>
      </c>
      <c r="M247" s="6">
        <v>25</v>
      </c>
      <c r="N247" s="6">
        <v>27</v>
      </c>
      <c r="O247" s="6">
        <v>0</v>
      </c>
      <c r="P247" s="6">
        <v>0</v>
      </c>
      <c r="Q247" s="6">
        <v>0</v>
      </c>
      <c r="R247" s="6"/>
      <c r="S247" s="17"/>
    </row>
    <row r="248" spans="1:19" x14ac:dyDescent="0.2">
      <c r="A248" s="14">
        <v>935200</v>
      </c>
      <c r="B248" s="15" t="s">
        <v>267</v>
      </c>
      <c r="C248" s="14" t="s">
        <v>265</v>
      </c>
      <c r="D248" s="2">
        <f t="shared" si="14"/>
        <v>935</v>
      </c>
      <c r="E248" s="16">
        <f t="shared" si="13"/>
        <v>19</v>
      </c>
      <c r="F248" s="6">
        <v>2</v>
      </c>
      <c r="G248" s="6">
        <v>15</v>
      </c>
      <c r="H248" s="6">
        <v>-1</v>
      </c>
      <c r="I248" s="6">
        <v>-18</v>
      </c>
      <c r="J248" s="6">
        <v>5</v>
      </c>
      <c r="K248" s="6">
        <v>6</v>
      </c>
      <c r="L248" s="6">
        <v>7</v>
      </c>
      <c r="M248" s="6">
        <v>-12</v>
      </c>
      <c r="N248" s="6">
        <v>0</v>
      </c>
      <c r="O248" s="6">
        <v>5</v>
      </c>
      <c r="P248" s="6">
        <v>5</v>
      </c>
      <c r="Q248" s="6">
        <v>5</v>
      </c>
      <c r="R248" s="6"/>
      <c r="S248" s="17"/>
    </row>
    <row r="249" spans="1:19" x14ac:dyDescent="0.2">
      <c r="A249" s="2"/>
      <c r="B249" s="23"/>
      <c r="C249" s="2"/>
      <c r="D249" s="2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3"/>
    </row>
    <row r="250" spans="1:19" x14ac:dyDescent="0.2">
      <c r="A250" s="2"/>
      <c r="B250" s="23"/>
      <c r="C250" s="2"/>
      <c r="D250" s="2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3"/>
    </row>
    <row r="251" spans="1:19" x14ac:dyDescent="0.2">
      <c r="A251" s="2"/>
      <c r="B251" s="24" t="s">
        <v>268</v>
      </c>
      <c r="C251" s="25" t="s">
        <v>61</v>
      </c>
      <c r="D251" s="26"/>
      <c r="E251" s="16">
        <f>SUM(F251:Q251)</f>
        <v>505144895</v>
      </c>
      <c r="F251" s="6">
        <f>SUMIF(CODE,C251,Base1)</f>
        <v>39454807</v>
      </c>
      <c r="G251" s="6">
        <f>SUMIF(CODE,C251,Base2)</f>
        <v>34134603</v>
      </c>
      <c r="H251" s="6">
        <f>SUMIF(CODE,C251,Base3)</f>
        <v>39715032</v>
      </c>
      <c r="I251" s="6">
        <f>SUMIF(CODE,C251,Base4)</f>
        <v>55016195</v>
      </c>
      <c r="J251" s="6">
        <f>SUMIF(CODE,C251,Base5)</f>
        <v>46758430</v>
      </c>
      <c r="K251" s="6">
        <f>SUMIF(CODE,C251,Base6)</f>
        <v>47425731</v>
      </c>
      <c r="L251" s="6">
        <f>SUMIF(CODE,C251,Base7)</f>
        <v>42168828</v>
      </c>
      <c r="M251" s="6">
        <f>SUMIF(CODE,C251,Base8)</f>
        <v>35158676</v>
      </c>
      <c r="N251" s="6">
        <f>SUMIF(CODE,C251,Base9)</f>
        <v>37869423</v>
      </c>
      <c r="O251" s="6">
        <f>SUMIF(CODE,C251,Base10)</f>
        <v>44059901</v>
      </c>
      <c r="P251" s="6">
        <f>SUMIF(CODE,C251,Base11)</f>
        <v>43295131</v>
      </c>
      <c r="Q251" s="6">
        <f>SUMIF(CODE,C251,Base12)</f>
        <v>40088138</v>
      </c>
      <c r="R251" s="6"/>
    </row>
    <row r="252" spans="1:19" x14ac:dyDescent="0.2">
      <c r="A252" s="2"/>
      <c r="B252" s="27" t="s">
        <v>269</v>
      </c>
      <c r="C252" s="25"/>
      <c r="D252" s="26"/>
      <c r="E252" s="6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1:19" x14ac:dyDescent="0.2">
      <c r="A253" s="2"/>
      <c r="B253" s="28" t="s">
        <v>102</v>
      </c>
      <c r="C253" s="25" t="s">
        <v>54</v>
      </c>
      <c r="D253" s="26"/>
      <c r="E253" s="16">
        <f>SUM(F253:Q253)</f>
        <v>103789138</v>
      </c>
      <c r="F253" s="6">
        <f>SUMIF(CODE,C253,Base1)</f>
        <v>9470645</v>
      </c>
      <c r="G253" s="6">
        <f>SUMIF(CODE,C253,Base2)</f>
        <v>6928545</v>
      </c>
      <c r="H253" s="6">
        <f>SUMIF(CODE,C253,Base3)</f>
        <v>2479043</v>
      </c>
      <c r="I253" s="6">
        <f>SUMIF(CODE,C253,Base4)</f>
        <v>14554153</v>
      </c>
      <c r="J253" s="6">
        <f>SUMIF(CODE,C253,Base5)</f>
        <v>12466093</v>
      </c>
      <c r="K253" s="6">
        <f>SUMIF(CODE,C253,Base6)</f>
        <v>10208366</v>
      </c>
      <c r="L253" s="6">
        <f>SUMIF(CODE,C253,Base7)</f>
        <v>3199584</v>
      </c>
      <c r="M253" s="6">
        <f>SUMIF(CODE,C253,Base8)</f>
        <v>1621273</v>
      </c>
      <c r="N253" s="6">
        <f>SUMIF(CODE,C253,Base9)</f>
        <v>6997800</v>
      </c>
      <c r="O253" s="6">
        <f>SUMIF(CODE,C253,Base10)</f>
        <v>12337902</v>
      </c>
      <c r="P253" s="6">
        <f>SUMIF(CODE,C253,Base11)</f>
        <v>14381310</v>
      </c>
      <c r="Q253" s="6">
        <f>SUMIF(CODE,C253,Base12)</f>
        <v>9144424</v>
      </c>
      <c r="R253" s="6"/>
    </row>
    <row r="254" spans="1:19" x14ac:dyDescent="0.2">
      <c r="A254" s="2"/>
      <c r="B254" s="28" t="s">
        <v>270</v>
      </c>
      <c r="C254" s="25" t="s">
        <v>136</v>
      </c>
      <c r="D254" s="26"/>
      <c r="E254" s="16">
        <f>SUM(F254:Q254)</f>
        <v>66582338</v>
      </c>
      <c r="F254" s="6">
        <f>SUMIF(CODE,C254,Base1)</f>
        <v>4422935</v>
      </c>
      <c r="G254" s="6">
        <f>SUMIF(CODE,C254,Base2)</f>
        <v>3637374</v>
      </c>
      <c r="H254" s="6">
        <f>SUMIF(CODE,C254,Base3)</f>
        <v>8348284</v>
      </c>
      <c r="I254" s="6">
        <f>SUMIF(CODE,C254,Base4)</f>
        <v>5725689</v>
      </c>
      <c r="J254" s="6">
        <f>SUMIF(CODE,C254,Base5)</f>
        <v>3467654</v>
      </c>
      <c r="K254" s="6">
        <f>SUMIF(CODE,C254,Base6)</f>
        <v>3438115</v>
      </c>
      <c r="L254" s="6">
        <f>SUMIF(CODE,C254,Base7)</f>
        <v>12408315</v>
      </c>
      <c r="M254" s="6">
        <f>SUMIF(CODE,C254,Base8)</f>
        <v>8649878</v>
      </c>
      <c r="N254" s="6">
        <f>SUMIF(CODE,C254,Base9)</f>
        <v>4220926</v>
      </c>
      <c r="O254" s="6">
        <f>SUMIF(CODE,C254,Base10)</f>
        <v>4304111</v>
      </c>
      <c r="P254" s="6">
        <f>SUMIF(CODE,C254,Base11)</f>
        <v>3748471</v>
      </c>
      <c r="Q254" s="6">
        <f>SUMIF(CODE,C254,Base12)</f>
        <v>4210586</v>
      </c>
      <c r="R254" s="6"/>
    </row>
    <row r="255" spans="1:19" x14ac:dyDescent="0.2">
      <c r="A255" s="2"/>
      <c r="B255" s="28" t="s">
        <v>271</v>
      </c>
      <c r="C255" s="25" t="s">
        <v>140</v>
      </c>
      <c r="D255" s="26"/>
      <c r="E255" s="16">
        <f>SUM(F255:Q255)</f>
        <v>5837811</v>
      </c>
      <c r="F255" s="6">
        <f>SUMIF(CODE,C255,Base1)</f>
        <v>-1857832</v>
      </c>
      <c r="G255" s="6">
        <f>SUMIF(CODE,C255,Base2)</f>
        <v>750969</v>
      </c>
      <c r="H255" s="6">
        <f>SUMIF(CODE,C255,Base3)</f>
        <v>1815936</v>
      </c>
      <c r="I255" s="6">
        <f>SUMIF(CODE,C255,Base4)</f>
        <v>-1613643</v>
      </c>
      <c r="J255" s="6">
        <f>SUMIF(CODE,C255,Base5)</f>
        <v>-436737</v>
      </c>
      <c r="K255" s="6">
        <f>SUMIF(CODE,C255,Base6)</f>
        <v>2095314</v>
      </c>
      <c r="L255" s="6">
        <f>SUMIF(CODE,C255,Base7)</f>
        <v>1558906</v>
      </c>
      <c r="M255" s="6">
        <f>SUMIF(CODE,C255,Base8)</f>
        <v>1866216</v>
      </c>
      <c r="N255" s="6">
        <f>SUMIF(CODE,C255,Base9)</f>
        <v>-341888</v>
      </c>
      <c r="O255" s="6">
        <f>SUMIF(CODE,C255,Base10)</f>
        <v>741151</v>
      </c>
      <c r="P255" s="6">
        <f>SUMIF(CODE,C255,Base11)</f>
        <v>567427</v>
      </c>
      <c r="Q255" s="6">
        <f>SUMIF(CODE,C255,Base12)</f>
        <v>691992</v>
      </c>
      <c r="R255" s="6"/>
    </row>
    <row r="256" spans="1:19" x14ac:dyDescent="0.2">
      <c r="A256" s="2"/>
      <c r="B256" s="28" t="s">
        <v>272</v>
      </c>
      <c r="C256" s="25" t="s">
        <v>112</v>
      </c>
      <c r="D256" s="26"/>
      <c r="E256" s="16">
        <f>SUM(F256:Q256)</f>
        <v>0</v>
      </c>
      <c r="F256" s="6">
        <f>SUMIF(CODE,C256,Base1)</f>
        <v>0</v>
      </c>
      <c r="G256" s="6">
        <f>SUMIF(CODE,C256,Base2)</f>
        <v>0</v>
      </c>
      <c r="H256" s="6">
        <f>SUMIF(CODE,C256,Base3)</f>
        <v>0</v>
      </c>
      <c r="I256" s="6">
        <f>SUMIF(CODE,C256,Base4)</f>
        <v>0</v>
      </c>
      <c r="J256" s="6">
        <f>SUMIF(CODE,C256,Base5)</f>
        <v>0</v>
      </c>
      <c r="K256" s="6">
        <f>SUMIF(CODE,C256,Base6)</f>
        <v>0</v>
      </c>
      <c r="L256" s="6">
        <f>SUMIF(CODE,C256,Base7)</f>
        <v>0</v>
      </c>
      <c r="M256" s="6">
        <f>SUMIF(CODE,C256,Base8)</f>
        <v>0</v>
      </c>
      <c r="N256" s="6">
        <f>SUMIF(CODE,C256,Base9)</f>
        <v>0</v>
      </c>
      <c r="O256" s="6">
        <f>SUMIF(CODE,C256,Base10)</f>
        <v>0</v>
      </c>
      <c r="P256" s="6">
        <f>SUMIF(CODE,C256,Base11)</f>
        <v>0</v>
      </c>
      <c r="Q256" s="6">
        <f>SUMIF(CODE,C256,Base12)</f>
        <v>0</v>
      </c>
      <c r="R256" s="6"/>
    </row>
    <row r="257" spans="1:18" x14ac:dyDescent="0.2">
      <c r="A257" s="2"/>
      <c r="B257" s="27" t="s">
        <v>273</v>
      </c>
      <c r="C257" s="25"/>
      <c r="D257" s="2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3"/>
    </row>
    <row r="258" spans="1:18" x14ac:dyDescent="0.2">
      <c r="A258" s="2"/>
      <c r="B258" s="28" t="s">
        <v>274</v>
      </c>
      <c r="C258" s="25" t="s">
        <v>94</v>
      </c>
      <c r="D258" s="26"/>
      <c r="E258" s="16">
        <f t="shared" ref="E258:E266" si="15">SUM(F258:Q258)</f>
        <v>37475438</v>
      </c>
      <c r="F258" s="6">
        <f t="shared" ref="F258:F265" si="16">SUMIF(CODE,C258,Base1)</f>
        <v>3364384</v>
      </c>
      <c r="G258" s="6">
        <f t="shared" ref="G258:G266" si="17">SUMIF(CODE,C258,Base2)</f>
        <v>2559836</v>
      </c>
      <c r="H258" s="6">
        <f t="shared" ref="H258:H266" si="18">SUMIF(CODE,C258,Base3)</f>
        <v>2130776</v>
      </c>
      <c r="I258" s="6">
        <f t="shared" ref="I258:I266" si="19">SUMIF(CODE,C258,Base4)</f>
        <v>4627107</v>
      </c>
      <c r="J258" s="6">
        <f t="shared" ref="J258:J266" si="20">SUMIF(CODE,C258,Base5)</f>
        <v>3635984</v>
      </c>
      <c r="K258" s="6">
        <f t="shared" ref="K258:K266" si="21">SUMIF(CODE,C258,Base6)</f>
        <v>4188217</v>
      </c>
      <c r="L258" s="6">
        <f t="shared" ref="L258:L266" si="22">SUMIF(CODE,C258,Base7)</f>
        <v>1456740</v>
      </c>
      <c r="M258" s="6">
        <f t="shared" ref="M258:M266" si="23">SUMIF(CODE,C258,Base8)</f>
        <v>719188</v>
      </c>
      <c r="N258" s="6">
        <f t="shared" ref="N258:N266" si="24">SUMIF(CODE,C258,Base9)</f>
        <v>2639800</v>
      </c>
      <c r="O258" s="6">
        <f t="shared" ref="O258:O266" si="25">SUMIF(CODE,C258,Base10)</f>
        <v>3851199</v>
      </c>
      <c r="P258" s="6">
        <f t="shared" ref="P258:P266" si="26">SUMIF(CODE,C258,Base11)</f>
        <v>4207415</v>
      </c>
      <c r="Q258" s="6">
        <f t="shared" ref="Q258:Q266" si="27">SUMIF(CODE,C258,Base12)</f>
        <v>4094792</v>
      </c>
      <c r="R258" s="3"/>
    </row>
    <row r="259" spans="1:18" x14ac:dyDescent="0.2">
      <c r="A259" s="2"/>
      <c r="B259" s="28" t="s">
        <v>275</v>
      </c>
      <c r="C259" s="25" t="s">
        <v>57</v>
      </c>
      <c r="D259" s="26"/>
      <c r="E259" s="16">
        <f t="shared" si="15"/>
        <v>5548817</v>
      </c>
      <c r="F259" s="6">
        <f t="shared" si="16"/>
        <v>498800</v>
      </c>
      <c r="G259" s="6">
        <f t="shared" si="17"/>
        <v>484376</v>
      </c>
      <c r="H259" s="6">
        <f t="shared" si="18"/>
        <v>565634</v>
      </c>
      <c r="I259" s="6">
        <f t="shared" si="19"/>
        <v>376212</v>
      </c>
      <c r="J259" s="6">
        <f t="shared" si="20"/>
        <v>655085</v>
      </c>
      <c r="K259" s="6">
        <f t="shared" si="21"/>
        <v>452823</v>
      </c>
      <c r="L259" s="6">
        <f t="shared" si="22"/>
        <v>156352</v>
      </c>
      <c r="M259" s="6">
        <f t="shared" si="23"/>
        <v>204989</v>
      </c>
      <c r="N259" s="6">
        <f t="shared" si="24"/>
        <v>481609</v>
      </c>
      <c r="O259" s="6">
        <f t="shared" si="25"/>
        <v>576118</v>
      </c>
      <c r="P259" s="6">
        <f t="shared" si="26"/>
        <v>616957</v>
      </c>
      <c r="Q259" s="6">
        <f t="shared" si="27"/>
        <v>479862</v>
      </c>
      <c r="R259" s="6"/>
    </row>
    <row r="260" spans="1:18" x14ac:dyDescent="0.2">
      <c r="A260" s="2"/>
      <c r="B260" s="28" t="s">
        <v>276</v>
      </c>
      <c r="C260" s="25" t="s">
        <v>207</v>
      </c>
      <c r="D260" s="26"/>
      <c r="E260" s="16">
        <f t="shared" si="15"/>
        <v>1147800</v>
      </c>
      <c r="F260" s="6">
        <f t="shared" si="16"/>
        <v>128973</v>
      </c>
      <c r="G260" s="6">
        <f t="shared" si="17"/>
        <v>125120</v>
      </c>
      <c r="H260" s="6">
        <f t="shared" si="18"/>
        <v>116471</v>
      </c>
      <c r="I260" s="6">
        <f t="shared" si="19"/>
        <v>119123</v>
      </c>
      <c r="J260" s="6">
        <f t="shared" si="20"/>
        <v>-152157</v>
      </c>
      <c r="K260" s="6">
        <f t="shared" si="21"/>
        <v>112520</v>
      </c>
      <c r="L260" s="6">
        <f t="shared" si="22"/>
        <v>112915</v>
      </c>
      <c r="M260" s="6">
        <f t="shared" si="23"/>
        <v>111352</v>
      </c>
      <c r="N260" s="6">
        <f t="shared" si="24"/>
        <v>110807</v>
      </c>
      <c r="O260" s="6">
        <f t="shared" si="25"/>
        <v>120648</v>
      </c>
      <c r="P260" s="6">
        <f t="shared" si="26"/>
        <v>127863</v>
      </c>
      <c r="Q260" s="6">
        <f t="shared" si="27"/>
        <v>114165</v>
      </c>
      <c r="R260" s="6"/>
    </row>
    <row r="261" spans="1:18" x14ac:dyDescent="0.2">
      <c r="A261" s="2"/>
      <c r="B261" s="28" t="s">
        <v>277</v>
      </c>
      <c r="C261" s="25" t="s">
        <v>213</v>
      </c>
      <c r="D261" s="26"/>
      <c r="E261" s="16">
        <f t="shared" si="15"/>
        <v>133799</v>
      </c>
      <c r="F261" s="6">
        <f t="shared" si="16"/>
        <v>6555</v>
      </c>
      <c r="G261" s="6">
        <f t="shared" si="17"/>
        <v>-5497</v>
      </c>
      <c r="H261" s="6">
        <f t="shared" si="18"/>
        <v>2016</v>
      </c>
      <c r="I261" s="6">
        <f t="shared" si="19"/>
        <v>8975</v>
      </c>
      <c r="J261" s="6">
        <f t="shared" si="20"/>
        <v>4558</v>
      </c>
      <c r="K261" s="6">
        <f t="shared" si="21"/>
        <v>4556</v>
      </c>
      <c r="L261" s="6">
        <f t="shared" si="22"/>
        <v>14743</v>
      </c>
      <c r="M261" s="6">
        <f t="shared" si="23"/>
        <v>23943</v>
      </c>
      <c r="N261" s="6">
        <f t="shared" si="24"/>
        <v>12302</v>
      </c>
      <c r="O261" s="6">
        <f t="shared" si="25"/>
        <v>23283</v>
      </c>
      <c r="P261" s="6">
        <f t="shared" si="26"/>
        <v>19199</v>
      </c>
      <c r="Q261" s="6">
        <f t="shared" si="27"/>
        <v>19166</v>
      </c>
      <c r="R261" s="6"/>
    </row>
    <row r="262" spans="1:18" x14ac:dyDescent="0.2">
      <c r="A262" s="2"/>
      <c r="B262" s="28" t="s">
        <v>278</v>
      </c>
      <c r="C262" s="25" t="s">
        <v>146</v>
      </c>
      <c r="D262" s="26"/>
      <c r="E262" s="16">
        <f t="shared" si="15"/>
        <v>30441954</v>
      </c>
      <c r="F262" s="6">
        <f t="shared" si="16"/>
        <v>2739178</v>
      </c>
      <c r="G262" s="6">
        <f t="shared" si="17"/>
        <v>2563268</v>
      </c>
      <c r="H262" s="6">
        <f t="shared" si="18"/>
        <v>2416625</v>
      </c>
      <c r="I262" s="6">
        <f t="shared" si="19"/>
        <v>2901770</v>
      </c>
      <c r="J262" s="6">
        <f t="shared" si="20"/>
        <v>2138192</v>
      </c>
      <c r="K262" s="6">
        <f t="shared" si="21"/>
        <v>2617739</v>
      </c>
      <c r="L262" s="6">
        <f t="shared" si="22"/>
        <v>2636223</v>
      </c>
      <c r="M262" s="6">
        <f t="shared" si="23"/>
        <v>2266943</v>
      </c>
      <c r="N262" s="6">
        <f t="shared" si="24"/>
        <v>2592040</v>
      </c>
      <c r="O262" s="6">
        <f t="shared" si="25"/>
        <v>2352062</v>
      </c>
      <c r="P262" s="6">
        <f>SUMIF(CODE,C262,Base11)</f>
        <v>2609913</v>
      </c>
      <c r="Q262" s="6">
        <f t="shared" si="27"/>
        <v>2608001</v>
      </c>
      <c r="R262" s="6"/>
    </row>
    <row r="263" spans="1:18" x14ac:dyDescent="0.2">
      <c r="A263" s="2"/>
      <c r="B263" s="28" t="s">
        <v>279</v>
      </c>
      <c r="C263" s="25" t="s">
        <v>167</v>
      </c>
      <c r="D263" s="26"/>
      <c r="E263" s="16">
        <f t="shared" si="15"/>
        <v>2634507</v>
      </c>
      <c r="F263" s="6">
        <f t="shared" si="16"/>
        <v>176593</v>
      </c>
      <c r="G263" s="6">
        <f t="shared" si="17"/>
        <v>213582</v>
      </c>
      <c r="H263" s="6">
        <f t="shared" si="18"/>
        <v>184791</v>
      </c>
      <c r="I263" s="6">
        <f t="shared" si="19"/>
        <v>212043</v>
      </c>
      <c r="J263" s="6">
        <f t="shared" si="20"/>
        <v>198394</v>
      </c>
      <c r="K263" s="6">
        <f t="shared" si="21"/>
        <v>211928</v>
      </c>
      <c r="L263" s="6">
        <f t="shared" si="22"/>
        <v>219235</v>
      </c>
      <c r="M263" s="6">
        <f t="shared" si="23"/>
        <v>202378</v>
      </c>
      <c r="N263" s="6">
        <f t="shared" si="24"/>
        <v>192305</v>
      </c>
      <c r="O263" s="6">
        <f t="shared" si="25"/>
        <v>249888</v>
      </c>
      <c r="P263" s="6">
        <f t="shared" si="26"/>
        <v>286685</v>
      </c>
      <c r="Q263" s="6">
        <f t="shared" si="27"/>
        <v>286685</v>
      </c>
      <c r="R263" s="6"/>
    </row>
    <row r="264" spans="1:18" x14ac:dyDescent="0.2">
      <c r="A264" s="2"/>
      <c r="B264" s="28" t="s">
        <v>280</v>
      </c>
      <c r="C264" s="25" t="s">
        <v>169</v>
      </c>
      <c r="D264" s="26"/>
      <c r="E264" s="16">
        <f t="shared" si="15"/>
        <v>3994808</v>
      </c>
      <c r="F264" s="6">
        <f t="shared" si="16"/>
        <v>246533</v>
      </c>
      <c r="G264" s="6">
        <f t="shared" si="17"/>
        <v>432699</v>
      </c>
      <c r="H264" s="6">
        <f t="shared" si="18"/>
        <v>352486</v>
      </c>
      <c r="I264" s="6">
        <f t="shared" si="19"/>
        <v>412016</v>
      </c>
      <c r="J264" s="6">
        <f t="shared" si="20"/>
        <v>240063</v>
      </c>
      <c r="K264" s="6">
        <f t="shared" si="21"/>
        <v>276260</v>
      </c>
      <c r="L264" s="6">
        <f t="shared" si="22"/>
        <v>292769</v>
      </c>
      <c r="M264" s="6">
        <f t="shared" si="23"/>
        <v>274244</v>
      </c>
      <c r="N264" s="6">
        <f t="shared" si="24"/>
        <v>370712</v>
      </c>
      <c r="O264" s="6">
        <f t="shared" si="25"/>
        <v>406694</v>
      </c>
      <c r="P264" s="6">
        <f t="shared" si="26"/>
        <v>349613</v>
      </c>
      <c r="Q264" s="6">
        <f t="shared" si="27"/>
        <v>340719</v>
      </c>
      <c r="R264" s="6"/>
    </row>
    <row r="265" spans="1:18" x14ac:dyDescent="0.2">
      <c r="A265" s="2"/>
      <c r="B265" s="28" t="s">
        <v>281</v>
      </c>
      <c r="C265" s="25" t="s">
        <v>216</v>
      </c>
      <c r="D265" s="26"/>
      <c r="E265" s="16">
        <f t="shared" si="15"/>
        <v>22966594</v>
      </c>
      <c r="F265" s="6">
        <f t="shared" si="16"/>
        <v>2034454</v>
      </c>
      <c r="G265" s="6">
        <f t="shared" si="17"/>
        <v>1851446</v>
      </c>
      <c r="H265" s="6">
        <f t="shared" si="18"/>
        <v>1807069</v>
      </c>
      <c r="I265" s="6">
        <f t="shared" si="19"/>
        <v>2153459</v>
      </c>
      <c r="J265" s="6">
        <f t="shared" si="20"/>
        <v>1887073</v>
      </c>
      <c r="K265" s="6">
        <f t="shared" si="21"/>
        <v>2689138</v>
      </c>
      <c r="L265" s="6">
        <f t="shared" si="22"/>
        <v>1793433</v>
      </c>
      <c r="M265" s="6">
        <f t="shared" si="23"/>
        <v>1870322</v>
      </c>
      <c r="N265" s="6">
        <f t="shared" si="24"/>
        <v>1498662</v>
      </c>
      <c r="O265" s="6">
        <f t="shared" si="25"/>
        <v>1136776</v>
      </c>
      <c r="P265" s="6">
        <f t="shared" si="26"/>
        <v>2239237</v>
      </c>
      <c r="Q265" s="6">
        <f t="shared" si="27"/>
        <v>2005525</v>
      </c>
      <c r="R265" s="6"/>
    </row>
    <row r="266" spans="1:18" x14ac:dyDescent="0.2">
      <c r="A266" s="2"/>
      <c r="B266" s="28" t="s">
        <v>226</v>
      </c>
      <c r="C266" s="25" t="s">
        <v>17</v>
      </c>
      <c r="D266" s="26"/>
      <c r="E266" s="16">
        <f t="shared" si="15"/>
        <v>1862165</v>
      </c>
      <c r="F266" s="6">
        <f>SUMIF(CODE,C266,Base1)</f>
        <v>295903</v>
      </c>
      <c r="G266" s="6">
        <f t="shared" si="17"/>
        <v>220017</v>
      </c>
      <c r="H266" s="6">
        <f t="shared" si="18"/>
        <v>323249</v>
      </c>
      <c r="I266" s="6">
        <f t="shared" si="19"/>
        <v>346406</v>
      </c>
      <c r="J266" s="6">
        <f t="shared" si="20"/>
        <v>421617</v>
      </c>
      <c r="K266" s="6">
        <f t="shared" si="21"/>
        <v>25182</v>
      </c>
      <c r="L266" s="6">
        <f t="shared" si="22"/>
        <v>133702</v>
      </c>
      <c r="M266" s="6">
        <f t="shared" si="23"/>
        <v>115083</v>
      </c>
      <c r="N266" s="6">
        <f t="shared" si="24"/>
        <v>-18994</v>
      </c>
      <c r="O266" s="6">
        <f t="shared" si="25"/>
        <v>0</v>
      </c>
      <c r="P266" s="6">
        <f t="shared" si="26"/>
        <v>0</v>
      </c>
      <c r="Q266" s="6">
        <f t="shared" si="27"/>
        <v>0</v>
      </c>
      <c r="R266" s="6"/>
    </row>
    <row r="267" spans="1:18" x14ac:dyDescent="0.2">
      <c r="A267" s="2"/>
      <c r="B267" s="27" t="s">
        <v>282</v>
      </c>
      <c r="C267" s="25"/>
      <c r="D267" s="26"/>
      <c r="E267" s="6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x14ac:dyDescent="0.2">
      <c r="A268" s="2"/>
      <c r="B268" s="28" t="s">
        <v>274</v>
      </c>
      <c r="C268" s="25" t="s">
        <v>115</v>
      </c>
      <c r="D268" s="26"/>
      <c r="E268" s="16">
        <f>SUM(F268:Q268)</f>
        <v>10333291</v>
      </c>
      <c r="F268" s="6">
        <f>SUMIF(CODE,C268,Base1)</f>
        <v>966236</v>
      </c>
      <c r="G268" s="6">
        <f>SUMIF(CODE,C268,Base2)</f>
        <v>790025</v>
      </c>
      <c r="H268" s="6">
        <f>SUMIF(CODE,C268,Base3)</f>
        <v>583255</v>
      </c>
      <c r="I268" s="6">
        <f>SUMIF(CODE,C268,Base4)</f>
        <v>672579</v>
      </c>
      <c r="J268" s="6">
        <f>SUMIF(CODE,C268,Base5)</f>
        <v>1635475</v>
      </c>
      <c r="K268" s="6">
        <f>SUMIF(CODE,C268,Base6)</f>
        <v>490660</v>
      </c>
      <c r="L268" s="6">
        <f>SUMIF(CODE,C268,Base7)</f>
        <v>516849</v>
      </c>
      <c r="M268" s="6">
        <f>SUMIF(CODE,C268,Base8)</f>
        <v>-529590</v>
      </c>
      <c r="N268" s="6">
        <f>SUMIF(CODE,C268,Base9)</f>
        <v>1290271</v>
      </c>
      <c r="O268" s="6">
        <f>SUMIF(CODE,C268,Base10)</f>
        <v>1220715</v>
      </c>
      <c r="P268" s="6">
        <f>SUMIF(CODE,C268,Base11)</f>
        <v>1266583</v>
      </c>
      <c r="Q268" s="6">
        <f>SUMIF(CODE,C268,Base12)</f>
        <v>1430233</v>
      </c>
      <c r="R268" s="6"/>
    </row>
    <row r="269" spans="1:18" x14ac:dyDescent="0.2">
      <c r="A269" s="2"/>
      <c r="B269" s="28" t="s">
        <v>278</v>
      </c>
      <c r="C269" s="25" t="s">
        <v>160</v>
      </c>
      <c r="D269" s="26"/>
      <c r="E269" s="16">
        <f>SUM(F269:Q269)</f>
        <v>930068</v>
      </c>
      <c r="F269" s="6">
        <f>SUMIF(CODE,C269,Base1)</f>
        <v>51732</v>
      </c>
      <c r="G269" s="6">
        <f>SUMIF(CODE,C269,Base2)</f>
        <v>79988</v>
      </c>
      <c r="H269" s="6">
        <f>SUMIF(CODE,C269,Base3)</f>
        <v>167169</v>
      </c>
      <c r="I269" s="6">
        <f>SUMIF(CODE,C269,Base4)</f>
        <v>86278</v>
      </c>
      <c r="J269" s="6">
        <f>SUMIF(CODE,C269,Base5)</f>
        <v>239</v>
      </c>
      <c r="K269" s="6">
        <f>SUMIF(CODE,C269,Base6)</f>
        <v>69792</v>
      </c>
      <c r="L269" s="6">
        <f>SUMIF(CODE,C269,Base7)</f>
        <v>9955</v>
      </c>
      <c r="M269" s="6">
        <f>SUMIF(CODE,C269,Base8)</f>
        <v>143241</v>
      </c>
      <c r="N269" s="6">
        <f>SUMIF(CODE,C269,Base9)</f>
        <v>79918</v>
      </c>
      <c r="O269" s="6">
        <f>SUMIF(CODE,C269,Base10)</f>
        <v>77108</v>
      </c>
      <c r="P269" s="6">
        <f>SUMIF(CODE,C269,Base11)</f>
        <v>100397</v>
      </c>
      <c r="Q269" s="6">
        <f>SUMIF(CODE,C269,Base12)</f>
        <v>64251</v>
      </c>
      <c r="R269" s="6"/>
    </row>
    <row r="270" spans="1:18" x14ac:dyDescent="0.2">
      <c r="A270" s="2"/>
      <c r="B270" s="28" t="s">
        <v>279</v>
      </c>
      <c r="C270" s="25" t="s">
        <v>283</v>
      </c>
      <c r="D270" s="26"/>
      <c r="E270" s="16">
        <f>SUM(F270:Q270)</f>
        <v>0</v>
      </c>
      <c r="F270" s="6">
        <f>SUMIF(CODE,C270,Base1)</f>
        <v>0</v>
      </c>
      <c r="G270" s="6">
        <f>SUMIF(CODE,C270,Base2)</f>
        <v>0</v>
      </c>
      <c r="H270" s="6">
        <f>SUMIF(CODE,C270,Base3)</f>
        <v>0</v>
      </c>
      <c r="I270" s="6">
        <f>SUMIF(CODE,C270,Base4)</f>
        <v>0</v>
      </c>
      <c r="J270" s="6">
        <f>SUMIF(CODE,C270,Base5)</f>
        <v>0</v>
      </c>
      <c r="K270" s="6">
        <f>SUMIF(CODE,C270,Base6)</f>
        <v>0</v>
      </c>
      <c r="L270" s="6">
        <f>SUMIF(CODE,C270,Base7)</f>
        <v>0</v>
      </c>
      <c r="M270" s="6">
        <f>SUMIF(CODE,C270,Base8)</f>
        <v>0</v>
      </c>
      <c r="N270" s="6">
        <f>SUMIF(CODE,C270,Base9)</f>
        <v>0</v>
      </c>
      <c r="O270" s="6">
        <f>SUMIF(CODE,C270,Base10)</f>
        <v>0</v>
      </c>
      <c r="P270" s="6">
        <f>SUMIF(CODE,C270,Base11)</f>
        <v>0</v>
      </c>
      <c r="Q270" s="6">
        <f>SUMIF(CODE,C270,Base12)</f>
        <v>0</v>
      </c>
      <c r="R270" s="6"/>
    </row>
    <row r="271" spans="1:18" x14ac:dyDescent="0.2">
      <c r="A271" s="2"/>
      <c r="B271" s="28" t="s">
        <v>280</v>
      </c>
      <c r="C271" s="25" t="s">
        <v>182</v>
      </c>
      <c r="D271" s="26"/>
      <c r="E271" s="16">
        <f>SUM(F271:Q271)</f>
        <v>9459115</v>
      </c>
      <c r="F271" s="6">
        <f>SUMIF(CODE,C271,Base1)</f>
        <v>561772</v>
      </c>
      <c r="G271" s="6">
        <f>SUMIF(CODE,C271,Base2)</f>
        <v>550060</v>
      </c>
      <c r="H271" s="6">
        <f>SUMIF(CODE,C271,Base3)</f>
        <v>647480</v>
      </c>
      <c r="I271" s="6">
        <f>SUMIF(CODE,C271,Base4)</f>
        <v>582592</v>
      </c>
      <c r="J271" s="6">
        <f>SUMIF(CODE,C271,Base5)</f>
        <v>753349</v>
      </c>
      <c r="K271" s="6">
        <f>SUMIF(CODE,C271,Base6)</f>
        <v>812123</v>
      </c>
      <c r="L271" s="6">
        <f>SUMIF(CODE,C271,Base7)</f>
        <v>1735937</v>
      </c>
      <c r="M271" s="6">
        <f>SUMIF(CODE,C271,Base8)</f>
        <v>1009046</v>
      </c>
      <c r="N271" s="6">
        <f>SUMIF(CODE,C271,Base9)</f>
        <v>691940</v>
      </c>
      <c r="O271" s="6">
        <f>SUMIF(CODE,C271,Base10)</f>
        <v>697482</v>
      </c>
      <c r="P271" s="6">
        <f>SUMIF(CODE,C271,Base11)</f>
        <v>682301</v>
      </c>
      <c r="Q271" s="6">
        <f>SUMIF(CODE,C271,Base12)</f>
        <v>735033</v>
      </c>
      <c r="R271" s="6"/>
    </row>
    <row r="272" spans="1:18" x14ac:dyDescent="0.2">
      <c r="A272" s="2"/>
      <c r="B272" s="28" t="s">
        <v>281</v>
      </c>
      <c r="C272" s="25" t="s">
        <v>265</v>
      </c>
      <c r="D272" s="26"/>
      <c r="E272" s="16">
        <f>SUM(F272:Q272)</f>
        <v>-503</v>
      </c>
      <c r="F272" s="6">
        <f>SUMIF(CODE,C272,Base1)</f>
        <v>-144</v>
      </c>
      <c r="G272" s="6">
        <f>SUMIF(CODE,C272,Base2)</f>
        <v>203</v>
      </c>
      <c r="H272" s="6">
        <f>SUMIF(CODE,C272,Base3)</f>
        <v>-9</v>
      </c>
      <c r="I272" s="6">
        <f>SUMIF(CODE,C272,Base4)</f>
        <v>-4338</v>
      </c>
      <c r="J272" s="6">
        <f>SUMIF(CODE,C272,Base5)</f>
        <v>4366</v>
      </c>
      <c r="K272" s="6">
        <f>SUMIF(CODE,C272,Base6)</f>
        <v>430</v>
      </c>
      <c r="L272" s="6">
        <f>SUMIF(CODE,C272,Base7)</f>
        <v>-1066</v>
      </c>
      <c r="M272" s="6">
        <f>SUMIF(CODE,C272,Base8)</f>
        <v>13</v>
      </c>
      <c r="N272" s="6">
        <f>SUMIF(CODE,C272,Base9)</f>
        <v>27</v>
      </c>
      <c r="O272" s="6">
        <f>SUMIF(CODE,C272,Base10)</f>
        <v>5</v>
      </c>
      <c r="P272" s="6">
        <f>SUMIF(CODE,C272,Base11)</f>
        <v>5</v>
      </c>
      <c r="Q272" s="6">
        <f>SUMIF(CODE,C272,Base12)</f>
        <v>5</v>
      </c>
      <c r="R272" s="6"/>
    </row>
    <row r="273" spans="1:18" x14ac:dyDescent="0.2">
      <c r="A273" s="2"/>
      <c r="B273" s="29" t="s">
        <v>284</v>
      </c>
      <c r="C273" s="25"/>
      <c r="D273" s="26"/>
      <c r="E273" s="6">
        <f t="shared" ref="E273:Q273" si="28">SUM(E258:E266)+SUM(E268:E272)</f>
        <v>126927853</v>
      </c>
      <c r="F273" s="6">
        <f t="shared" si="28"/>
        <v>11070969</v>
      </c>
      <c r="G273" s="6">
        <f t="shared" si="28"/>
        <v>9865123</v>
      </c>
      <c r="H273" s="6">
        <f t="shared" si="28"/>
        <v>9297012</v>
      </c>
      <c r="I273" s="6">
        <f t="shared" si="28"/>
        <v>12494222</v>
      </c>
      <c r="J273" s="6">
        <f t="shared" si="28"/>
        <v>11422238</v>
      </c>
      <c r="K273" s="6">
        <f t="shared" si="28"/>
        <v>11951368</v>
      </c>
      <c r="L273" s="6">
        <f t="shared" si="28"/>
        <v>9077787</v>
      </c>
      <c r="M273" s="6">
        <f t="shared" si="28"/>
        <v>6411152</v>
      </c>
      <c r="N273" s="6">
        <f t="shared" si="28"/>
        <v>9941399</v>
      </c>
      <c r="O273" s="6">
        <f t="shared" si="28"/>
        <v>10711978</v>
      </c>
      <c r="P273" s="6">
        <f>SUM(P258:P266)+SUM(P268:P272)</f>
        <v>12506168</v>
      </c>
      <c r="Q273" s="6">
        <f t="shared" si="28"/>
        <v>12178437</v>
      </c>
      <c r="R273" s="3"/>
    </row>
    <row r="274" spans="1:18" x14ac:dyDescent="0.2">
      <c r="A274" s="2"/>
      <c r="B274" s="30" t="s">
        <v>285</v>
      </c>
      <c r="C274" s="25"/>
      <c r="D274" s="26"/>
      <c r="E274" s="6">
        <f t="shared" ref="E274:Q274" si="29">E273+E253+E254+E255+E256</f>
        <v>303137140</v>
      </c>
      <c r="F274" s="6">
        <f t="shared" si="29"/>
        <v>23106717</v>
      </c>
      <c r="G274" s="6">
        <f t="shared" si="29"/>
        <v>21182011</v>
      </c>
      <c r="H274" s="6">
        <f t="shared" si="29"/>
        <v>21940275</v>
      </c>
      <c r="I274" s="6">
        <f t="shared" si="29"/>
        <v>31160421</v>
      </c>
      <c r="J274" s="6">
        <f t="shared" si="29"/>
        <v>26919248</v>
      </c>
      <c r="K274" s="6">
        <f t="shared" si="29"/>
        <v>27693163</v>
      </c>
      <c r="L274" s="6">
        <f t="shared" si="29"/>
        <v>26244592</v>
      </c>
      <c r="M274" s="6">
        <f t="shared" si="29"/>
        <v>18548519</v>
      </c>
      <c r="N274" s="6">
        <f t="shared" si="29"/>
        <v>20818237</v>
      </c>
      <c r="O274" s="6">
        <f t="shared" si="29"/>
        <v>28095142</v>
      </c>
      <c r="P274" s="6">
        <f t="shared" si="29"/>
        <v>31203376</v>
      </c>
      <c r="Q274" s="6">
        <f t="shared" si="29"/>
        <v>26225439</v>
      </c>
      <c r="R274" s="3"/>
    </row>
    <row r="275" spans="1:18" x14ac:dyDescent="0.2">
      <c r="A275" s="2"/>
      <c r="B275" s="24" t="s">
        <v>286</v>
      </c>
      <c r="C275" s="25" t="s">
        <v>10</v>
      </c>
      <c r="D275" s="26"/>
      <c r="E275" s="16">
        <f>SUM(F275:Q275)</f>
        <v>68823651</v>
      </c>
      <c r="F275" s="6">
        <f>SUMIF(CODE,C275,Base1)</f>
        <v>5656254</v>
      </c>
      <c r="G275" s="6">
        <f>SUMIF(CODE,C275,Base2)</f>
        <v>5640859</v>
      </c>
      <c r="H275" s="6">
        <f>SUMIF(CODE,C275,Base3)</f>
        <v>5651607</v>
      </c>
      <c r="I275" s="6">
        <f>SUMIF(CODE,C275,Base4)</f>
        <v>5674002</v>
      </c>
      <c r="J275" s="6">
        <f>SUMIF(CODE,C275,Base5)</f>
        <v>5702507</v>
      </c>
      <c r="K275" s="6">
        <f>SUMIF(CODE,C275,Base6)</f>
        <v>5705355</v>
      </c>
      <c r="L275" s="6">
        <f>SUMIF(CODE,C275,Base7)</f>
        <v>5756450</v>
      </c>
      <c r="M275" s="6">
        <f>SUMIF(CODE,C275,Base8)</f>
        <v>5667203</v>
      </c>
      <c r="N275" s="6">
        <f>SUMIF(CODE,C275,Base9)</f>
        <v>5683882</v>
      </c>
      <c r="O275" s="6">
        <f>SUMIF(CODE,C275,Base10)</f>
        <v>5832435</v>
      </c>
      <c r="P275" s="6">
        <f>SUMIF(CODE,C275,Base11)</f>
        <v>5928044</v>
      </c>
      <c r="Q275" s="6">
        <f>SUMIF(CODE,C275,Base12)</f>
        <v>5925053</v>
      </c>
      <c r="R275" s="6"/>
    </row>
    <row r="276" spans="1:18" x14ac:dyDescent="0.2">
      <c r="A276" s="2"/>
      <c r="B276" s="24" t="s">
        <v>287</v>
      </c>
      <c r="C276" s="25" t="s">
        <v>13</v>
      </c>
      <c r="D276" s="26"/>
      <c r="E276" s="16">
        <f>SUM(F276:Q276)</f>
        <v>15332692</v>
      </c>
      <c r="F276" s="6">
        <f>SUMIF(CODE,C276,Base1)</f>
        <v>1460413</v>
      </c>
      <c r="G276" s="6">
        <f>SUMIF(CODE,C276,Base2)</f>
        <v>1250234</v>
      </c>
      <c r="H276" s="6">
        <f>SUMIF(CODE,C276,Base3)</f>
        <v>1375210</v>
      </c>
      <c r="I276" s="6">
        <f>SUMIF(CODE,C276,Base4)</f>
        <v>1229636</v>
      </c>
      <c r="J276" s="6">
        <f>SUMIF(CODE,C276,Base5)</f>
        <v>1178173</v>
      </c>
      <c r="K276" s="6">
        <f>SUMIF(CODE,C276,Base6)</f>
        <v>1409866</v>
      </c>
      <c r="L276" s="6">
        <f>SUMIF(CODE,C276,Base7)</f>
        <v>1372816</v>
      </c>
      <c r="M276" s="6">
        <f>SUMIF(CODE,C276,Base8)</f>
        <v>1319082</v>
      </c>
      <c r="N276" s="6">
        <f>SUMIF(CODE,C276,Base9)</f>
        <v>1238330</v>
      </c>
      <c r="O276" s="6">
        <f>SUMIF(CODE,C276,Base10)</f>
        <v>1191568</v>
      </c>
      <c r="P276" s="6">
        <f>SUMIF(CODE,C276,Base11)</f>
        <v>1153682</v>
      </c>
      <c r="Q276" s="6">
        <f>SUMIF(CODE,C276,Base12)</f>
        <v>1153682</v>
      </c>
      <c r="R276" s="3"/>
    </row>
    <row r="277" spans="1:18" x14ac:dyDescent="0.2">
      <c r="A277" s="2"/>
      <c r="B277" s="24" t="s">
        <v>288</v>
      </c>
      <c r="C277" s="25" t="s">
        <v>20</v>
      </c>
      <c r="D277" s="26"/>
      <c r="E277" s="16">
        <f>SUM(F277:Q277)</f>
        <v>13315068</v>
      </c>
      <c r="F277" s="6">
        <f>SUMIF(CODE,C277,Base1)</f>
        <v>213242</v>
      </c>
      <c r="G277" s="6">
        <f>SUMIF(CODE,C277,Base2)</f>
        <v>1446058</v>
      </c>
      <c r="H277" s="6">
        <f>SUMIF(CODE,C277,Base3)</f>
        <v>1445202</v>
      </c>
      <c r="I277" s="6">
        <f>SUMIF(CODE,C277,Base4)</f>
        <v>1395286</v>
      </c>
      <c r="J277" s="6">
        <f>SUMIF(CODE,C277,Base5)</f>
        <v>1412784</v>
      </c>
      <c r="K277" s="6">
        <f>SUMIF(CODE,C277,Base6)</f>
        <v>1412998</v>
      </c>
      <c r="L277" s="6">
        <f>SUMIF(CODE,C277,Base7)</f>
        <v>-1175562</v>
      </c>
      <c r="M277" s="6">
        <f>SUMIF(CODE,C277,Base8)</f>
        <v>1386533</v>
      </c>
      <c r="N277" s="6">
        <f>SUMIF(CODE,C277,Base9)</f>
        <v>1408576</v>
      </c>
      <c r="O277" s="6">
        <f>SUMIF(CODE,C277,Base10)</f>
        <v>1449535</v>
      </c>
      <c r="P277" s="6">
        <f>SUMIF(CODE,C277,Base11)</f>
        <v>1460208</v>
      </c>
      <c r="Q277" s="6">
        <f>SUMIF(CODE,C277,Base12)</f>
        <v>1460208</v>
      </c>
      <c r="R277" s="6"/>
    </row>
    <row r="278" spans="1:18" x14ac:dyDescent="0.2">
      <c r="A278" s="2"/>
      <c r="B278" s="24" t="s">
        <v>289</v>
      </c>
      <c r="C278" s="25" t="s">
        <v>34</v>
      </c>
      <c r="D278" s="26"/>
      <c r="E278" s="16">
        <f>SUM(F278:Q278)</f>
        <v>14704769</v>
      </c>
      <c r="F278" s="6">
        <f>SUMIF(CODE,C278,Base1)</f>
        <v>1225398</v>
      </c>
      <c r="G278" s="6">
        <f>SUMIF(CODE,C278,Base2)</f>
        <v>1225398</v>
      </c>
      <c r="H278" s="6">
        <f>SUMIF(CODE,C278,Base3)</f>
        <v>1225398</v>
      </c>
      <c r="I278" s="6">
        <f>SUMIF(CODE,C278,Base4)</f>
        <v>1225398</v>
      </c>
      <c r="J278" s="6">
        <f>SUMIF(CODE,C278,Base5)</f>
        <v>1225398</v>
      </c>
      <c r="K278" s="6">
        <f>SUMIF(CODE,C278,Base6)</f>
        <v>1225398</v>
      </c>
      <c r="L278" s="6">
        <f>SUMIF(CODE,C278,Base7)</f>
        <v>1225398</v>
      </c>
      <c r="M278" s="6">
        <f>SUMIF(CODE,C278,Base8)</f>
        <v>1225398</v>
      </c>
      <c r="N278" s="6">
        <f>SUMIF(CODE,C278,Base9)</f>
        <v>1225398</v>
      </c>
      <c r="O278" s="6">
        <f>SUMIF(CODE,C278,Base10)</f>
        <v>1225398</v>
      </c>
      <c r="P278" s="6">
        <f>SUMIF(CODE,C278,Base11)</f>
        <v>1225398</v>
      </c>
      <c r="Q278" s="6">
        <f>SUMIF(CODE,C278,Base12)</f>
        <v>1225391</v>
      </c>
      <c r="R278" s="6"/>
    </row>
    <row r="279" spans="1:18" x14ac:dyDescent="0.2">
      <c r="A279" s="2"/>
      <c r="B279" s="24"/>
      <c r="C279" s="26"/>
      <c r="D279" s="26"/>
      <c r="E279" s="6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 x14ac:dyDescent="0.2">
      <c r="A280" s="2"/>
      <c r="B280" s="24" t="s">
        <v>290</v>
      </c>
      <c r="C280" s="26"/>
      <c r="D280" s="26"/>
      <c r="E280" s="6">
        <f t="shared" ref="E280:Q280" si="30">E251-E253-E254-E255-E256-E273-E275-E276-E277-E278</f>
        <v>89831575</v>
      </c>
      <c r="F280" s="31">
        <f t="shared" si="30"/>
        <v>7792783</v>
      </c>
      <c r="G280" s="6">
        <f t="shared" si="30"/>
        <v>3390043</v>
      </c>
      <c r="H280" s="6">
        <f t="shared" si="30"/>
        <v>8077340</v>
      </c>
      <c r="I280" s="6">
        <f t="shared" si="30"/>
        <v>14331452</v>
      </c>
      <c r="J280" s="6">
        <f t="shared" si="30"/>
        <v>10320320</v>
      </c>
      <c r="K280" s="6">
        <f t="shared" si="30"/>
        <v>9978951</v>
      </c>
      <c r="L280" s="6">
        <f>L251-L253-L254-L255-L256-L273-L275-L276-L277-L278</f>
        <v>8745134</v>
      </c>
      <c r="M280" s="6">
        <f t="shared" si="30"/>
        <v>7011941</v>
      </c>
      <c r="N280" s="6">
        <f t="shared" si="30"/>
        <v>7495000</v>
      </c>
      <c r="O280" s="6">
        <f t="shared" si="30"/>
        <v>6265823</v>
      </c>
      <c r="P280" s="6">
        <f t="shared" si="30"/>
        <v>2324423</v>
      </c>
      <c r="Q280" s="6">
        <f t="shared" si="30"/>
        <v>4098365</v>
      </c>
      <c r="R280" s="3"/>
    </row>
    <row r="281" spans="1:18" x14ac:dyDescent="0.2">
      <c r="A281" s="2"/>
      <c r="B281" s="24"/>
      <c r="C281" s="26"/>
      <c r="D281" s="26"/>
      <c r="E281" s="6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 x14ac:dyDescent="0.2">
      <c r="A282" s="2"/>
      <c r="B282" s="24" t="s">
        <v>291</v>
      </c>
      <c r="C282" s="26"/>
      <c r="D282" s="26"/>
      <c r="E282" s="6">
        <f t="shared" ref="E282" si="31">E280+E278</f>
        <v>104536344</v>
      </c>
      <c r="F282" s="31">
        <f t="shared" ref="F282:Q282" si="32">F251-F253-F254-F255-F256-F273-F275-F276-F277</f>
        <v>9018181</v>
      </c>
      <c r="G282" s="31">
        <f t="shared" si="32"/>
        <v>4615441</v>
      </c>
      <c r="H282" s="31">
        <f t="shared" si="32"/>
        <v>9302738</v>
      </c>
      <c r="I282" s="31">
        <f t="shared" si="32"/>
        <v>15556850</v>
      </c>
      <c r="J282" s="31">
        <f t="shared" si="32"/>
        <v>11545718</v>
      </c>
      <c r="K282" s="31">
        <f t="shared" si="32"/>
        <v>11204349</v>
      </c>
      <c r="L282" s="31">
        <f>L251-L253-L254-L255-L256-L273-L275-L276-L277</f>
        <v>9970532</v>
      </c>
      <c r="M282" s="31">
        <f t="shared" si="32"/>
        <v>8237339</v>
      </c>
      <c r="N282" s="31">
        <f t="shared" si="32"/>
        <v>8720398</v>
      </c>
      <c r="O282" s="31">
        <f t="shared" si="32"/>
        <v>7491221</v>
      </c>
      <c r="P282" s="31">
        <f t="shared" si="32"/>
        <v>3549821</v>
      </c>
      <c r="Q282" s="31">
        <f t="shared" si="32"/>
        <v>5323756</v>
      </c>
      <c r="R282" s="3"/>
    </row>
    <row r="283" spans="1:18" x14ac:dyDescent="0.2">
      <c r="A283" s="2"/>
      <c r="B283" s="23"/>
      <c r="C283" s="2"/>
      <c r="D283" s="2"/>
      <c r="E283" s="6"/>
      <c r="F283" s="6"/>
      <c r="G283" s="3"/>
      <c r="H283" s="3"/>
      <c r="I283" s="3"/>
      <c r="J283" s="3"/>
      <c r="K283" s="3"/>
      <c r="L283" s="3"/>
      <c r="M283" s="3"/>
      <c r="N283" s="3"/>
      <c r="O283" s="6"/>
      <c r="P283" s="6"/>
      <c r="Q283" s="6"/>
      <c r="R283" s="3"/>
    </row>
    <row r="284" spans="1:18" x14ac:dyDescent="0.2">
      <c r="A284" s="2"/>
      <c r="B284" s="23"/>
      <c r="C284" s="2"/>
      <c r="D284" s="2"/>
      <c r="E284" s="32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3"/>
    </row>
  </sheetData>
  <mergeCells count="1">
    <mergeCell ref="F7:I7"/>
  </mergeCells>
  <pageMargins left="0.5" right="0.5" top="1" bottom="0.75" header="1" footer="0.3"/>
  <pageSetup scale="60" fitToHeight="0" orientation="landscape" blackAndWhite="1" r:id="rId1"/>
  <headerFooter alignWithMargins="0">
    <oddHeader>&amp;R&amp;"Times New Roman,Bold"KyPSC Case No. 2024-00354
STAFF-DR-01-003 Attachment
Page &amp;P of &amp;N</oddHeader>
  </headerFooter>
  <rowBreaks count="5" manualBreakCount="5">
    <brk id="61" max="16383" man="1"/>
    <brk id="108" max="16" man="1"/>
    <brk id="157" max="16" man="1"/>
    <brk id="205" max="16" man="1"/>
    <brk id="249" max="16" man="1"/>
  </rowBreaks>
  <colBreaks count="1" manualBreakCount="1">
    <brk id="11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i:0#.f|membership|lisa.steinkuhl@duke-energy.com,#i:0#.f|membership|lisa.steinkuhl@duke-energy.com,#Lisa.Steinkuhl@duke-energy.com,#,#Steinkuhl, Lisa D,#,#43547,#Dir Rates&amp;Reg Planning</DisplayName>
        <AccountId>96</AccountId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018CEA4E-4991-4900-879E-34B8C66A7753}"/>
</file>

<file path=customXml/itemProps2.xml><?xml version="1.0" encoding="utf-8"?>
<ds:datastoreItem xmlns:ds="http://schemas.openxmlformats.org/officeDocument/2006/customXml" ds:itemID="{66D254C9-23C1-4BC5-8247-5CC7339B520F}"/>
</file>

<file path=customXml/itemProps3.xml><?xml version="1.0" encoding="utf-8"?>
<ds:datastoreItem xmlns:ds="http://schemas.openxmlformats.org/officeDocument/2006/customXml" ds:itemID="{7CD91AFA-0890-4B42-92E2-BAA0868DE2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25</vt:i4>
      </vt:variant>
    </vt:vector>
  </HeadingPairs>
  <TitlesOfParts>
    <vt:vector size="26" baseType="lpstr">
      <vt:lpstr>BASE PERIOD</vt:lpstr>
      <vt:lpstr>AccountBP</vt:lpstr>
      <vt:lpstr>ACCT</vt:lpstr>
      <vt:lpstr>AcctTab1</vt:lpstr>
      <vt:lpstr>ACCTTABLE</vt:lpstr>
      <vt:lpstr>AmountBP</vt:lpstr>
      <vt:lpstr>Base1</vt:lpstr>
      <vt:lpstr>Base10</vt:lpstr>
      <vt:lpstr>Base11</vt:lpstr>
      <vt:lpstr>Base12</vt:lpstr>
      <vt:lpstr>Base2</vt:lpstr>
      <vt:lpstr>Base3</vt:lpstr>
      <vt:lpstr>Base4</vt:lpstr>
      <vt:lpstr>Base5</vt:lpstr>
      <vt:lpstr>Base6</vt:lpstr>
      <vt:lpstr>Base7</vt:lpstr>
      <vt:lpstr>Base8</vt:lpstr>
      <vt:lpstr>Base9</vt:lpstr>
      <vt:lpstr>BasePeriod</vt:lpstr>
      <vt:lpstr>BPTotal</vt:lpstr>
      <vt:lpstr>CODE</vt:lpstr>
      <vt:lpstr>Database</vt:lpstr>
      <vt:lpstr>FERCBP</vt:lpstr>
      <vt:lpstr>'BASE PERIOD'!Print_Area</vt:lpstr>
      <vt:lpstr>'BASE PERIOD'!Print_Titles</vt:lpstr>
      <vt:lpstr>WPC_2.1a_BP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Base Period updated through Nov 2024</dc:subject>
  <dc:creator>Whisman, Julie</dc:creator>
  <cp:lastModifiedBy>Whisman, Julie</cp:lastModifiedBy>
  <dcterms:created xsi:type="dcterms:W3CDTF">2024-12-09T15:33:06Z</dcterms:created>
  <dcterms:modified xsi:type="dcterms:W3CDTF">2024-12-09T15:39:13Z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