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upplemental Data Requests/STAFF/"/>
    </mc:Choice>
  </mc:AlternateContent>
  <xr:revisionPtr revIDLastSave="0" documentId="13_ncr:1_{C1CB563A-C540-4A7D-A2AD-FB42CD6C05B2}" xr6:coauthVersionLast="47" xr6:coauthVersionMax="47" xr10:uidLastSave="{00000000-0000-0000-0000-000000000000}"/>
  <bookViews>
    <workbookView xWindow="-120" yWindow="-120" windowWidth="29040" windowHeight="17520" xr2:uid="{7D554519-BF4B-4B66-BE6F-38C05AFD8450}"/>
  </bookViews>
  <sheets>
    <sheet name="BASE PERIOD" sheetId="1" r:id="rId1"/>
  </sheets>
  <externalReferences>
    <externalReference r:id="rId2"/>
    <externalReference r:id="rId3"/>
  </externalReferences>
  <definedNames>
    <definedName name="_Dist_Bin" hidden="1">#REF!</definedName>
    <definedName name="_Dist_Values" hidden="1">#REF!</definedName>
    <definedName name="_xlnm._FilterDatabase" localSheetId="0" hidden="1">'BASE PERIOD'!$A$10:$W$255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ccountBP">'BASE PERIOD'!$A$11:$A$254</definedName>
    <definedName name="ACCT">'BASE PERIOD'!$A$11:$A$254</definedName>
    <definedName name="AcctTab1">'BASE PERIOD'!$A$11:$Q$254</definedName>
    <definedName name="ACCTTABLE">'BASE PERIOD'!$A$9:$E$389</definedName>
    <definedName name="ALLOCTABLE">[1]ALLOCTABLE!$A$3:$D$36</definedName>
    <definedName name="AmountBP">'BASE PERIOD'!$E$11:$E$254</definedName>
    <definedName name="AmountFP">'[1]FORECASTED PERIOD'!$E$11:$E$244</definedName>
    <definedName name="APPORT">[1]SCH_E1!$AH$275</definedName>
    <definedName name="Base_Period">[1]LOGO!$B$10</definedName>
    <definedName name="Base1">'BASE PERIOD'!$F$11:$F$254</definedName>
    <definedName name="Base10">'BASE PERIOD'!$O$11:$O$254</definedName>
    <definedName name="Base11">'BASE PERIOD'!$P$11:$P$254</definedName>
    <definedName name="Base12">'BASE PERIOD'!$Q$11:$Q$254</definedName>
    <definedName name="Base2">'BASE PERIOD'!$G$11:$G$254</definedName>
    <definedName name="Base3">'BASE PERIOD'!$H$11:$H$254</definedName>
    <definedName name="Base4">'BASE PERIOD'!$I$11:$I$254</definedName>
    <definedName name="Base5">'BASE PERIOD'!$J$11:$J$254</definedName>
    <definedName name="Base6">'BASE PERIOD'!$K$11:$K$254</definedName>
    <definedName name="Base7">'BASE PERIOD'!$L$11:$L$254</definedName>
    <definedName name="Base8">'BASE PERIOD'!$M$11:$M$254</definedName>
    <definedName name="Base9">'BASE PERIOD'!$N$11:$N$254</definedName>
    <definedName name="BasePeriod">'BASE PERIOD'!$A$11:$Q$254</definedName>
    <definedName name="BPActual">'[2]BP Data'!$A$1:$N$234</definedName>
    <definedName name="BPrev1">'[1]BP Rev by Product'!$G$11:$G$85</definedName>
    <definedName name="BPrev10">'[1]BP Rev by Product'!$P$11:$P$85</definedName>
    <definedName name="BPrev11">'[1]BP Rev by Product'!$Q$11:$Q$85</definedName>
    <definedName name="BPrev12">'[1]BP Rev by Product'!$R$11:$R$85</definedName>
    <definedName name="BPrev2">'[1]BP Rev by Product'!$H$11:$H$85</definedName>
    <definedName name="BPrev3">'[1]BP Rev by Product'!$I$11:$I$85</definedName>
    <definedName name="BPrev4">'[1]BP Rev by Product'!$J$11:$J$85</definedName>
    <definedName name="BPrev5">'[1]BP Rev by Product'!$K$11:$K$85</definedName>
    <definedName name="BPrev6">'[1]BP Rev by Product'!$L$11:$L$85</definedName>
    <definedName name="BPrev7">'[1]BP Rev by Product'!$M$11:$M$85</definedName>
    <definedName name="BPrev8">'[1]BP Rev by Product'!$N$11:$N$85</definedName>
    <definedName name="BPrev9">'[1]BP Rev by Product'!$O$11:$O$85</definedName>
    <definedName name="BPrevACCT">'[1]BP Rev by Product'!$A$11:$A$85</definedName>
    <definedName name="BPREVPROD">'[1]BP Rev by Product'!$D$11:$D$85</definedName>
    <definedName name="BPTotal">'BASE PERIOD'!$E$11:$E$254</definedName>
    <definedName name="C_1_PROEXP">[1]SCH_C1!$G$23</definedName>
    <definedName name="CASE">[1]LOGO!$B$6</definedName>
    <definedName name="CODE">'BASE PERIOD'!$C$11:$C$254</definedName>
    <definedName name="CodeF">'[1]FORECASTED PERIOD'!$C$11:$C$244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_xlnm.Database">'BASE PERIOD'!$A$10:$E$452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'BASE PERIOD'!$D$11:$D$254</definedName>
    <definedName name="FERCFP">'[1]FORECASTED PERIOD'!$D$11:$D$244</definedName>
    <definedName name="FIT">[1]LOGO!$C$25</definedName>
    <definedName name="Forecast">[1]LOGO!$B$11</definedName>
    <definedName name="Forecast1">'[1]FORECASTED PERIOD'!$F$11:$F$244</definedName>
    <definedName name="Forecast10">'[1]FORECASTED PERIOD'!$O$11:$O$244</definedName>
    <definedName name="Forecast11">'[1]FORECASTED PERIOD'!$P$11:$P$244</definedName>
    <definedName name="Forecast12">'[1]FORECASTED PERIOD'!$Q$11:$Q$244</definedName>
    <definedName name="Forecast2">'[1]FORECASTED PERIOD'!$G$11:$G$244</definedName>
    <definedName name="Forecast3">'[1]FORECASTED PERIOD'!$H$11:$H$244</definedName>
    <definedName name="forecast4">'[1]FORECASTED PERIOD'!$I$11:$I$244</definedName>
    <definedName name="Forecast5">'[1]FORECASTED PERIOD'!$J$11:$J$244</definedName>
    <definedName name="Forecast6">'[1]FORECASTED PERIOD'!$K$11:$K$244</definedName>
    <definedName name="Forecast7">'[1]FORECASTED PERIOD'!$L$11:$L$244</definedName>
    <definedName name="Forecast8">'[1]FORECASTED PERIOD'!$M$11:$M$244</definedName>
    <definedName name="Forecast9">'[1]FORECASTED PERIOD'!$N$11:$N$244</definedName>
    <definedName name="FPERIOD">'[1]FORECASTED PERIOD'!$A$11:$Q$244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'BASE PERIOD'!$A$1:$Q$254</definedName>
    <definedName name="_xlnm.Print_Titles" localSheetId="0">'BASE PERIOD'!$A:$D,'BASE PERIOD'!$1:$10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C_2.1a_BP">'BASE PERIOD'!$A$1:$Q$254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1" i="1" l="1"/>
  <c r="N278" i="1"/>
  <c r="F278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Q269" i="1"/>
  <c r="O269" i="1"/>
  <c r="Q267" i="1"/>
  <c r="P267" i="1"/>
  <c r="G267" i="1"/>
  <c r="G262" i="1"/>
  <c r="G260" i="1"/>
  <c r="E254" i="1"/>
  <c r="D254" i="1"/>
  <c r="G278" i="1"/>
  <c r="D253" i="1"/>
  <c r="M278" i="1"/>
  <c r="D252" i="1"/>
  <c r="O278" i="1"/>
  <c r="J278" i="1"/>
  <c r="D251" i="1"/>
  <c r="E250" i="1"/>
  <c r="D250" i="1"/>
  <c r="D249" i="1"/>
  <c r="D248" i="1"/>
  <c r="D247" i="1"/>
  <c r="D246" i="1"/>
  <c r="D245" i="1"/>
  <c r="E244" i="1"/>
  <c r="D244" i="1"/>
  <c r="D243" i="1"/>
  <c r="E242" i="1"/>
  <c r="D242" i="1"/>
  <c r="E241" i="1"/>
  <c r="D241" i="1"/>
  <c r="E240" i="1"/>
  <c r="D240" i="1"/>
  <c r="D239" i="1"/>
  <c r="D238" i="1"/>
  <c r="D237" i="1"/>
  <c r="E236" i="1"/>
  <c r="D236" i="1"/>
  <c r="E235" i="1"/>
  <c r="D235" i="1"/>
  <c r="E234" i="1"/>
  <c r="D234" i="1"/>
  <c r="D233" i="1"/>
  <c r="D232" i="1"/>
  <c r="D231" i="1"/>
  <c r="D230" i="1"/>
  <c r="E229" i="1"/>
  <c r="D229" i="1"/>
  <c r="E228" i="1"/>
  <c r="D228" i="1"/>
  <c r="D227" i="1"/>
  <c r="E226" i="1"/>
  <c r="D226" i="1"/>
  <c r="E225" i="1"/>
  <c r="D225" i="1"/>
  <c r="D224" i="1"/>
  <c r="E223" i="1"/>
  <c r="D223" i="1"/>
  <c r="E222" i="1"/>
  <c r="D222" i="1"/>
  <c r="D221" i="1"/>
  <c r="D220" i="1"/>
  <c r="D219" i="1"/>
  <c r="E218" i="1"/>
  <c r="D218" i="1"/>
  <c r="E217" i="1"/>
  <c r="D217" i="1"/>
  <c r="E216" i="1"/>
  <c r="D216" i="1"/>
  <c r="D215" i="1"/>
  <c r="E214" i="1"/>
  <c r="D214" i="1"/>
  <c r="D213" i="1"/>
  <c r="D212" i="1"/>
  <c r="D211" i="1"/>
  <c r="D210" i="1"/>
  <c r="D209" i="1"/>
  <c r="E208" i="1"/>
  <c r="D208" i="1"/>
  <c r="E207" i="1"/>
  <c r="D207" i="1"/>
  <c r="E206" i="1"/>
  <c r="D206" i="1"/>
  <c r="D205" i="1"/>
  <c r="E204" i="1"/>
  <c r="D204" i="1"/>
  <c r="D203" i="1"/>
  <c r="D202" i="1"/>
  <c r="O267" i="1"/>
  <c r="N267" i="1"/>
  <c r="L267" i="1"/>
  <c r="K267" i="1"/>
  <c r="J267" i="1"/>
  <c r="D201" i="1"/>
  <c r="F266" i="1"/>
  <c r="D200" i="1"/>
  <c r="E199" i="1"/>
  <c r="D199" i="1"/>
  <c r="P266" i="1"/>
  <c r="D198" i="1"/>
  <c r="D197" i="1"/>
  <c r="Q266" i="1"/>
  <c r="M266" i="1"/>
  <c r="I266" i="1"/>
  <c r="D196" i="1"/>
  <c r="D195" i="1"/>
  <c r="E194" i="1"/>
  <c r="D194" i="1"/>
  <c r="E193" i="1"/>
  <c r="D193" i="1"/>
  <c r="E192" i="1"/>
  <c r="D192" i="1"/>
  <c r="D191" i="1"/>
  <c r="D190" i="1"/>
  <c r="D189" i="1"/>
  <c r="E188" i="1"/>
  <c r="D188" i="1"/>
  <c r="E187" i="1"/>
  <c r="D187" i="1"/>
  <c r="E186" i="1"/>
  <c r="D186" i="1"/>
  <c r="D185" i="1"/>
  <c r="E184" i="1"/>
  <c r="D184" i="1"/>
  <c r="D183" i="1"/>
  <c r="E182" i="1"/>
  <c r="D182" i="1"/>
  <c r="E181" i="1"/>
  <c r="D181" i="1"/>
  <c r="D180" i="1"/>
  <c r="O277" i="1"/>
  <c r="D179" i="1"/>
  <c r="E178" i="1"/>
  <c r="D178" i="1"/>
  <c r="E177" i="1"/>
  <c r="D177" i="1"/>
  <c r="E176" i="1"/>
  <c r="D176" i="1"/>
  <c r="D175" i="1"/>
  <c r="D174" i="1"/>
  <c r="D173" i="1"/>
  <c r="L277" i="1"/>
  <c r="K277" i="1"/>
  <c r="D172" i="1"/>
  <c r="D171" i="1"/>
  <c r="D170" i="1"/>
  <c r="E169" i="1"/>
  <c r="D169" i="1"/>
  <c r="E168" i="1"/>
  <c r="D168" i="1"/>
  <c r="D167" i="1"/>
  <c r="E166" i="1"/>
  <c r="D166" i="1"/>
  <c r="D165" i="1"/>
  <c r="M270" i="1"/>
  <c r="D164" i="1"/>
  <c r="D163" i="1"/>
  <c r="E162" i="1"/>
  <c r="D162" i="1"/>
  <c r="F270" i="1"/>
  <c r="E161" i="1"/>
  <c r="D161" i="1"/>
  <c r="N270" i="1"/>
  <c r="D160" i="1"/>
  <c r="P269" i="1"/>
  <c r="N269" i="1"/>
  <c r="M269" i="1"/>
  <c r="L269" i="1"/>
  <c r="K269" i="1"/>
  <c r="J269" i="1"/>
  <c r="I269" i="1"/>
  <c r="H269" i="1"/>
  <c r="G269" i="1"/>
  <c r="D159" i="1"/>
  <c r="E158" i="1"/>
  <c r="D158" i="1"/>
  <c r="D157" i="1"/>
  <c r="D156" i="1"/>
  <c r="D155" i="1"/>
  <c r="Q275" i="1"/>
  <c r="E154" i="1"/>
  <c r="D154" i="1"/>
  <c r="O275" i="1"/>
  <c r="N275" i="1"/>
  <c r="G275" i="1"/>
  <c r="D153" i="1"/>
  <c r="D152" i="1"/>
  <c r="E151" i="1"/>
  <c r="D151" i="1"/>
  <c r="E150" i="1"/>
  <c r="D150" i="1"/>
  <c r="E149" i="1"/>
  <c r="D149" i="1"/>
  <c r="E148" i="1"/>
  <c r="D148" i="1"/>
  <c r="D147" i="1"/>
  <c r="N268" i="1"/>
  <c r="D146" i="1"/>
  <c r="D145" i="1"/>
  <c r="E144" i="1"/>
  <c r="D144" i="1"/>
  <c r="E143" i="1"/>
  <c r="D143" i="1"/>
  <c r="Q268" i="1"/>
  <c r="E142" i="1"/>
  <c r="D142" i="1"/>
  <c r="G268" i="1"/>
  <c r="D141" i="1"/>
  <c r="L268" i="1"/>
  <c r="H268" i="1"/>
  <c r="D140" i="1"/>
  <c r="E139" i="1"/>
  <c r="D139" i="1"/>
  <c r="E138" i="1"/>
  <c r="D138" i="1"/>
  <c r="D137" i="1"/>
  <c r="D136" i="1"/>
  <c r="I261" i="1"/>
  <c r="D135" i="1"/>
  <c r="E134" i="1"/>
  <c r="F261" i="1"/>
  <c r="D134" i="1"/>
  <c r="O261" i="1"/>
  <c r="L261" i="1"/>
  <c r="H261" i="1"/>
  <c r="D133" i="1"/>
  <c r="I260" i="1"/>
  <c r="E132" i="1"/>
  <c r="D132" i="1"/>
  <c r="D131" i="1"/>
  <c r="L260" i="1"/>
  <c r="F260" i="1"/>
  <c r="D130" i="1"/>
  <c r="D129" i="1"/>
  <c r="D128" i="1"/>
  <c r="D127" i="1"/>
  <c r="E126" i="1"/>
  <c r="D126" i="1"/>
  <c r="E125" i="1"/>
  <c r="D125" i="1"/>
  <c r="D124" i="1"/>
  <c r="D123" i="1"/>
  <c r="D122" i="1"/>
  <c r="E121" i="1"/>
  <c r="D121" i="1"/>
  <c r="D120" i="1"/>
  <c r="E119" i="1"/>
  <c r="F259" i="1"/>
  <c r="D119" i="1"/>
  <c r="E118" i="1"/>
  <c r="D118" i="1"/>
  <c r="D117" i="1"/>
  <c r="E116" i="1"/>
  <c r="D116" i="1"/>
  <c r="K274" i="1"/>
  <c r="D115" i="1"/>
  <c r="D114" i="1"/>
  <c r="E113" i="1"/>
  <c r="D113" i="1"/>
  <c r="E112" i="1"/>
  <c r="D112" i="1"/>
  <c r="E111" i="1"/>
  <c r="D111" i="1"/>
  <c r="E110" i="1"/>
  <c r="D110" i="1"/>
  <c r="Q274" i="1"/>
  <c r="E109" i="1"/>
  <c r="D109" i="1"/>
  <c r="D108" i="1"/>
  <c r="D107" i="1"/>
  <c r="J262" i="1"/>
  <c r="D106" i="1"/>
  <c r="D105" i="1"/>
  <c r="D104" i="1"/>
  <c r="D103" i="1"/>
  <c r="E102" i="1"/>
  <c r="D102" i="1"/>
  <c r="E101" i="1"/>
  <c r="D101" i="1"/>
  <c r="E100" i="1"/>
  <c r="D100" i="1"/>
  <c r="D99" i="1"/>
  <c r="E98" i="1"/>
  <c r="D98" i="1"/>
  <c r="E97" i="1"/>
  <c r="D97" i="1"/>
  <c r="D96" i="1"/>
  <c r="E95" i="1"/>
  <c r="D95" i="1"/>
  <c r="D94" i="1"/>
  <c r="D93" i="1"/>
  <c r="E92" i="1"/>
  <c r="D92" i="1"/>
  <c r="E91" i="1"/>
  <c r="D91" i="1"/>
  <c r="E90" i="1"/>
  <c r="D90" i="1"/>
  <c r="K264" i="1"/>
  <c r="D89" i="1"/>
  <c r="D88" i="1"/>
  <c r="M264" i="1"/>
  <c r="D87" i="1"/>
  <c r="D86" i="1"/>
  <c r="E85" i="1"/>
  <c r="D85" i="1"/>
  <c r="E84" i="1"/>
  <c r="D84" i="1"/>
  <c r="D83" i="1"/>
  <c r="D82" i="1"/>
  <c r="D81" i="1"/>
  <c r="E80" i="1"/>
  <c r="D80" i="1"/>
  <c r="D79" i="1"/>
  <c r="E78" i="1"/>
  <c r="D78" i="1"/>
  <c r="E77" i="1"/>
  <c r="D77" i="1"/>
  <c r="E76" i="1"/>
  <c r="D76" i="1"/>
  <c r="D75" i="1"/>
  <c r="D74" i="1"/>
  <c r="D73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D65" i="1"/>
  <c r="E64" i="1"/>
  <c r="D64" i="1"/>
  <c r="D63" i="1"/>
  <c r="E62" i="1"/>
  <c r="D62" i="1"/>
  <c r="E61" i="1"/>
  <c r="D61" i="1"/>
  <c r="E60" i="1"/>
  <c r="D60" i="1"/>
  <c r="E59" i="1"/>
  <c r="D59" i="1"/>
  <c r="D58" i="1"/>
  <c r="D57" i="1"/>
  <c r="K257" i="1"/>
  <c r="D56" i="1"/>
  <c r="D55" i="1"/>
  <c r="D54" i="1"/>
  <c r="O265" i="1"/>
  <c r="K265" i="1"/>
  <c r="D53" i="1"/>
  <c r="I265" i="1"/>
  <c r="E52" i="1"/>
  <c r="D52" i="1"/>
  <c r="G259" i="1"/>
  <c r="D51" i="1"/>
  <c r="O259" i="1"/>
  <c r="K259" i="1"/>
  <c r="I259" i="1"/>
  <c r="H259" i="1"/>
  <c r="D50" i="1"/>
  <c r="E49" i="1"/>
  <c r="D49" i="1"/>
  <c r="D48" i="1"/>
  <c r="E47" i="1"/>
  <c r="D47" i="1"/>
  <c r="D46" i="1"/>
  <c r="D45" i="1"/>
  <c r="E44" i="1"/>
  <c r="D44" i="1"/>
  <c r="E43" i="1"/>
  <c r="D43" i="1"/>
  <c r="D42" i="1"/>
  <c r="E41" i="1"/>
  <c r="D41" i="1"/>
  <c r="E40" i="1"/>
  <c r="D40" i="1"/>
  <c r="D39" i="1"/>
  <c r="D38" i="1"/>
  <c r="E37" i="1"/>
  <c r="D37" i="1"/>
  <c r="D36" i="1"/>
  <c r="D35" i="1"/>
  <c r="E34" i="1"/>
  <c r="D34" i="1"/>
  <c r="D33" i="1"/>
  <c r="E32" i="1"/>
  <c r="D32" i="1"/>
  <c r="D31" i="1"/>
  <c r="D30" i="1"/>
  <c r="D29" i="1"/>
  <c r="D28" i="1"/>
  <c r="D27" i="1"/>
  <c r="E26" i="1"/>
  <c r="D26" i="1"/>
  <c r="E25" i="1"/>
  <c r="D25" i="1"/>
  <c r="E24" i="1"/>
  <c r="D24" i="1"/>
  <c r="D23" i="1"/>
  <c r="D22" i="1"/>
  <c r="D21" i="1"/>
  <c r="D20" i="1"/>
  <c r="E19" i="1"/>
  <c r="N283" i="1"/>
  <c r="D19" i="1"/>
  <c r="Q283" i="1"/>
  <c r="H283" i="1"/>
  <c r="F283" i="1"/>
  <c r="E18" i="1"/>
  <c r="D18" i="1"/>
  <c r="D17" i="1"/>
  <c r="D16" i="1"/>
  <c r="D15" i="1"/>
  <c r="I282" i="1"/>
  <c r="D14" i="1"/>
  <c r="D13" i="1"/>
  <c r="D12" i="1"/>
  <c r="Q281" i="1"/>
  <c r="G281" i="1"/>
  <c r="D11" i="1"/>
  <c r="Q10" i="1"/>
  <c r="P10" i="1"/>
  <c r="O10" i="1"/>
  <c r="N10" i="1"/>
  <c r="M10" i="1"/>
  <c r="L10" i="1"/>
  <c r="K10" i="1"/>
  <c r="J10" i="1"/>
  <c r="I10" i="1"/>
  <c r="H10" i="1"/>
  <c r="G10" i="1"/>
  <c r="F10" i="1"/>
  <c r="J260" i="1" l="1"/>
  <c r="L282" i="1"/>
  <c r="E13" i="1"/>
  <c r="J282" i="1"/>
  <c r="L274" i="1"/>
  <c r="E12" i="1"/>
  <c r="E56" i="1"/>
  <c r="P281" i="1"/>
  <c r="E11" i="1"/>
  <c r="J265" i="1"/>
  <c r="E54" i="1"/>
  <c r="H270" i="1"/>
  <c r="E22" i="1"/>
  <c r="E29" i="1"/>
  <c r="E31" i="1"/>
  <c r="H284" i="1"/>
  <c r="E83" i="1"/>
  <c r="E170" i="1"/>
  <c r="K262" i="1"/>
  <c r="G272" i="1"/>
  <c r="E104" i="1"/>
  <c r="E73" i="1"/>
  <c r="M283" i="1"/>
  <c r="O274" i="1"/>
  <c r="E128" i="1"/>
  <c r="E137" i="1"/>
  <c r="L262" i="1"/>
  <c r="H272" i="1"/>
  <c r="E16" i="1"/>
  <c r="E20" i="1"/>
  <c r="L257" i="1"/>
  <c r="E106" i="1"/>
  <c r="I262" i="1"/>
  <c r="H274" i="1"/>
  <c r="E155" i="1"/>
  <c r="H271" i="1"/>
  <c r="M282" i="1"/>
  <c r="E33" i="1"/>
  <c r="Q265" i="1"/>
  <c r="I274" i="1"/>
  <c r="G261" i="1"/>
  <c r="E133" i="1"/>
  <c r="E196" i="1"/>
  <c r="F281" i="1"/>
  <c r="G283" i="1"/>
  <c r="F265" i="1"/>
  <c r="F274" i="1"/>
  <c r="O282" i="1"/>
  <c r="K272" i="1"/>
  <c r="Q270" i="1"/>
  <c r="N277" i="1"/>
  <c r="H281" i="1"/>
  <c r="P282" i="1"/>
  <c r="L272" i="1"/>
  <c r="I283" i="1"/>
  <c r="L284" i="1"/>
  <c r="E36" i="1"/>
  <c r="H265" i="1"/>
  <c r="E53" i="1"/>
  <c r="P257" i="1"/>
  <c r="E86" i="1"/>
  <c r="E94" i="1"/>
  <c r="E103" i="1"/>
  <c r="P262" i="1"/>
  <c r="E189" i="1"/>
  <c r="E248" i="1"/>
  <c r="O262" i="1"/>
  <c r="I281" i="1"/>
  <c r="Q282" i="1"/>
  <c r="M272" i="1"/>
  <c r="M284" i="1"/>
  <c r="K284" i="1"/>
  <c r="E46" i="1"/>
  <c r="L259" i="1"/>
  <c r="E63" i="1"/>
  <c r="Q262" i="1"/>
  <c r="E136" i="1"/>
  <c r="M268" i="1"/>
  <c r="E152" i="1"/>
  <c r="I270" i="1"/>
  <c r="L271" i="1"/>
  <c r="E247" i="1"/>
  <c r="E249" i="1"/>
  <c r="N274" i="1"/>
  <c r="N284" i="1"/>
  <c r="F257" i="1"/>
  <c r="E55" i="1"/>
  <c r="N257" i="1"/>
  <c r="E79" i="1"/>
  <c r="E96" i="1"/>
  <c r="F262" i="1"/>
  <c r="M274" i="1"/>
  <c r="E120" i="1"/>
  <c r="H275" i="1"/>
  <c r="J270" i="1"/>
  <c r="E191" i="1"/>
  <c r="J266" i="1"/>
  <c r="K271" i="1"/>
  <c r="E239" i="1"/>
  <c r="L283" i="1"/>
  <c r="E38" i="1"/>
  <c r="E39" i="1"/>
  <c r="G257" i="1"/>
  <c r="Q257" i="1"/>
  <c r="E72" i="1"/>
  <c r="E89" i="1"/>
  <c r="E105" i="1"/>
  <c r="E130" i="1"/>
  <c r="Q260" i="1"/>
  <c r="M261" i="1"/>
  <c r="E147" i="1"/>
  <c r="I275" i="1"/>
  <c r="E180" i="1"/>
  <c r="E190" i="1"/>
  <c r="K266" i="1"/>
  <c r="E200" i="1"/>
  <c r="N271" i="1"/>
  <c r="M271" i="1"/>
  <c r="E210" i="1"/>
  <c r="E238" i="1"/>
  <c r="Q278" i="1"/>
  <c r="I272" i="1"/>
  <c r="M262" i="1"/>
  <c r="N282" i="1"/>
  <c r="M277" i="1"/>
  <c r="O257" i="1"/>
  <c r="E127" i="1"/>
  <c r="G270" i="1"/>
  <c r="E160" i="1"/>
  <c r="P272" i="1"/>
  <c r="P284" i="1"/>
  <c r="H257" i="1"/>
  <c r="I264" i="1"/>
  <c r="H262" i="1"/>
  <c r="P274" i="1"/>
  <c r="N261" i="1"/>
  <c r="E164" i="1"/>
  <c r="E14" i="1"/>
  <c r="Q272" i="1"/>
  <c r="E48" i="1"/>
  <c r="M265" i="1"/>
  <c r="E57" i="1"/>
  <c r="E65" i="1"/>
  <c r="E82" i="1"/>
  <c r="E145" i="1"/>
  <c r="E163" i="1"/>
  <c r="E201" i="1"/>
  <c r="F267" i="1"/>
  <c r="N281" i="1"/>
  <c r="E23" i="1"/>
  <c r="F284" i="1"/>
  <c r="E50" i="1"/>
  <c r="Q259" i="1"/>
  <c r="N265" i="1"/>
  <c r="E131" i="1"/>
  <c r="P261" i="1"/>
  <c r="F268" i="1"/>
  <c r="E140" i="1"/>
  <c r="E157" i="1"/>
  <c r="E175" i="1"/>
  <c r="F277" i="1"/>
  <c r="N266" i="1"/>
  <c r="P271" i="1"/>
  <c r="E211" i="1"/>
  <c r="E213" i="1"/>
  <c r="E220" i="1"/>
  <c r="M260" i="1"/>
  <c r="M257" i="1"/>
  <c r="N264" i="1"/>
  <c r="J272" i="1"/>
  <c r="E15" i="1"/>
  <c r="O272" i="1"/>
  <c r="L265" i="1"/>
  <c r="G264" i="1"/>
  <c r="E122" i="1"/>
  <c r="E146" i="1"/>
  <c r="J275" i="1"/>
  <c r="E183" i="1"/>
  <c r="L266" i="1"/>
  <c r="O271" i="1"/>
  <c r="E30" i="1"/>
  <c r="P259" i="1"/>
  <c r="J264" i="1"/>
  <c r="E115" i="1"/>
  <c r="E123" i="1"/>
  <c r="E165" i="1"/>
  <c r="E230" i="1"/>
  <c r="E232" i="1"/>
  <c r="O281" i="1"/>
  <c r="E17" i="1"/>
  <c r="P283" i="1"/>
  <c r="G284" i="1"/>
  <c r="E42" i="1"/>
  <c r="E58" i="1"/>
  <c r="E74" i="1"/>
  <c r="L264" i="1"/>
  <c r="E99" i="1"/>
  <c r="E108" i="1"/>
  <c r="E124" i="1"/>
  <c r="E141" i="1"/>
  <c r="P268" i="1"/>
  <c r="O268" i="1"/>
  <c r="E156" i="1"/>
  <c r="O270" i="1"/>
  <c r="J277" i="1"/>
  <c r="E172" i="1"/>
  <c r="G277" i="1"/>
  <c r="E185" i="1"/>
  <c r="E224" i="1"/>
  <c r="H278" i="1"/>
  <c r="E252" i="1"/>
  <c r="K275" i="1"/>
  <c r="K270" i="1"/>
  <c r="J261" i="1"/>
  <c r="L275" i="1"/>
  <c r="L270" i="1"/>
  <c r="E171" i="1"/>
  <c r="P277" i="1"/>
  <c r="E179" i="1"/>
  <c r="F271" i="1"/>
  <c r="E203" i="1"/>
  <c r="E227" i="1"/>
  <c r="N260" i="1"/>
  <c r="E135" i="1"/>
  <c r="I268" i="1"/>
  <c r="E243" i="1"/>
  <c r="E251" i="1"/>
  <c r="J281" i="1"/>
  <c r="F282" i="1"/>
  <c r="E35" i="1"/>
  <c r="J257" i="1"/>
  <c r="O264" i="1"/>
  <c r="E114" i="1"/>
  <c r="J268" i="1"/>
  <c r="E28" i="1"/>
  <c r="E51" i="1"/>
  <c r="P265" i="1"/>
  <c r="I257" i="1"/>
  <c r="P264" i="1"/>
  <c r="E93" i="1"/>
  <c r="G274" i="1"/>
  <c r="E107" i="1"/>
  <c r="E129" i="1"/>
  <c r="P260" i="1"/>
  <c r="K261" i="1"/>
  <c r="K268" i="1"/>
  <c r="M275" i="1"/>
  <c r="Q277" i="1"/>
  <c r="I267" i="1"/>
  <c r="E202" i="1"/>
  <c r="G271" i="1"/>
  <c r="E212" i="1"/>
  <c r="E253" i="1"/>
  <c r="E237" i="1"/>
  <c r="K278" i="1"/>
  <c r="O284" i="1"/>
  <c r="J259" i="1"/>
  <c r="G266" i="1"/>
  <c r="L278" i="1"/>
  <c r="E276" i="1"/>
  <c r="E205" i="1"/>
  <c r="E221" i="1"/>
  <c r="E246" i="1"/>
  <c r="I278" i="1"/>
  <c r="F272" i="1"/>
  <c r="E45" i="1"/>
  <c r="G265" i="1"/>
  <c r="E88" i="1"/>
  <c r="N262" i="1"/>
  <c r="J274" i="1"/>
  <c r="P275" i="1"/>
  <c r="E174" i="1"/>
  <c r="E197" i="1"/>
  <c r="J271" i="1"/>
  <c r="K282" i="1"/>
  <c r="O283" i="1"/>
  <c r="E75" i="1"/>
  <c r="H264" i="1"/>
  <c r="E117" i="1"/>
  <c r="H260" i="1"/>
  <c r="E167" i="1"/>
  <c r="I277" i="1"/>
  <c r="E198" i="1"/>
  <c r="M267" i="1"/>
  <c r="E215" i="1"/>
  <c r="J283" i="1"/>
  <c r="E27" i="1"/>
  <c r="J284" i="1"/>
  <c r="M259" i="1"/>
  <c r="F264" i="1"/>
  <c r="E87" i="1"/>
  <c r="K260" i="1"/>
  <c r="Q261" i="1"/>
  <c r="E159" i="1"/>
  <c r="F269" i="1"/>
  <c r="E269" i="1" s="1"/>
  <c r="P270" i="1"/>
  <c r="E173" i="1"/>
  <c r="E209" i="1"/>
  <c r="N272" i="1"/>
  <c r="G282" i="1"/>
  <c r="L281" i="1"/>
  <c r="H282" i="1"/>
  <c r="E21" i="1"/>
  <c r="N259" i="1"/>
  <c r="E81" i="1"/>
  <c r="F275" i="1"/>
  <c r="E153" i="1"/>
  <c r="H277" i="1"/>
  <c r="E195" i="1"/>
  <c r="H267" i="1"/>
  <c r="Q271" i="1"/>
  <c r="E231" i="1"/>
  <c r="E245" i="1"/>
  <c r="H266" i="1"/>
  <c r="I271" i="1"/>
  <c r="E219" i="1"/>
  <c r="E233" i="1"/>
  <c r="M281" i="1"/>
  <c r="K283" i="1"/>
  <c r="I284" i="1"/>
  <c r="Q264" i="1"/>
  <c r="O266" i="1"/>
  <c r="P278" i="1"/>
  <c r="O260" i="1"/>
  <c r="E278" i="1" l="1"/>
  <c r="M279" i="1"/>
  <c r="M280" i="1" s="1"/>
  <c r="E266" i="1"/>
  <c r="E270" i="1"/>
  <c r="E265" i="1"/>
  <c r="P279" i="1"/>
  <c r="P280" i="1" s="1"/>
  <c r="G279" i="1"/>
  <c r="G280" i="1" s="1"/>
  <c r="N279" i="1"/>
  <c r="N280" i="1" s="1"/>
  <c r="E261" i="1"/>
  <c r="E268" i="1"/>
  <c r="K279" i="1"/>
  <c r="K280" i="1" s="1"/>
  <c r="E282" i="1"/>
  <c r="E262" i="1"/>
  <c r="E260" i="1"/>
  <c r="Q279" i="1"/>
  <c r="Q280" i="1" s="1"/>
  <c r="H279" i="1"/>
  <c r="E271" i="1"/>
  <c r="Q284" i="1"/>
  <c r="E284" i="1" s="1"/>
  <c r="E264" i="1"/>
  <c r="F279" i="1"/>
  <c r="F286" i="1" s="1"/>
  <c r="L279" i="1"/>
  <c r="L280" i="1" s="1"/>
  <c r="E272" i="1"/>
  <c r="E275" i="1"/>
  <c r="J279" i="1"/>
  <c r="J280" i="1" s="1"/>
  <c r="E257" i="1"/>
  <c r="E274" i="1"/>
  <c r="I279" i="1"/>
  <c r="I280" i="1" s="1"/>
  <c r="P286" i="1"/>
  <c r="E277" i="1"/>
  <c r="O279" i="1"/>
  <c r="O280" i="1" s="1"/>
  <c r="E281" i="1"/>
  <c r="E259" i="1"/>
  <c r="J286" i="1"/>
  <c r="E267" i="1"/>
  <c r="E283" i="1"/>
  <c r="J288" i="1" l="1"/>
  <c r="M286" i="1"/>
  <c r="L288" i="1"/>
  <c r="M288" i="1"/>
  <c r="L286" i="1"/>
  <c r="N288" i="1"/>
  <c r="Q288" i="1"/>
  <c r="E279" i="1"/>
  <c r="E280" i="1" s="1"/>
  <c r="N286" i="1"/>
  <c r="P288" i="1"/>
  <c r="Q286" i="1"/>
  <c r="H280" i="1"/>
  <c r="K286" i="1"/>
  <c r="F280" i="1"/>
  <c r="G286" i="1"/>
  <c r="O288" i="1"/>
  <c r="G288" i="1"/>
  <c r="O286" i="1"/>
  <c r="H286" i="1"/>
  <c r="K288" i="1"/>
  <c r="H288" i="1"/>
  <c r="I288" i="1"/>
  <c r="F288" i="1"/>
  <c r="I286" i="1"/>
  <c r="E286" i="1" l="1"/>
  <c r="E2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Czupik, Ted Jr</author>
  </authors>
  <commentList>
    <comment ref="B17" authorId="0" shapeId="0" xr:uid="{E0E0978D-6742-4BDE-A94A-F14B06A1EA9B}">
      <text>
        <r>
          <rPr>
            <sz val="8"/>
            <color indexed="81"/>
            <rFont val="Tahoma"/>
            <family val="2"/>
          </rPr>
          <t xml:space="preserve">East Bend deferral
</t>
        </r>
      </text>
    </comment>
  </commentList>
</comments>
</file>

<file path=xl/sharedStrings.xml><?xml version="1.0" encoding="utf-8"?>
<sst xmlns="http://schemas.openxmlformats.org/spreadsheetml/2006/main" count="563" uniqueCount="301">
  <si>
    <t>MONTHLY REVENUES AND EXPENSES BY ACCOUNT</t>
  </si>
  <si>
    <t>BASE PERIOD</t>
  </si>
  <si>
    <t>ACTUAL</t>
  </si>
  <si>
    <t>Account</t>
  </si>
  <si>
    <t>Description</t>
  </si>
  <si>
    <t>Code</t>
  </si>
  <si>
    <t>FERC</t>
  </si>
  <si>
    <t>Total</t>
  </si>
  <si>
    <t>Depr-Expense</t>
  </si>
  <si>
    <t>DEPR</t>
  </si>
  <si>
    <t>Amort of Elec Plt - Software</t>
  </si>
  <si>
    <t>Meter Amortization</t>
  </si>
  <si>
    <t>AMORT</t>
  </si>
  <si>
    <t>Regulatory Debits</t>
  </si>
  <si>
    <t>NC &amp; MW Coal As Amort Exp</t>
  </si>
  <si>
    <t>DSM Deferral - Electric</t>
  </si>
  <si>
    <t>OTH</t>
  </si>
  <si>
    <t>Carrying Charges</t>
  </si>
  <si>
    <t>Taxes Property-Allocated</t>
  </si>
  <si>
    <t>OTHTX</t>
  </si>
  <si>
    <t>Franchise Tax - Non Electric</t>
  </si>
  <si>
    <t>Taxes Property-Operating</t>
  </si>
  <si>
    <t>State Unemployment Tax</t>
  </si>
  <si>
    <t>Federal Unemployment Tax</t>
  </si>
  <si>
    <t>Employer FICA Tax</t>
  </si>
  <si>
    <t>Highway Use Tax</t>
  </si>
  <si>
    <t>Franchise Tax</t>
  </si>
  <si>
    <t>Fed Social Security Tax-Elec</t>
  </si>
  <si>
    <t>Federal Highway Use Tax-Elec</t>
  </si>
  <si>
    <t>Miscellaneous Taxes</t>
  </si>
  <si>
    <t>Sales &amp; Use Tax Exp</t>
  </si>
  <si>
    <t>Allocated Payroll Taxes</t>
  </si>
  <si>
    <t>SIT Exp-Utility</t>
  </si>
  <si>
    <t>FIT</t>
  </si>
  <si>
    <t>Current State Income Tax - PY</t>
  </si>
  <si>
    <t>Federal Income Tax-Electric-CY</t>
  </si>
  <si>
    <t>Fed Income Tax-Electric-PY</t>
  </si>
  <si>
    <t>Current FIT Elec - PY Audit</t>
  </si>
  <si>
    <t>UTP Tax Expense: Fed Util-PY</t>
  </si>
  <si>
    <t>Current State Inc Tax-Util</t>
  </si>
  <si>
    <t>DFIT: Utility: Current Year</t>
  </si>
  <si>
    <t>DSIT: Utility: Current Year</t>
  </si>
  <si>
    <t>DFIT: Utility: Prior Year</t>
  </si>
  <si>
    <t>DSIT: Utility: Prior Year</t>
  </si>
  <si>
    <t>Accretion Expense-ARO Ash Pond</t>
  </si>
  <si>
    <t>DFIT: Utility: Curr Year CR</t>
  </si>
  <si>
    <t>DSIT: Utility: Curr Year CR</t>
  </si>
  <si>
    <t>DFIT: Utility: Prior Year CR</t>
  </si>
  <si>
    <t>DSIT: Utility: Prior Year CR</t>
  </si>
  <si>
    <t>DFIT:Utility:Prior year</t>
  </si>
  <si>
    <t>Invest Tax Credit Adj-Electric</t>
  </si>
  <si>
    <t>Gain on Asset Ret Obligation</t>
  </si>
  <si>
    <t>NOx Sales Proceeds Native</t>
  </si>
  <si>
    <t>Fuel</t>
  </si>
  <si>
    <t>NOx Sales COGS -Native</t>
  </si>
  <si>
    <t>Loss on Sale of AR</t>
  </si>
  <si>
    <t>CO</t>
  </si>
  <si>
    <t>I/C - Loss on Sale of AR</t>
  </si>
  <si>
    <t>IC Sale of AR Fees VIE</t>
  </si>
  <si>
    <t>Residential</t>
  </si>
  <si>
    <t>REV</t>
  </si>
  <si>
    <t>Residential Unbilled Rev</t>
  </si>
  <si>
    <t>General Service</t>
  </si>
  <si>
    <t>General Service Unbilled Rev</t>
  </si>
  <si>
    <t>Industrial Service</t>
  </si>
  <si>
    <t>Industrial Svc Unbilled Rev</t>
  </si>
  <si>
    <t>Public St &amp; Highway Lighting</t>
  </si>
  <si>
    <t>Other Sales to Public Auth</t>
  </si>
  <si>
    <t>OPA Unbilled</t>
  </si>
  <si>
    <t>Sales For Resale - Outside</t>
  </si>
  <si>
    <t>Interdepartmental Sales-Elec</t>
  </si>
  <si>
    <t>Provisions For Rate Refunds</t>
  </si>
  <si>
    <t>Tax Reform - Residential</t>
  </si>
  <si>
    <t>Late Payment Fees</t>
  </si>
  <si>
    <t>Misc Service Revenue</t>
  </si>
  <si>
    <t>Rent - Joint Use</t>
  </si>
  <si>
    <t>Extra-Facilities</t>
  </si>
  <si>
    <t>Pole &amp; Line Attachments</t>
  </si>
  <si>
    <t>Foreign Pole Revenue</t>
  </si>
  <si>
    <t>Tower Lease Revenues</t>
  </si>
  <si>
    <t>Other Electric Rents</t>
  </si>
  <si>
    <t>RSG Rev - MISO Make Whole</t>
  </si>
  <si>
    <t>Sales Use Tax Coll Fee</t>
  </si>
  <si>
    <t>Data Processing Service</t>
  </si>
  <si>
    <t>Profit Or Loss On Sale Of M&amp;S</t>
  </si>
  <si>
    <t>Transmission Charge PTP</t>
  </si>
  <si>
    <t>Other Transmission Revenues</t>
  </si>
  <si>
    <t>Other Electric Revenues</t>
  </si>
  <si>
    <t>Wheel Transmission Rev - ED</t>
  </si>
  <si>
    <t>Regional Transmission Service</t>
  </si>
  <si>
    <t>Scheduling &amp; Dispatch Revenues</t>
  </si>
  <si>
    <t>PJM Reactive Rev</t>
  </si>
  <si>
    <t>Suprvsn and Engrg - Steam Oper</t>
  </si>
  <si>
    <t>PO</t>
  </si>
  <si>
    <t>Coal Consumed-Fossil Steam</t>
  </si>
  <si>
    <t>Coal &amp; Other Fuel Handling</t>
  </si>
  <si>
    <t>Coal Sampling &amp; Testing</t>
  </si>
  <si>
    <t>Sale of Fly Ash-Revenues</t>
  </si>
  <si>
    <t>Sale of Fly Ash-Expenses</t>
  </si>
  <si>
    <t>Oil Consumed-Fossil Steam</t>
  </si>
  <si>
    <t>Oil Handling Expense</t>
  </si>
  <si>
    <t>Fuel Expense</t>
  </si>
  <si>
    <t>Ammonia-Qualifying</t>
  </si>
  <si>
    <t>Cost of Lime</t>
  </si>
  <si>
    <t>Gypsum - Qualifying</t>
  </si>
  <si>
    <t>Fossil Steam Exp-Other</t>
  </si>
  <si>
    <t>Steam Oper-Bottom Ash/Fly Ash</t>
  </si>
  <si>
    <t>Electric Expenses-Steam Oper</t>
  </si>
  <si>
    <t>Misc Fossil Power Expenses</t>
  </si>
  <si>
    <t>Steam Power Gen Op Rents</t>
  </si>
  <si>
    <t>SO2 Emission Expense</t>
  </si>
  <si>
    <t>EA</t>
  </si>
  <si>
    <t>Seasonal NOx Emission Expense</t>
  </si>
  <si>
    <t>Annual NOx Emission Expense</t>
  </si>
  <si>
    <t>Suprvsn and Engrng-Steam Maint</t>
  </si>
  <si>
    <t>PM</t>
  </si>
  <si>
    <t>Suprvsn &amp; Engrng-Steam Maint R</t>
  </si>
  <si>
    <t>Maint of Structures-Steam</t>
  </si>
  <si>
    <t>Maint of Boiler Plant-Other</t>
  </si>
  <si>
    <t>Maint Of Boiler Plant-Other - Recoverable</t>
  </si>
  <si>
    <t>Maint of Electric Plant-Other</t>
  </si>
  <si>
    <t>Maint-CompSoftware-Steam El P</t>
  </si>
  <si>
    <t>Maintenance - Misc Steam Plant</t>
  </si>
  <si>
    <t>Suprvsn and Enginring-CT Oper</t>
  </si>
  <si>
    <t>Natural Gas</t>
  </si>
  <si>
    <t>Natural Gas Handling-CT</t>
  </si>
  <si>
    <t>Oil</t>
  </si>
  <si>
    <t>Generation Expenses-Other CT</t>
  </si>
  <si>
    <t>Prime Movers - Generators- CT</t>
  </si>
  <si>
    <t>Misc-Power Generation Expenses</t>
  </si>
  <si>
    <t>Other Power Gen Op Rents</t>
  </si>
  <si>
    <t>Suprvsn and Enginring-CT Maint</t>
  </si>
  <si>
    <t>Maintenance of Structures-CT</t>
  </si>
  <si>
    <t>Solar: Maint of Structures</t>
  </si>
  <si>
    <t>Maint-Gentg and Elect Equip-CT</t>
  </si>
  <si>
    <t>Misc Power Generation Plant - Ct</t>
  </si>
  <si>
    <t>Misc Power Generation Plant-CT</t>
  </si>
  <si>
    <t>Purch Pwr - Non-native - net</t>
  </si>
  <si>
    <t>PP</t>
  </si>
  <si>
    <t>Capacity Purchase Expense</t>
  </si>
  <si>
    <t>Purch Power-Fuel Clause</t>
  </si>
  <si>
    <t>System Cnts &amp; Load Dispatching</t>
  </si>
  <si>
    <t>OPS</t>
  </si>
  <si>
    <t>Other Expenses-Oper</t>
  </si>
  <si>
    <t>Commissions/Brokerage Expense</t>
  </si>
  <si>
    <t>EA &amp; Coal Broker Fees</t>
  </si>
  <si>
    <t>Retail Deferred Fuel Expenses</t>
  </si>
  <si>
    <t>Solar Panel and Oper Exp-Solar</t>
  </si>
  <si>
    <t>Maint-Suprvsn&amp;Enginring-Solar</t>
  </si>
  <si>
    <t>Supervsn and Engrng-Trans Oper</t>
  </si>
  <si>
    <t>TO</t>
  </si>
  <si>
    <t>Load Dispatch-Reliability</t>
  </si>
  <si>
    <t>Load Dispatch-Mnitor&amp;OprTrnSys</t>
  </si>
  <si>
    <t>Load Dispatch - TransSvc&amp;Sch</t>
  </si>
  <si>
    <t>Scheduling-Sys Cntrl&amp;Disp Svs</t>
  </si>
  <si>
    <t>Reliability Planning and Stdsdev</t>
  </si>
  <si>
    <t>ReliabilityPlanning&amp;StdsDev</t>
  </si>
  <si>
    <t>Station Expenses</t>
  </si>
  <si>
    <t>Overhead Line Expenses-Trans</t>
  </si>
  <si>
    <t>Transm of Elec By Others</t>
  </si>
  <si>
    <t>Misc Trans Exp-Other</t>
  </si>
  <si>
    <t>Misc Trans-Trans Lines Related</t>
  </si>
  <si>
    <t>Rents-Trans Oper</t>
  </si>
  <si>
    <t>Maint of Structures-Trans</t>
  </si>
  <si>
    <t>TM</t>
  </si>
  <si>
    <t>Maint of Computer Hardware</t>
  </si>
  <si>
    <t>Maint of Computer Software</t>
  </si>
  <si>
    <t>Maint  Stat Equip-Other- Trans</t>
  </si>
  <si>
    <t>Main-Cir BrkrsTrnsf Mtrs-Trans</t>
  </si>
  <si>
    <t>Maint of Overhead Lines-Trans</t>
  </si>
  <si>
    <t>Market Faciliation-Mntr&amp;Comp</t>
  </si>
  <si>
    <t>RMO</t>
  </si>
  <si>
    <t>Supervsn and Engring-Dist Oper</t>
  </si>
  <si>
    <t>DO</t>
  </si>
  <si>
    <t>Load Dispatch-Dist of Elec</t>
  </si>
  <si>
    <t>Station Expenses-Other-Dist</t>
  </si>
  <si>
    <t>Overhead Line Exps-Other-Dist</t>
  </si>
  <si>
    <t>Transf Set Rem Reset Test-Dist</t>
  </si>
  <si>
    <t>Underground Line Expenses-Dist</t>
  </si>
  <si>
    <t>Meter Expenses-Dist</t>
  </si>
  <si>
    <t>Cust Install Exp-Other Dist</t>
  </si>
  <si>
    <t>Misc Distribution Exp-Other</t>
  </si>
  <si>
    <t>Load Mang-Gen and Control-Dist</t>
  </si>
  <si>
    <t>Intcon Study Costs (D)</t>
  </si>
  <si>
    <t>Rents-Dist Oper</t>
  </si>
  <si>
    <t>Supervsn and Engrng-Dist Maint</t>
  </si>
  <si>
    <t>DM</t>
  </si>
  <si>
    <t>Maintenance of Structures-Dist</t>
  </si>
  <si>
    <t>Maint Station Equip-Other-Dist</t>
  </si>
  <si>
    <t>Cir BrkrsTrnsf Mters Rely-Dist</t>
  </si>
  <si>
    <t>Maint Overhd Lines-Other-Dist</t>
  </si>
  <si>
    <t>Right-of-Way Maintenance-Dist</t>
  </si>
  <si>
    <t>Maint-Underground Lines-Dist</t>
  </si>
  <si>
    <t>Maint Line Transfrs-Other-Dist</t>
  </si>
  <si>
    <t>Maint-StreetLightng/Signl-Dist</t>
  </si>
  <si>
    <t>Maintenance of Meters-Dist</t>
  </si>
  <si>
    <t>Main Misc Dist Plt - Other - Dist</t>
  </si>
  <si>
    <t>Supervision-Cust Accts</t>
  </si>
  <si>
    <t>Meter Reading Expense</t>
  </si>
  <si>
    <t>Cust Records &amp; Collection Exp</t>
  </si>
  <si>
    <t>Cust Contracts &amp; Orders-Local</t>
  </si>
  <si>
    <t>Cust Billing &amp; Acct</t>
  </si>
  <si>
    <t>Cust Collecting-Local</t>
  </si>
  <si>
    <t>Cust Receiv &amp; Collect Exp-Edp</t>
  </si>
  <si>
    <t>IC Collection Agent Revenue</t>
  </si>
  <si>
    <t>Uncollectible Accounts</t>
  </si>
  <si>
    <t>Bad Debt Expense</t>
  </si>
  <si>
    <t>Cust Acctg-Loss On Sale-A/R</t>
  </si>
  <si>
    <t>IC Loss on Sale of AR with VIE (I)</t>
  </si>
  <si>
    <t>Misc Customer Accts Expenses</t>
  </si>
  <si>
    <t>Cust Asst Exp-Conservation Pro</t>
  </si>
  <si>
    <t>CSI</t>
  </si>
  <si>
    <t>Misc Advertising Expenses</t>
  </si>
  <si>
    <t>Misc Cust Serv/Inform Exp</t>
  </si>
  <si>
    <t>Exp-Rs Reg Prod/Svces-CstAccts</t>
  </si>
  <si>
    <t>Supervision</t>
  </si>
  <si>
    <t>Demonstrating &amp; Selling Exp</t>
  </si>
  <si>
    <t>SE</t>
  </si>
  <si>
    <t>Advertising Expense</t>
  </si>
  <si>
    <t>A &amp; G Salaries</t>
  </si>
  <si>
    <t>AGO</t>
  </si>
  <si>
    <t>Salaries &amp; Wages-Proj Supt-NCRC Rec</t>
  </si>
  <si>
    <t>Project Development Labor</t>
  </si>
  <si>
    <t>Employee Expenses</t>
  </si>
  <si>
    <t>Employee Exp - NC</t>
  </si>
  <si>
    <t>Relocation Expenses</t>
  </si>
  <si>
    <t>Office Expenses</t>
  </si>
  <si>
    <t>Telephone And Telegraph Exp</t>
  </si>
  <si>
    <t>Computer Services Expenses</t>
  </si>
  <si>
    <t>Computer Rent (Go Only)</t>
  </si>
  <si>
    <t>Other</t>
  </si>
  <si>
    <t>Office Supplies &amp; Expenses</t>
  </si>
  <si>
    <t>Admin Expense Transfer</t>
  </si>
  <si>
    <t>Outside Services Employed</t>
  </si>
  <si>
    <t>Outside Services Employee &amp;</t>
  </si>
  <si>
    <t>Property Insurance</t>
  </si>
  <si>
    <t>Inter-Co Prop Ins Exp</t>
  </si>
  <si>
    <t>Admin-Insurance Expense</t>
  </si>
  <si>
    <t>Property Insurance For Corp.</t>
  </si>
  <si>
    <t>Injuries &amp; Damages</t>
  </si>
  <si>
    <t>Intercompany Non-Prop Ins Exp</t>
  </si>
  <si>
    <t>Intercompany Gen Liab Expense</t>
  </si>
  <si>
    <t>Inter-Co Worker Comp Insur Exp</t>
  </si>
  <si>
    <t>Accrued Inj and Damages</t>
  </si>
  <si>
    <t>Injuries And Damages-Other</t>
  </si>
  <si>
    <t>Injuries And Damages For Corp.</t>
  </si>
  <si>
    <t>Employee Benefits</t>
  </si>
  <si>
    <t>Employees'Recreation Expense</t>
  </si>
  <si>
    <t>Employee Benefits-Transferred</t>
  </si>
  <si>
    <t>Non Serv Pension (ASU 2017-07)</t>
  </si>
  <si>
    <t>Regulatory Expenses (Go)</t>
  </si>
  <si>
    <t>State Reg Comm Proceeding</t>
  </si>
  <si>
    <t>Travel Expense</t>
  </si>
  <si>
    <t>Duplicate Chrgs-Enrgy To Exp</t>
  </si>
  <si>
    <t>Admin Exp Transf</t>
  </si>
  <si>
    <t>Miscellaneous Advertising Exp</t>
  </si>
  <si>
    <t>Misc General Expenses</t>
  </si>
  <si>
    <t>Industry Association Dues</t>
  </si>
  <si>
    <t>Exp of Servicing Securities</t>
  </si>
  <si>
    <t>Dues To Various Organizations</t>
  </si>
  <si>
    <t>Director'S Expenses</t>
  </si>
  <si>
    <t>Buy\Sell Transf Employee Homes</t>
  </si>
  <si>
    <t>Leased Circuit Charges - Other</t>
  </si>
  <si>
    <t>Research &amp; Development</t>
  </si>
  <si>
    <t>General Expenses</t>
  </si>
  <si>
    <t>Rents-A&amp;G</t>
  </si>
  <si>
    <t>Lease Amortization Expense</t>
  </si>
  <si>
    <t>A&amp;G Rents-IC</t>
  </si>
  <si>
    <t>Maintenance of General Plant</t>
  </si>
  <si>
    <t>AGM</t>
  </si>
  <si>
    <t>Maint General Plant-Elec</t>
  </si>
  <si>
    <t>Cust Infor &amp; Computer Control</t>
  </si>
  <si>
    <t>Maint-CompSoftware-GenPlnt</t>
  </si>
  <si>
    <t>Revenues</t>
  </si>
  <si>
    <t>OperatingExpenses</t>
  </si>
  <si>
    <t>Purchased Power</t>
  </si>
  <si>
    <t>Other Power Supply</t>
  </si>
  <si>
    <t>Emission Allowances</t>
  </si>
  <si>
    <t>Operation</t>
  </si>
  <si>
    <t>Production</t>
  </si>
  <si>
    <t>Customer Accounts</t>
  </si>
  <si>
    <t>Customer Service &amp; Information</t>
  </si>
  <si>
    <t>Sales Expense</t>
  </si>
  <si>
    <t>Transmission</t>
  </si>
  <si>
    <t>Regional Marketing</t>
  </si>
  <si>
    <t>Distribution</t>
  </si>
  <si>
    <t>A&amp;G</t>
  </si>
  <si>
    <t>Maintenance</t>
  </si>
  <si>
    <t>RMM</t>
  </si>
  <si>
    <t>Operation &amp; Maintenance Expense</t>
  </si>
  <si>
    <t>Total Operating Expense</t>
  </si>
  <si>
    <t>Depreciation Expense</t>
  </si>
  <si>
    <t>Amortization of Deferred Expenses</t>
  </si>
  <si>
    <t>Taxes Other Than Income Taxes</t>
  </si>
  <si>
    <t>Income Taxes</t>
  </si>
  <si>
    <t>Operating Income</t>
  </si>
  <si>
    <t>Operating Income - Before Income Taxes</t>
  </si>
  <si>
    <t>DUKE ENERGY KENTUCKY, INC.</t>
  </si>
  <si>
    <t>CASE NO. 2024-00354</t>
  </si>
  <si>
    <t>DATA: "X" BASE PERIOD   FORECASTED PERIOD</t>
  </si>
  <si>
    <t xml:space="preserve">TYPE OF FILING:  ORIGINAL "X"  UPDATED    REVISED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</si>
</sst>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)"/>
  </numFmts>
  <fonts count="13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3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37" fontId="2" fillId="0" borderId="0" xfId="1" applyNumberFormat="1" applyFont="1"/>
    <xf numFmtId="164" fontId="0" fillId="0" borderId="0" xfId="0" applyNumberFormat="1"/>
    <xf numFmtId="0" fontId="6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Continuous"/>
    </xf>
    <xf numFmtId="0" fontId="6" fillId="0" borderId="2" xfId="1" applyFont="1" applyBorder="1" applyAlignment="1">
      <alignment horizontal="center"/>
    </xf>
    <xf numFmtId="17" fontId="6" fillId="0" borderId="2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37" fontId="2" fillId="0" borderId="0" xfId="2" applyNumberFormat="1" applyFont="1"/>
    <xf numFmtId="37" fontId="0" fillId="0" borderId="0" xfId="0" applyNumberFormat="1"/>
    <xf numFmtId="37" fontId="8" fillId="0" borderId="0" xfId="2" applyNumberFormat="1" applyFont="1"/>
    <xf numFmtId="37" fontId="8" fillId="0" borderId="0" xfId="1" applyNumberFormat="1" applyFont="1"/>
    <xf numFmtId="37" fontId="10" fillId="0" borderId="0" xfId="1" applyNumberFormat="1" applyFont="1"/>
    <xf numFmtId="37" fontId="0" fillId="0" borderId="0" xfId="2" applyNumberFormat="1" applyFont="1"/>
    <xf numFmtId="37" fontId="0" fillId="0" borderId="0" xfId="1" applyNumberFormat="1" applyFont="1"/>
    <xf numFmtId="165" fontId="2" fillId="0" borderId="0" xfId="1" applyNumberFormat="1" applyFo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3" applyNumberFormat="1" applyAlignment="1">
      <alignment horizontal="center"/>
    </xf>
    <xf numFmtId="1" fontId="1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 indent="1"/>
    </xf>
    <xf numFmtId="1" fontId="2" fillId="0" borderId="0" xfId="0" applyNumberFormat="1" applyFont="1" applyAlignment="1">
      <alignment horizontal="left" indent="2"/>
    </xf>
    <xf numFmtId="1" fontId="2" fillId="0" borderId="0" xfId="0" applyNumberFormat="1" applyFont="1"/>
    <xf numFmtId="37" fontId="2" fillId="0" borderId="0" xfId="1" quotePrefix="1" applyNumberFormat="1" applyFont="1"/>
    <xf numFmtId="39" fontId="2" fillId="0" borderId="0" xfId="1" applyNumberFormat="1" applyFont="1"/>
    <xf numFmtId="0" fontId="0" fillId="0" borderId="0" xfId="1" applyFont="1" applyAlignment="1">
      <alignment horizontal="left"/>
    </xf>
    <xf numFmtId="0" fontId="5" fillId="0" borderId="0" xfId="1" applyFont="1" applyAlignment="1">
      <alignment horizontal="center"/>
    </xf>
  </cellXfs>
  <cellStyles count="4">
    <cellStyle name="Normal" xfId="0" builtinId="0"/>
    <cellStyle name="Normal_ACCTTABLE" xfId="1" xr:uid="{37B9B4F5-1A86-43E4-A411-79EB7CA26D53}"/>
    <cellStyle name="Normal_KPSC GAS SFRs" xfId="3" xr:uid="{CE507596-C0B8-4730-B5EE-E35E506C9284}"/>
    <cellStyle name="Normal_KPSC GAS SFRs-Forward Looking" xfId="2" xr:uid="{1D5F10D5-79F8-4964-9CE4-452C572BB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Updated%20Base%20Period%20Filing\KPSC%20Electric%20SFRs-2024%20-%20Updated%20Base%20Period.xlsm" TargetMode="External"/><Relationship Id="rId1" Type="http://schemas.openxmlformats.org/officeDocument/2006/relationships/externalLinkPath" Target="/Rate%20Case%20Filings/DEK%20Electric%20Case%202024-00354/SFR%20Model/Updated%20Base%20Period%20Filing/KPSC%20Electric%20SFRs-2024%20-%20Updated%20Base%20Perio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Discovery\STAFF%201st%20Set%2011.22.2024\STAFF-DR-01-003%20Monthly%20Income%20Statements\3rd%20Supp%20-%20update%20thru%20Feb\Income%20Statement%20Update%20-%20thru%20Feb.xlsx" TargetMode="External"/><Relationship Id="rId1" Type="http://schemas.openxmlformats.org/officeDocument/2006/relationships/externalLinkPath" Target="Income%20Statement%20Update%20-%20thru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  <cell r="I7">
            <v>45382</v>
          </cell>
        </row>
        <row r="8">
          <cell r="B8" t="str">
            <v>FOR THE TWELVE MONTHS ENDED JUNE 30, 2026</v>
          </cell>
          <cell r="G8" t="str">
            <v>J. R. PANIZZA</v>
          </cell>
          <cell r="I8">
            <v>45412</v>
          </cell>
        </row>
        <row r="9">
          <cell r="B9" t="str">
            <v>ELECTRIC DEPARTMENT</v>
          </cell>
          <cell r="G9" t="str">
            <v>T. J. HEATH JR.</v>
          </cell>
          <cell r="I9">
            <v>45443</v>
          </cell>
        </row>
        <row r="10">
          <cell r="B10" t="str">
            <v>12 MONTHS ENDED FEBRUARY 28, 2025</v>
          </cell>
          <cell r="I10">
            <v>45473</v>
          </cell>
        </row>
        <row r="11">
          <cell r="B11" t="str">
            <v>12 MONTHS ENDED JUNE 30, 2026</v>
          </cell>
          <cell r="G11" t="str">
            <v>G. S. CARPENTER / D. L. WEATHERSTON</v>
          </cell>
          <cell r="I11">
            <v>45504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  <cell r="I12">
            <v>45535</v>
          </cell>
        </row>
        <row r="13">
          <cell r="B13" t="str">
            <v>DATA:  BASE PERIOD  "X" FORECASTED PERIOD</v>
          </cell>
          <cell r="G13" t="str">
            <v>S. A. CALDWELL</v>
          </cell>
          <cell r="I13">
            <v>45565</v>
          </cell>
        </row>
        <row r="14">
          <cell r="B14" t="str">
            <v>DATA: "X" BASE PERIOD  "X" FORECASTED PERIOD</v>
          </cell>
          <cell r="G14" t="str">
            <v>S. S. MITCHELL</v>
          </cell>
          <cell r="I14">
            <v>45596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  <cell r="I15">
            <v>45626</v>
          </cell>
        </row>
        <row r="16">
          <cell r="I16">
            <v>45657</v>
          </cell>
        </row>
        <row r="17">
          <cell r="B17" t="str">
            <v>JUNE 30, 2026</v>
          </cell>
          <cell r="G17" t="str">
            <v>J. S. COLLEY</v>
          </cell>
          <cell r="I17">
            <v>45688</v>
          </cell>
        </row>
        <row r="18">
          <cell r="I18">
            <v>45716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/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9839754</v>
          </cell>
          <cell r="N12">
            <v>9138172</v>
          </cell>
          <cell r="O12">
            <v>8585965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4784476</v>
          </cell>
          <cell r="N13">
            <v>3500256</v>
          </cell>
          <cell r="O13">
            <v>2935840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191529</v>
          </cell>
          <cell r="N14">
            <v>140056</v>
          </cell>
          <cell r="O14">
            <v>117387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-261728</v>
          </cell>
          <cell r="N15">
            <v>-42185</v>
          </cell>
          <cell r="O15">
            <v>-141423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-350255</v>
          </cell>
          <cell r="N16">
            <v>-256393</v>
          </cell>
          <cell r="O16">
            <v>-215016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1385573</v>
          </cell>
          <cell r="N17">
            <v>1078260</v>
          </cell>
          <cell r="O17">
            <v>701074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-2862694</v>
          </cell>
          <cell r="N18">
            <v>-2438326</v>
          </cell>
          <cell r="O18">
            <v>2719386</v>
          </cell>
          <cell r="P18">
            <v>994628</v>
          </cell>
          <cell r="Q18">
            <v>1003698</v>
          </cell>
          <cell r="R18">
            <v>923815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7568955</v>
          </cell>
          <cell r="N19">
            <v>8313296</v>
          </cell>
          <cell r="O19">
            <v>8193863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4720493</v>
          </cell>
          <cell r="N20">
            <v>4066774</v>
          </cell>
          <cell r="O20">
            <v>3770171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488195</v>
          </cell>
          <cell r="N21">
            <v>420126</v>
          </cell>
          <cell r="O21">
            <v>389869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-263960</v>
          </cell>
          <cell r="N22">
            <v>-52943</v>
          </cell>
          <cell r="O22">
            <v>-172173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-344159</v>
          </cell>
          <cell r="N23">
            <v>-297415</v>
          </cell>
          <cell r="O23">
            <v>-276292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1192070</v>
          </cell>
          <cell r="N24">
            <v>1103736</v>
          </cell>
          <cell r="O24">
            <v>812019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-972763</v>
          </cell>
          <cell r="N25">
            <v>74049</v>
          </cell>
          <cell r="O25">
            <v>943553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2780231</v>
          </cell>
          <cell r="N26">
            <v>2965826</v>
          </cell>
          <cell r="O26">
            <v>3584691</v>
          </cell>
          <cell r="P26">
            <v>3400355</v>
          </cell>
          <cell r="Q26">
            <v>618190</v>
          </cell>
          <cell r="R26">
            <v>644516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2048382</v>
          </cell>
          <cell r="N27">
            <v>1751767</v>
          </cell>
          <cell r="O27">
            <v>2290283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171553</v>
          </cell>
          <cell r="N28">
            <v>165450</v>
          </cell>
          <cell r="O28">
            <v>172575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-113756</v>
          </cell>
          <cell r="N29">
            <v>-27445</v>
          </cell>
          <cell r="O29">
            <v>-91983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-149336</v>
          </cell>
          <cell r="N30">
            <v>-128221</v>
          </cell>
          <cell r="O30">
            <v>-167805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396309</v>
          </cell>
          <cell r="N31">
            <v>392061</v>
          </cell>
          <cell r="O31">
            <v>362642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-173094</v>
          </cell>
          <cell r="N32">
            <v>1071604</v>
          </cell>
          <cell r="O32">
            <v>-711537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-43887</v>
          </cell>
          <cell r="N33">
            <v>-8453</v>
          </cell>
          <cell r="O33">
            <v>-3428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33207</v>
          </cell>
          <cell r="N34">
            <v>34235</v>
          </cell>
          <cell r="O34">
            <v>33798</v>
          </cell>
          <cell r="P34">
            <v>34653</v>
          </cell>
          <cell r="Q34">
            <v>179239</v>
          </cell>
          <cell r="R34">
            <v>215250</v>
          </cell>
        </row>
        <row r="35">
          <cell r="A35">
            <v>444000</v>
          </cell>
          <cell r="D35" t="str">
            <v>REDSM</v>
          </cell>
          <cell r="G35">
            <v>74110</v>
          </cell>
          <cell r="H35">
            <v>-324268</v>
          </cell>
          <cell r="I35">
            <v>456640</v>
          </cell>
          <cell r="J35">
            <v>1667048</v>
          </cell>
          <cell r="K35">
            <v>125552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-1861</v>
          </cell>
          <cell r="N36">
            <v>-525</v>
          </cell>
          <cell r="O36">
            <v>-1590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-2425</v>
          </cell>
          <cell r="N37">
            <v>-2502</v>
          </cell>
          <cell r="O37">
            <v>-2477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1128025</v>
          </cell>
          <cell r="N39">
            <v>1245833</v>
          </cell>
          <cell r="O39">
            <v>1201764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729168</v>
          </cell>
          <cell r="N40">
            <v>663436</v>
          </cell>
          <cell r="O40">
            <v>596667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67047</v>
          </cell>
          <cell r="N41">
            <v>60443</v>
          </cell>
          <cell r="O41">
            <v>53571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-46065</v>
          </cell>
          <cell r="N42">
            <v>-13447</v>
          </cell>
          <cell r="O42">
            <v>-24210</v>
          </cell>
          <cell r="P42">
            <v>181158</v>
          </cell>
          <cell r="Q42">
            <v>6775</v>
          </cell>
          <cell r="R42">
            <v>9292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-52153</v>
          </cell>
          <cell r="N43">
            <v>-48254</v>
          </cell>
          <cell r="O43">
            <v>-43984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180301</v>
          </cell>
          <cell r="N44">
            <v>171329</v>
          </cell>
          <cell r="O44">
            <v>123906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-378189</v>
          </cell>
          <cell r="N45">
            <v>145106</v>
          </cell>
          <cell r="O45">
            <v>201154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-14520</v>
          </cell>
          <cell r="N46">
            <v>-15005</v>
          </cell>
          <cell r="O46">
            <v>-14520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18288</v>
          </cell>
          <cell r="N47">
            <v>-2561</v>
          </cell>
          <cell r="O47">
            <v>19134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3379174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24980</v>
          </cell>
          <cell r="N49">
            <v>18350</v>
          </cell>
          <cell r="O49">
            <v>392779</v>
          </cell>
          <cell r="P49">
            <v>0</v>
          </cell>
          <cell r="Q49">
            <v>70067</v>
          </cell>
          <cell r="R49">
            <v>85097</v>
          </cell>
        </row>
        <row r="50">
          <cell r="A50">
            <v>447150</v>
          </cell>
          <cell r="D50" t="str">
            <v>UNBILL</v>
          </cell>
          <cell r="G50">
            <v>366906</v>
          </cell>
          <cell r="H50">
            <v>-298873</v>
          </cell>
          <cell r="I50">
            <v>-141261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388</v>
          </cell>
          <cell r="N51">
            <v>433</v>
          </cell>
          <cell r="O51">
            <v>505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5918834</v>
          </cell>
          <cell r="N52">
            <v>1103280</v>
          </cell>
          <cell r="O52">
            <v>707329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G53">
            <v>3441542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D54" t="str">
            <v>SLSRSL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127396</v>
          </cell>
          <cell r="N54">
            <v>98611</v>
          </cell>
          <cell r="O54">
            <v>85363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GGMS</v>
          </cell>
          <cell r="J55">
            <v>0</v>
          </cell>
          <cell r="K55">
            <v>0</v>
          </cell>
          <cell r="L55">
            <v>0</v>
          </cell>
          <cell r="M55">
            <v>-10</v>
          </cell>
          <cell r="N55">
            <v>-2</v>
          </cell>
          <cell r="O55">
            <v>0</v>
          </cell>
          <cell r="P55">
            <v>-5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GP0000</v>
          </cell>
          <cell r="G56">
            <v>7312</v>
          </cell>
          <cell r="H56">
            <v>7264</v>
          </cell>
          <cell r="I56">
            <v>7275</v>
          </cell>
          <cell r="J56">
            <v>7350</v>
          </cell>
          <cell r="K56">
            <v>7436</v>
          </cell>
          <cell r="L56">
            <v>7446</v>
          </cell>
          <cell r="M56">
            <v>7547</v>
          </cell>
          <cell r="N56">
            <v>7455</v>
          </cell>
          <cell r="O56">
            <v>7539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MRJC</v>
          </cell>
          <cell r="G57">
            <v>-42345</v>
          </cell>
          <cell r="H57">
            <v>0</v>
          </cell>
          <cell r="I57">
            <v>0</v>
          </cell>
          <cell r="J57">
            <v>-57430</v>
          </cell>
          <cell r="K57">
            <v>0</v>
          </cell>
          <cell r="L57">
            <v>0</v>
          </cell>
          <cell r="M57">
            <v>-45324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MROTH</v>
          </cell>
          <cell r="G58">
            <v>47061</v>
          </cell>
          <cell r="H58">
            <v>-10420</v>
          </cell>
          <cell r="I58">
            <v>19059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D59" t="str">
            <v>PDREV</v>
          </cell>
          <cell r="G59">
            <v>2247</v>
          </cell>
          <cell r="H59">
            <v>1884</v>
          </cell>
          <cell r="I59">
            <v>2485</v>
          </cell>
          <cell r="J59">
            <v>1783</v>
          </cell>
          <cell r="K59">
            <v>2409</v>
          </cell>
          <cell r="L59">
            <v>1668</v>
          </cell>
          <cell r="M59">
            <v>2601</v>
          </cell>
          <cell r="N59">
            <v>2828</v>
          </cell>
          <cell r="O59">
            <v>2108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451100</v>
          </cell>
          <cell r="D60" t="str">
            <v>GGMS</v>
          </cell>
          <cell r="J60">
            <v>0</v>
          </cell>
          <cell r="K60">
            <v>0</v>
          </cell>
          <cell r="L60">
            <v>0</v>
          </cell>
          <cell r="M60">
            <v>-10</v>
          </cell>
          <cell r="N60">
            <v>-2</v>
          </cell>
          <cell r="O60">
            <v>0</v>
          </cell>
          <cell r="P60">
            <v>-5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OARG</v>
          </cell>
          <cell r="G61">
            <v>7312</v>
          </cell>
          <cell r="H61">
            <v>7264</v>
          </cell>
          <cell r="I61">
            <v>7275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SMCDST</v>
          </cell>
          <cell r="G62">
            <v>711</v>
          </cell>
          <cell r="H62">
            <v>688</v>
          </cell>
          <cell r="I62">
            <v>711</v>
          </cell>
          <cell r="J62">
            <v>688</v>
          </cell>
          <cell r="K62">
            <v>711</v>
          </cell>
          <cell r="L62">
            <v>711</v>
          </cell>
          <cell r="M62">
            <v>688</v>
          </cell>
          <cell r="N62">
            <v>711</v>
          </cell>
          <cell r="O62">
            <v>688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454004</v>
          </cell>
          <cell r="D63" t="str">
            <v>SMCLRG</v>
          </cell>
          <cell r="G63">
            <v>575</v>
          </cell>
          <cell r="H63">
            <v>0</v>
          </cell>
          <cell r="I63">
            <v>0</v>
          </cell>
          <cell r="J63">
            <v>5711</v>
          </cell>
          <cell r="K63">
            <v>37</v>
          </cell>
          <cell r="L63">
            <v>37</v>
          </cell>
          <cell r="M63">
            <v>777</v>
          </cell>
          <cell r="N63">
            <v>37</v>
          </cell>
          <cell r="O63">
            <v>36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PDREV</v>
          </cell>
          <cell r="G64">
            <v>2247</v>
          </cell>
          <cell r="H64">
            <v>1884</v>
          </cell>
          <cell r="I64">
            <v>2485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454100</v>
          </cell>
          <cell r="D65" t="str">
            <v>BBEREV</v>
          </cell>
          <cell r="G65">
            <v>46</v>
          </cell>
          <cell r="H65">
            <v>21</v>
          </cell>
          <cell r="I65">
            <v>71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>
            <v>454200</v>
          </cell>
          <cell r="D66" t="str">
            <v xml:space="preserve"> 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50000</v>
          </cell>
          <cell r="Q66">
            <v>58333</v>
          </cell>
          <cell r="R66">
            <v>58333</v>
          </cell>
        </row>
        <row r="67">
          <cell r="A67">
            <v>454200</v>
          </cell>
          <cell r="D67" t="str">
            <v>PDREV</v>
          </cell>
          <cell r="G67">
            <v>711</v>
          </cell>
          <cell r="H67">
            <v>688</v>
          </cell>
          <cell r="I67">
            <v>711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454210</v>
          </cell>
          <cell r="D68" t="str">
            <v>PDREV</v>
          </cell>
          <cell r="G68">
            <v>575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2969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J69">
            <v>0</v>
          </cell>
          <cell r="K69">
            <v>0</v>
          </cell>
          <cell r="L69">
            <v>11221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454300</v>
          </cell>
          <cell r="D70" t="str">
            <v>WRLATT</v>
          </cell>
          <cell r="G70">
            <v>304</v>
          </cell>
          <cell r="H70">
            <v>304</v>
          </cell>
          <cell r="I70">
            <v>304</v>
          </cell>
          <cell r="J70">
            <v>304</v>
          </cell>
          <cell r="K70">
            <v>304</v>
          </cell>
          <cell r="L70">
            <v>304</v>
          </cell>
          <cell r="M70">
            <v>306</v>
          </cell>
          <cell r="N70">
            <v>316</v>
          </cell>
          <cell r="O70">
            <v>316</v>
          </cell>
          <cell r="P70">
            <v>0</v>
          </cell>
          <cell r="Q70">
            <v>0</v>
          </cell>
          <cell r="R70">
            <v>0</v>
          </cell>
        </row>
        <row r="71">
          <cell r="A71">
            <v>454400</v>
          </cell>
          <cell r="D71" t="str">
            <v xml:space="preserve"> </v>
          </cell>
          <cell r="G71">
            <v>98316</v>
          </cell>
          <cell r="H71">
            <v>92522</v>
          </cell>
          <cell r="I71">
            <v>92522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115434</v>
          </cell>
          <cell r="R71">
            <v>369809</v>
          </cell>
        </row>
        <row r="72">
          <cell r="A72">
            <v>454400</v>
          </cell>
          <cell r="D72" t="str">
            <v>BDPCHG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41667</v>
          </cell>
          <cell r="Q72">
            <v>41667</v>
          </cell>
          <cell r="R72">
            <v>41667</v>
          </cell>
        </row>
        <row r="73">
          <cell r="A73">
            <v>456025</v>
          </cell>
          <cell r="D73" t="str">
            <v xml:space="preserve"> </v>
          </cell>
          <cell r="G73">
            <v>461918</v>
          </cell>
          <cell r="H73">
            <v>875284</v>
          </cell>
          <cell r="I73">
            <v>618159</v>
          </cell>
          <cell r="J73">
            <v>0</v>
          </cell>
          <cell r="K73">
            <v>0</v>
          </cell>
          <cell r="L73">
            <v>0</v>
          </cell>
          <cell r="M73">
            <v>2969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54685</v>
          </cell>
        </row>
        <row r="74">
          <cell r="A74">
            <v>456040</v>
          </cell>
          <cell r="D74" t="str">
            <v xml:space="preserve"> </v>
          </cell>
          <cell r="G74">
            <v>50</v>
          </cell>
          <cell r="H74">
            <v>100</v>
          </cell>
          <cell r="I74">
            <v>50</v>
          </cell>
          <cell r="J74">
            <v>0</v>
          </cell>
          <cell r="K74">
            <v>0</v>
          </cell>
          <cell r="L74">
            <v>11221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456075</v>
          </cell>
          <cell r="D75" t="str">
            <v xml:space="preserve"> </v>
          </cell>
          <cell r="G75">
            <v>304</v>
          </cell>
          <cell r="H75">
            <v>304</v>
          </cell>
          <cell r="I75">
            <v>304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456100</v>
          </cell>
          <cell r="D76" t="str">
            <v xml:space="preserve"> </v>
          </cell>
          <cell r="G76">
            <v>98316</v>
          </cell>
          <cell r="H76">
            <v>92522</v>
          </cell>
          <cell r="I76">
            <v>92522</v>
          </cell>
          <cell r="J76">
            <v>0</v>
          </cell>
          <cell r="K76">
            <v>0</v>
          </cell>
          <cell r="L76">
            <v>0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>
            <v>456110</v>
          </cell>
          <cell r="D77" t="str">
            <v xml:space="preserve"> </v>
          </cell>
          <cell r="G77">
            <v>13968</v>
          </cell>
          <cell r="H77">
            <v>13496</v>
          </cell>
          <cell r="I77">
            <v>12967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456111</v>
          </cell>
          <cell r="D78" t="str">
            <v>FACFTR</v>
          </cell>
          <cell r="G78">
            <v>179445</v>
          </cell>
          <cell r="H78">
            <v>322640</v>
          </cell>
          <cell r="I78">
            <v>775400</v>
          </cell>
          <cell r="J78">
            <v>419012</v>
          </cell>
          <cell r="K78">
            <v>611434</v>
          </cell>
          <cell r="L78">
            <v>262716</v>
          </cell>
          <cell r="M78">
            <v>276708</v>
          </cell>
          <cell r="N78">
            <v>249497</v>
          </cell>
          <cell r="O78">
            <v>251045</v>
          </cell>
          <cell r="P78">
            <v>0</v>
          </cell>
          <cell r="Q78">
            <v>0</v>
          </cell>
          <cell r="R78">
            <v>0</v>
          </cell>
        </row>
        <row r="79">
          <cell r="A79">
            <v>456970</v>
          </cell>
          <cell r="D79" t="str">
            <v xml:space="preserve"> </v>
          </cell>
          <cell r="G79">
            <v>6269</v>
          </cell>
          <cell r="H79">
            <v>4005</v>
          </cell>
          <cell r="I79">
            <v>3667</v>
          </cell>
          <cell r="J79">
            <v>4131</v>
          </cell>
          <cell r="K79">
            <v>5082</v>
          </cell>
          <cell r="L79">
            <v>4984</v>
          </cell>
          <cell r="M79">
            <v>5390</v>
          </cell>
          <cell r="N79">
            <v>4663</v>
          </cell>
          <cell r="O79">
            <v>3611</v>
          </cell>
          <cell r="P79">
            <v>2042</v>
          </cell>
          <cell r="Q79">
            <v>2042</v>
          </cell>
          <cell r="R79">
            <v>2042</v>
          </cell>
        </row>
        <row r="80">
          <cell r="A80">
            <v>457105</v>
          </cell>
          <cell r="D80" t="str">
            <v xml:space="preserve"> </v>
          </cell>
          <cell r="G80">
            <v>17271</v>
          </cell>
          <cell r="H80">
            <v>17206</v>
          </cell>
          <cell r="I80">
            <v>16259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>
            <v>456100</v>
          </cell>
          <cell r="D81" t="str">
            <v xml:space="preserve"> 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>
            <v>456110</v>
          </cell>
          <cell r="D82" t="str">
            <v xml:space="preserve"> </v>
          </cell>
          <cell r="G82">
            <v>13968</v>
          </cell>
          <cell r="H82">
            <v>13496</v>
          </cell>
          <cell r="I82">
            <v>12967</v>
          </cell>
          <cell r="J82">
            <v>14509</v>
          </cell>
          <cell r="K82">
            <v>22536</v>
          </cell>
          <cell r="L82">
            <v>22028</v>
          </cell>
          <cell r="M82">
            <v>22825</v>
          </cell>
          <cell r="N82">
            <v>5537</v>
          </cell>
          <cell r="O82">
            <v>4245</v>
          </cell>
          <cell r="P82">
            <v>6008</v>
          </cell>
          <cell r="Q82">
            <v>7267</v>
          </cell>
          <cell r="R82">
            <v>97394</v>
          </cell>
        </row>
        <row r="83">
          <cell r="A83">
            <v>456111</v>
          </cell>
          <cell r="D83" t="str">
            <v>FACFTR</v>
          </cell>
          <cell r="G83">
            <v>179445</v>
          </cell>
          <cell r="H83">
            <v>322640</v>
          </cell>
          <cell r="I83">
            <v>775400</v>
          </cell>
          <cell r="J83">
            <v>419012</v>
          </cell>
          <cell r="K83">
            <v>611434</v>
          </cell>
          <cell r="L83">
            <v>262716</v>
          </cell>
          <cell r="M83">
            <v>276708</v>
          </cell>
          <cell r="N83">
            <v>249497</v>
          </cell>
          <cell r="O83">
            <v>251045</v>
          </cell>
          <cell r="P83">
            <v>353214</v>
          </cell>
          <cell r="Q83">
            <v>256978</v>
          </cell>
          <cell r="R83">
            <v>214185</v>
          </cell>
        </row>
        <row r="84">
          <cell r="A84">
            <v>456970</v>
          </cell>
          <cell r="D84" t="str">
            <v xml:space="preserve"> </v>
          </cell>
          <cell r="G84">
            <v>6269</v>
          </cell>
          <cell r="H84">
            <v>4005</v>
          </cell>
          <cell r="I84">
            <v>3667</v>
          </cell>
          <cell r="J84">
            <v>4131</v>
          </cell>
          <cell r="K84">
            <v>5082</v>
          </cell>
          <cell r="L84">
            <v>4984</v>
          </cell>
          <cell r="M84">
            <v>5390</v>
          </cell>
          <cell r="N84">
            <v>4663</v>
          </cell>
          <cell r="O84">
            <v>3611</v>
          </cell>
          <cell r="P84">
            <v>4245</v>
          </cell>
          <cell r="Q84">
            <v>5393</v>
          </cell>
          <cell r="R84">
            <v>6614</v>
          </cell>
        </row>
        <row r="85">
          <cell r="A85">
            <v>457105</v>
          </cell>
          <cell r="D85" t="str">
            <v xml:space="preserve"> </v>
          </cell>
          <cell r="G85">
            <v>17271</v>
          </cell>
          <cell r="H85">
            <v>17206</v>
          </cell>
          <cell r="I85">
            <v>16259</v>
          </cell>
          <cell r="J85">
            <v>18222</v>
          </cell>
          <cell r="K85">
            <v>28510</v>
          </cell>
          <cell r="L85">
            <v>26007</v>
          </cell>
          <cell r="M85">
            <v>26243</v>
          </cell>
          <cell r="N85">
            <v>22233</v>
          </cell>
          <cell r="O85">
            <v>19272</v>
          </cell>
          <cell r="P85">
            <v>19270</v>
          </cell>
          <cell r="Q85">
            <v>22675</v>
          </cell>
          <cell r="R85">
            <v>26390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  <row r="244">
          <cell r="A244">
            <v>935200</v>
          </cell>
          <cell r="B244" t="str">
            <v>Cust Infor &amp; Computer Control</v>
          </cell>
          <cell r="C244" t="str">
            <v>AGM</v>
          </cell>
          <cell r="D244">
            <v>935</v>
          </cell>
          <cell r="E244">
            <v>60</v>
          </cell>
          <cell r="F244">
            <v>5</v>
          </cell>
          <cell r="G244">
            <v>5</v>
          </cell>
          <cell r="H244">
            <v>5</v>
          </cell>
          <cell r="I244">
            <v>5</v>
          </cell>
          <cell r="J244">
            <v>5</v>
          </cell>
          <cell r="K244">
            <v>5</v>
          </cell>
          <cell r="L244">
            <v>5</v>
          </cell>
          <cell r="M244">
            <v>5</v>
          </cell>
          <cell r="N244">
            <v>5</v>
          </cell>
          <cell r="O244">
            <v>5</v>
          </cell>
          <cell r="P244">
            <v>5</v>
          </cell>
          <cell r="Q244">
            <v>5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14">
          <cell r="G114">
            <v>1420518</v>
          </cell>
        </row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78074118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>
        <row r="10">
          <cell r="H10">
            <v>299178451</v>
          </cell>
        </row>
      </sheetData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7">
          <cell r="J57">
            <v>0.64866000000000001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PERIOD"/>
      <sheetName val="BP Data"/>
    </sheetNames>
    <sheetDataSet>
      <sheetData sheetId="0"/>
      <sheetData sheetId="1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5348069</v>
          </cell>
          <cell r="J2">
            <v>5277517</v>
          </cell>
          <cell r="K2">
            <v>5292265</v>
          </cell>
          <cell r="L2">
            <v>5318907</v>
          </cell>
          <cell r="M2">
            <v>5396906</v>
          </cell>
          <cell r="N2">
            <v>5399112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  <cell r="I3">
            <v>-1527</v>
          </cell>
          <cell r="J3">
            <v>1527</v>
          </cell>
          <cell r="K3">
            <v>1527</v>
          </cell>
          <cell r="L3">
            <v>-3054</v>
          </cell>
          <cell r="M3">
            <v>1527</v>
          </cell>
          <cell r="N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408381</v>
          </cell>
          <cell r="J5">
            <v>389686</v>
          </cell>
          <cell r="K5">
            <v>391617</v>
          </cell>
          <cell r="L5">
            <v>391345</v>
          </cell>
          <cell r="M5">
            <v>464728</v>
          </cell>
          <cell r="N5">
            <v>464985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559668</v>
          </cell>
          <cell r="J7">
            <v>559668</v>
          </cell>
          <cell r="K7">
            <v>559668</v>
          </cell>
          <cell r="L7">
            <v>559668</v>
          </cell>
          <cell r="M7">
            <v>559668</v>
          </cell>
          <cell r="N7">
            <v>559668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774487</v>
          </cell>
          <cell r="J8">
            <v>720753</v>
          </cell>
          <cell r="K8">
            <v>640001</v>
          </cell>
          <cell r="L8">
            <v>558322</v>
          </cell>
          <cell r="M8">
            <v>604197</v>
          </cell>
          <cell r="N8">
            <v>562261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  <cell r="I9">
            <v>194732</v>
          </cell>
          <cell r="J9">
            <v>175006</v>
          </cell>
          <cell r="K9">
            <v>39817</v>
          </cell>
          <cell r="L9">
            <v>73982</v>
          </cell>
          <cell r="M9">
            <v>255303</v>
          </cell>
          <cell r="N9">
            <v>296779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  <cell r="I10">
            <v>-61030</v>
          </cell>
          <cell r="J10">
            <v>-59923</v>
          </cell>
          <cell r="K10">
            <v>-58811</v>
          </cell>
          <cell r="L10">
            <v>-57696</v>
          </cell>
          <cell r="M10">
            <v>-56577</v>
          </cell>
          <cell r="N10">
            <v>-55454</v>
          </cell>
        </row>
        <row r="11">
          <cell r="A11">
            <v>408040</v>
          </cell>
          <cell r="B11" t="str">
            <v>Taxes Property-Allocated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408050</v>
          </cell>
          <cell r="B12" t="str">
            <v>Municipal License-Electric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-1271439</v>
          </cell>
          <cell r="J14">
            <v>1288025</v>
          </cell>
          <cell r="K14">
            <v>1288025</v>
          </cell>
          <cell r="L14">
            <v>-2644036</v>
          </cell>
          <cell r="M14">
            <v>1288025</v>
          </cell>
          <cell r="N14">
            <v>1331273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  <cell r="I15">
            <v>26</v>
          </cell>
          <cell r="J15">
            <v>0</v>
          </cell>
          <cell r="K15">
            <v>49</v>
          </cell>
          <cell r="L15">
            <v>42</v>
          </cell>
          <cell r="M15">
            <v>10402</v>
          </cell>
          <cell r="N15">
            <v>1452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  <cell r="I16">
            <v>-597</v>
          </cell>
          <cell r="J16">
            <v>1082</v>
          </cell>
          <cell r="K16">
            <v>1192</v>
          </cell>
          <cell r="L16">
            <v>611</v>
          </cell>
          <cell r="M16">
            <v>3375</v>
          </cell>
          <cell r="N16">
            <v>-808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  <cell r="I17">
            <v>71472</v>
          </cell>
          <cell r="J17">
            <v>66075</v>
          </cell>
          <cell r="K17">
            <v>111925</v>
          </cell>
          <cell r="L17">
            <v>11191</v>
          </cell>
          <cell r="M17">
            <v>85043</v>
          </cell>
          <cell r="N17">
            <v>74594</v>
          </cell>
        </row>
        <row r="18">
          <cell r="A18">
            <v>408205</v>
          </cell>
          <cell r="B18" t="str">
            <v>Highway Use Tax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  <cell r="I19">
            <v>430</v>
          </cell>
          <cell r="J19">
            <v>430</v>
          </cell>
          <cell r="K19">
            <v>430</v>
          </cell>
          <cell r="L19">
            <v>-10769</v>
          </cell>
          <cell r="M19">
            <v>511</v>
          </cell>
          <cell r="N19">
            <v>151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  <cell r="I20">
            <v>13000</v>
          </cell>
          <cell r="J20">
            <v>0</v>
          </cell>
          <cell r="K20">
            <v>0</v>
          </cell>
          <cell r="L20">
            <v>-8000</v>
          </cell>
          <cell r="M20">
            <v>0</v>
          </cell>
          <cell r="N20">
            <v>0</v>
          </cell>
        </row>
        <row r="21">
          <cell r="A21">
            <v>408800</v>
          </cell>
          <cell r="B21" t="str">
            <v>Federal Highway Use Tax-Elec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408840</v>
          </cell>
          <cell r="B22" t="str">
            <v>Miscellaneous Taxes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  <cell r="I23">
            <v>-19938</v>
          </cell>
          <cell r="J23">
            <v>8907</v>
          </cell>
          <cell r="K23">
            <v>289</v>
          </cell>
          <cell r="L23">
            <v>287</v>
          </cell>
          <cell r="M23">
            <v>345</v>
          </cell>
          <cell r="N23">
            <v>348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31484</v>
          </cell>
          <cell r="J24">
            <v>22014</v>
          </cell>
          <cell r="K24">
            <v>6666</v>
          </cell>
          <cell r="L24">
            <v>101147</v>
          </cell>
          <cell r="M24">
            <v>56568</v>
          </cell>
          <cell r="N24">
            <v>138585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-2473</v>
          </cell>
          <cell r="J25">
            <v>2500</v>
          </cell>
          <cell r="K25">
            <v>2513</v>
          </cell>
          <cell r="L25">
            <v>-5013</v>
          </cell>
          <cell r="M25">
            <v>2540</v>
          </cell>
          <cell r="N25">
            <v>2554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411835</v>
          </cell>
          <cell r="B29" t="str">
            <v>NOx Sales COGS -Native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  <cell r="I30">
            <v>0</v>
          </cell>
          <cell r="J30">
            <v>-20400</v>
          </cell>
          <cell r="K30">
            <v>0</v>
          </cell>
          <cell r="L30">
            <v>-97954</v>
          </cell>
          <cell r="M30">
            <v>0</v>
          </cell>
          <cell r="N30">
            <v>0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15589349</v>
          </cell>
          <cell r="J34">
            <v>13558166</v>
          </cell>
          <cell r="K34">
            <v>11983827</v>
          </cell>
          <cell r="L34">
            <v>16310679</v>
          </cell>
          <cell r="M34">
            <v>22948277</v>
          </cell>
          <cell r="N34">
            <v>20691407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-2862694</v>
          </cell>
          <cell r="J35">
            <v>-2438326</v>
          </cell>
          <cell r="K35">
            <v>2719386</v>
          </cell>
          <cell r="L35">
            <v>2910291</v>
          </cell>
          <cell r="M35">
            <v>-2891907</v>
          </cell>
          <cell r="N35">
            <v>103817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13361594</v>
          </cell>
          <cell r="J36">
            <v>13553574</v>
          </cell>
          <cell r="K36">
            <v>12717457</v>
          </cell>
          <cell r="L36">
            <v>13503609</v>
          </cell>
          <cell r="M36">
            <v>15399839</v>
          </cell>
          <cell r="N36">
            <v>14406798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-972763</v>
          </cell>
          <cell r="J37">
            <v>74049</v>
          </cell>
          <cell r="K37">
            <v>943553</v>
          </cell>
          <cell r="L37">
            <v>609907</v>
          </cell>
          <cell r="M37">
            <v>-2976417</v>
          </cell>
          <cell r="N37">
            <v>970601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5133383</v>
          </cell>
          <cell r="J38">
            <v>5119438</v>
          </cell>
          <cell r="K38">
            <v>6150403</v>
          </cell>
          <cell r="L38">
            <v>4982940</v>
          </cell>
          <cell r="M38">
            <v>5320472</v>
          </cell>
          <cell r="N38">
            <v>5593041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-173094</v>
          </cell>
          <cell r="J39">
            <v>1071604</v>
          </cell>
          <cell r="K39">
            <v>-711537</v>
          </cell>
          <cell r="L39">
            <v>796063</v>
          </cell>
          <cell r="M39">
            <v>-1427898</v>
          </cell>
          <cell r="N39">
            <v>168981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51</v>
          </cell>
          <cell r="J40">
            <v>38345</v>
          </cell>
          <cell r="K40">
            <v>38073</v>
          </cell>
          <cell r="L40">
            <v>31067</v>
          </cell>
          <cell r="M40">
            <v>39828</v>
          </cell>
          <cell r="N40">
            <v>42527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2006323</v>
          </cell>
          <cell r="J41">
            <v>2079340</v>
          </cell>
          <cell r="K41">
            <v>1907714</v>
          </cell>
          <cell r="L41">
            <v>2027138</v>
          </cell>
          <cell r="M41">
            <v>2101118</v>
          </cell>
          <cell r="N41">
            <v>2085682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-378189</v>
          </cell>
          <cell r="J42">
            <v>145106</v>
          </cell>
          <cell r="K42">
            <v>201154</v>
          </cell>
          <cell r="L42">
            <v>45562</v>
          </cell>
          <cell r="M42">
            <v>-751033</v>
          </cell>
          <cell r="N42">
            <v>228990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3407922</v>
          </cell>
          <cell r="J43">
            <v>784</v>
          </cell>
          <cell r="K43">
            <v>397393</v>
          </cell>
          <cell r="L43">
            <v>2152353</v>
          </cell>
          <cell r="M43">
            <v>4987534</v>
          </cell>
          <cell r="N43">
            <v>-3311147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388</v>
          </cell>
          <cell r="J44">
            <v>433</v>
          </cell>
          <cell r="K44">
            <v>505</v>
          </cell>
          <cell r="L44">
            <v>477</v>
          </cell>
          <cell r="M44">
            <v>1684</v>
          </cell>
          <cell r="N44">
            <v>2200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  <cell r="I45">
            <v>5918834</v>
          </cell>
          <cell r="J45">
            <v>1103280</v>
          </cell>
          <cell r="K45">
            <v>707329</v>
          </cell>
          <cell r="L45">
            <v>411612</v>
          </cell>
          <cell r="M45">
            <v>127471</v>
          </cell>
          <cell r="N45">
            <v>-312379</v>
          </cell>
        </row>
        <row r="46">
          <cell r="A46">
            <v>449111</v>
          </cell>
          <cell r="B46" t="str">
            <v>Tax reform - Retail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127396</v>
          </cell>
          <cell r="J47">
            <v>98611</v>
          </cell>
          <cell r="K47">
            <v>85363</v>
          </cell>
          <cell r="L47">
            <v>90538</v>
          </cell>
          <cell r="M47">
            <v>114370</v>
          </cell>
          <cell r="N47">
            <v>131645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-19510</v>
          </cell>
          <cell r="J48">
            <v>-23985</v>
          </cell>
          <cell r="K48">
            <v>24050</v>
          </cell>
          <cell r="L48">
            <v>-12053</v>
          </cell>
          <cell r="M48">
            <v>19836</v>
          </cell>
          <cell r="N48">
            <v>23270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  <cell r="I49">
            <v>1465</v>
          </cell>
          <cell r="J49">
            <v>748</v>
          </cell>
          <cell r="K49">
            <v>724</v>
          </cell>
          <cell r="L49">
            <v>1490</v>
          </cell>
          <cell r="M49">
            <v>748</v>
          </cell>
          <cell r="N49">
            <v>676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  <cell r="I50">
            <v>42</v>
          </cell>
          <cell r="J50">
            <v>49</v>
          </cell>
          <cell r="K50">
            <v>44</v>
          </cell>
          <cell r="L50">
            <v>51</v>
          </cell>
          <cell r="M50">
            <v>40</v>
          </cell>
          <cell r="N50">
            <v>55</v>
          </cell>
        </row>
        <row r="51">
          <cell r="A51">
            <v>454200</v>
          </cell>
          <cell r="B51" t="str">
            <v>Pole &amp; Line Attachments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115434</v>
          </cell>
          <cell r="N51">
            <v>369809</v>
          </cell>
        </row>
        <row r="52">
          <cell r="A52">
            <v>454210</v>
          </cell>
          <cell r="B52" t="str">
            <v>Foreign Pole Revenue</v>
          </cell>
          <cell r="I52">
            <v>2969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54685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  <cell r="I53">
            <v>306</v>
          </cell>
          <cell r="J53">
            <v>316</v>
          </cell>
          <cell r="K53">
            <v>316</v>
          </cell>
          <cell r="L53">
            <v>316</v>
          </cell>
          <cell r="M53">
            <v>316</v>
          </cell>
          <cell r="N53">
            <v>316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92522</v>
          </cell>
          <cell r="J54">
            <v>98522</v>
          </cell>
          <cell r="K54">
            <v>104160</v>
          </cell>
          <cell r="L54">
            <v>95522</v>
          </cell>
          <cell r="M54">
            <v>92522</v>
          </cell>
          <cell r="N54">
            <v>92644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85823</v>
          </cell>
          <cell r="K56">
            <v>41339</v>
          </cell>
          <cell r="L56">
            <v>0</v>
          </cell>
          <cell r="M56">
            <v>0</v>
          </cell>
          <cell r="N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  <cell r="I57">
            <v>356047</v>
          </cell>
          <cell r="J57">
            <v>133538</v>
          </cell>
          <cell r="K57">
            <v>57687</v>
          </cell>
          <cell r="L57">
            <v>289991</v>
          </cell>
          <cell r="M57">
            <v>533109</v>
          </cell>
          <cell r="N57">
            <v>1295669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  <cell r="I58">
            <v>50</v>
          </cell>
          <cell r="J58">
            <v>50</v>
          </cell>
          <cell r="K58">
            <v>50</v>
          </cell>
          <cell r="L58">
            <v>-47633</v>
          </cell>
          <cell r="M58">
            <v>50</v>
          </cell>
          <cell r="N58">
            <v>50</v>
          </cell>
        </row>
        <row r="59">
          <cell r="A59">
            <v>456075</v>
          </cell>
          <cell r="B59" t="str">
            <v>Data Processing Service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456100</v>
          </cell>
          <cell r="B60" t="str">
            <v>Profit Or Loss On Sale Of M&amp;S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456110</v>
          </cell>
          <cell r="B61" t="str">
            <v>Transmission Charge PTP</v>
          </cell>
          <cell r="C61">
            <v>13968</v>
          </cell>
          <cell r="D61">
            <v>13496</v>
          </cell>
          <cell r="E61">
            <v>12967</v>
          </cell>
          <cell r="F61">
            <v>14509</v>
          </cell>
          <cell r="G61">
            <v>22536</v>
          </cell>
          <cell r="H61">
            <v>22028</v>
          </cell>
          <cell r="I61">
            <v>22825</v>
          </cell>
          <cell r="J61">
            <v>5537</v>
          </cell>
          <cell r="K61">
            <v>4245</v>
          </cell>
          <cell r="L61">
            <v>6008</v>
          </cell>
          <cell r="M61">
            <v>7267</v>
          </cell>
          <cell r="N61">
            <v>97394</v>
          </cell>
        </row>
        <row r="62">
          <cell r="A62">
            <v>456111</v>
          </cell>
          <cell r="B62" t="str">
            <v>Other Transmission Revenues</v>
          </cell>
          <cell r="C62">
            <v>179445</v>
          </cell>
          <cell r="D62">
            <v>322640</v>
          </cell>
          <cell r="E62">
            <v>775400</v>
          </cell>
          <cell r="F62">
            <v>419012</v>
          </cell>
          <cell r="G62">
            <v>611434</v>
          </cell>
          <cell r="H62">
            <v>262716</v>
          </cell>
          <cell r="I62">
            <v>276708</v>
          </cell>
          <cell r="J62">
            <v>249497</v>
          </cell>
          <cell r="K62">
            <v>251045</v>
          </cell>
          <cell r="L62">
            <v>353214</v>
          </cell>
          <cell r="M62">
            <v>256978</v>
          </cell>
          <cell r="N62">
            <v>214185</v>
          </cell>
        </row>
        <row r="63">
          <cell r="A63">
            <v>456970</v>
          </cell>
          <cell r="B63" t="str">
            <v>Wheel Transmission Rev - ED</v>
          </cell>
          <cell r="C63">
            <v>6269</v>
          </cell>
          <cell r="D63">
            <v>4005</v>
          </cell>
          <cell r="E63">
            <v>3667</v>
          </cell>
          <cell r="F63">
            <v>4131</v>
          </cell>
          <cell r="G63">
            <v>5082</v>
          </cell>
          <cell r="H63">
            <v>4984</v>
          </cell>
          <cell r="I63">
            <v>5390</v>
          </cell>
          <cell r="J63">
            <v>4663</v>
          </cell>
          <cell r="K63">
            <v>3611</v>
          </cell>
          <cell r="L63">
            <v>4245</v>
          </cell>
          <cell r="M63">
            <v>5393</v>
          </cell>
          <cell r="N63">
            <v>6614</v>
          </cell>
        </row>
        <row r="64">
          <cell r="A64">
            <v>457105</v>
          </cell>
          <cell r="B64" t="str">
            <v>Scheduling &amp; Dispatch Revenues</v>
          </cell>
          <cell r="C64">
            <v>17271</v>
          </cell>
          <cell r="D64">
            <v>17206</v>
          </cell>
          <cell r="E64">
            <v>16259</v>
          </cell>
          <cell r="F64">
            <v>18222</v>
          </cell>
          <cell r="G64">
            <v>28510</v>
          </cell>
          <cell r="H64">
            <v>26007</v>
          </cell>
          <cell r="I64">
            <v>26243</v>
          </cell>
          <cell r="J64">
            <v>22233</v>
          </cell>
          <cell r="K64">
            <v>19272</v>
          </cell>
          <cell r="L64">
            <v>19270</v>
          </cell>
          <cell r="M64">
            <v>22675</v>
          </cell>
          <cell r="N64">
            <v>26390</v>
          </cell>
        </row>
        <row r="65">
          <cell r="A65">
            <v>457204</v>
          </cell>
          <cell r="B65" t="str">
            <v>PJM Reactive Rev</v>
          </cell>
          <cell r="C65">
            <v>279564</v>
          </cell>
          <cell r="D65">
            <v>281282</v>
          </cell>
          <cell r="E65">
            <v>279245</v>
          </cell>
          <cell r="F65">
            <v>279863</v>
          </cell>
          <cell r="G65">
            <v>262572</v>
          </cell>
          <cell r="H65">
            <v>293269</v>
          </cell>
          <cell r="I65">
            <v>245270</v>
          </cell>
          <cell r="J65">
            <v>263104</v>
          </cell>
          <cell r="K65">
            <v>263599</v>
          </cell>
          <cell r="L65">
            <v>263783</v>
          </cell>
          <cell r="M65">
            <v>261800</v>
          </cell>
          <cell r="N65">
            <v>261605</v>
          </cell>
        </row>
        <row r="66">
          <cell r="A66">
            <v>500000</v>
          </cell>
          <cell r="B66" t="str">
            <v>Suprvsn and Engrg - Steam Oper</v>
          </cell>
          <cell r="C66">
            <v>158339</v>
          </cell>
          <cell r="D66">
            <v>170648</v>
          </cell>
          <cell r="E66">
            <v>281101</v>
          </cell>
          <cell r="F66">
            <v>83846</v>
          </cell>
          <cell r="G66">
            <v>183302</v>
          </cell>
          <cell r="H66">
            <v>177099</v>
          </cell>
          <cell r="I66">
            <v>128993</v>
          </cell>
          <cell r="J66">
            <v>95570</v>
          </cell>
          <cell r="K66">
            <v>164786</v>
          </cell>
          <cell r="L66">
            <v>1015615</v>
          </cell>
          <cell r="M66">
            <v>160209</v>
          </cell>
          <cell r="N66">
            <v>161206</v>
          </cell>
        </row>
        <row r="67">
          <cell r="A67">
            <v>501110</v>
          </cell>
          <cell r="B67" t="str">
            <v>Coal Consumed-Fossil Steam</v>
          </cell>
          <cell r="C67">
            <v>9070524</v>
          </cell>
          <cell r="D67">
            <v>3008987</v>
          </cell>
          <cell r="E67">
            <v>3985324</v>
          </cell>
          <cell r="F67">
            <v>9265347</v>
          </cell>
          <cell r="G67">
            <v>10508300</v>
          </cell>
          <cell r="H67">
            <v>10206449</v>
          </cell>
          <cell r="I67">
            <v>1765857</v>
          </cell>
          <cell r="J67">
            <v>1529622</v>
          </cell>
          <cell r="K67">
            <v>6492826</v>
          </cell>
          <cell r="L67">
            <v>7579193</v>
          </cell>
          <cell r="M67">
            <v>10837828</v>
          </cell>
          <cell r="N67">
            <v>7277566</v>
          </cell>
        </row>
        <row r="68">
          <cell r="A68">
            <v>501150</v>
          </cell>
          <cell r="B68" t="str">
            <v>Coal &amp; Other Fuel Handling</v>
          </cell>
          <cell r="C68">
            <v>76705</v>
          </cell>
          <cell r="D68">
            <v>71938</v>
          </cell>
          <cell r="E68">
            <v>97295</v>
          </cell>
          <cell r="F68">
            <v>72120</v>
          </cell>
          <cell r="G68">
            <v>76588</v>
          </cell>
          <cell r="H68">
            <v>71392</v>
          </cell>
          <cell r="I68">
            <v>72044</v>
          </cell>
          <cell r="J68">
            <v>65122</v>
          </cell>
          <cell r="K68">
            <v>78390</v>
          </cell>
          <cell r="L68">
            <v>76187</v>
          </cell>
          <cell r="M68">
            <v>84197</v>
          </cell>
          <cell r="N68">
            <v>84766</v>
          </cell>
        </row>
        <row r="69">
          <cell r="A69">
            <v>501180</v>
          </cell>
          <cell r="B69" t="str">
            <v>Sale Of Fly Ash-Revenues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>
            <v>501190</v>
          </cell>
          <cell r="B70" t="str">
            <v>Sale Of Fly Ash-Expenses</v>
          </cell>
          <cell r="C70">
            <v>-59462</v>
          </cell>
          <cell r="D70">
            <v>87545</v>
          </cell>
          <cell r="E70">
            <v>0</v>
          </cell>
          <cell r="F70">
            <v>0</v>
          </cell>
          <cell r="G70">
            <v>-87545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501310</v>
          </cell>
          <cell r="B71" t="str">
            <v>Oil Consumed-Fossil Steam</v>
          </cell>
          <cell r="C71">
            <v>200210</v>
          </cell>
          <cell r="D71">
            <v>113447</v>
          </cell>
          <cell r="E71">
            <v>679028</v>
          </cell>
          <cell r="F71">
            <v>121022</v>
          </cell>
          <cell r="G71">
            <v>90938</v>
          </cell>
          <cell r="H71">
            <v>134307</v>
          </cell>
          <cell r="I71">
            <v>54664</v>
          </cell>
          <cell r="J71">
            <v>39127</v>
          </cell>
          <cell r="K71">
            <v>473364</v>
          </cell>
          <cell r="L71">
            <v>221109</v>
          </cell>
          <cell r="M71">
            <v>261857</v>
          </cell>
          <cell r="N71">
            <v>309488</v>
          </cell>
        </row>
        <row r="72">
          <cell r="A72">
            <v>501996</v>
          </cell>
          <cell r="B72" t="str">
            <v>Fuel Expense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>
            <v>502020</v>
          </cell>
          <cell r="B73" t="str">
            <v>Ammonia - Qualifying</v>
          </cell>
          <cell r="C73">
            <v>984</v>
          </cell>
          <cell r="D73">
            <v>0</v>
          </cell>
          <cell r="E73">
            <v>12032</v>
          </cell>
          <cell r="F73">
            <v>81333</v>
          </cell>
          <cell r="G73">
            <v>85246</v>
          </cell>
          <cell r="H73">
            <v>99841</v>
          </cell>
          <cell r="I73">
            <v>0</v>
          </cell>
          <cell r="J73">
            <v>0</v>
          </cell>
          <cell r="K73">
            <v>27062</v>
          </cell>
          <cell r="L73">
            <v>14082</v>
          </cell>
          <cell r="M73">
            <v>0</v>
          </cell>
          <cell r="N73">
            <v>0</v>
          </cell>
        </row>
        <row r="74">
          <cell r="A74">
            <v>502040</v>
          </cell>
          <cell r="B74" t="str">
            <v>COST OF LIME</v>
          </cell>
          <cell r="C74">
            <v>2559628</v>
          </cell>
          <cell r="D74">
            <v>1596675</v>
          </cell>
          <cell r="E74">
            <v>852988</v>
          </cell>
          <cell r="F74">
            <v>3394709</v>
          </cell>
          <cell r="G74">
            <v>2767686</v>
          </cell>
          <cell r="H74">
            <v>2958196</v>
          </cell>
          <cell r="I74">
            <v>669809</v>
          </cell>
          <cell r="J74">
            <v>0</v>
          </cell>
          <cell r="K74">
            <v>1560962</v>
          </cell>
          <cell r="L74">
            <v>2562140</v>
          </cell>
          <cell r="M74">
            <v>2848338</v>
          </cell>
          <cell r="N74">
            <v>2371799</v>
          </cell>
        </row>
        <row r="75">
          <cell r="A75">
            <v>502100</v>
          </cell>
          <cell r="B75" t="str">
            <v>Fossil Steam Exp-Other</v>
          </cell>
          <cell r="C75">
            <v>306819</v>
          </cell>
          <cell r="D75">
            <v>304931</v>
          </cell>
          <cell r="E75">
            <v>458363</v>
          </cell>
          <cell r="F75">
            <v>650819</v>
          </cell>
          <cell r="G75">
            <v>273602</v>
          </cell>
          <cell r="H75">
            <v>307055</v>
          </cell>
          <cell r="I75">
            <v>286153</v>
          </cell>
          <cell r="J75">
            <v>238193</v>
          </cell>
          <cell r="K75">
            <v>393566</v>
          </cell>
          <cell r="L75">
            <v>383878</v>
          </cell>
          <cell r="M75">
            <v>389175</v>
          </cell>
          <cell r="N75">
            <v>347773</v>
          </cell>
        </row>
        <row r="76">
          <cell r="A76">
            <v>502410</v>
          </cell>
          <cell r="B76" t="str">
            <v>Steam Oper-Bottom Ash/Fly Ash</v>
          </cell>
          <cell r="C76">
            <v>3</v>
          </cell>
          <cell r="D76">
            <v>0</v>
          </cell>
          <cell r="E76">
            <v>0</v>
          </cell>
          <cell r="F76">
            <v>1289</v>
          </cell>
          <cell r="G76">
            <v>164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3839</v>
          </cell>
          <cell r="M76">
            <v>1203</v>
          </cell>
          <cell r="N76">
            <v>40836</v>
          </cell>
        </row>
        <row r="77">
          <cell r="A77">
            <v>505000</v>
          </cell>
          <cell r="B77" t="str">
            <v>Electric Expenses-Steam Oper</v>
          </cell>
          <cell r="C77">
            <v>64295</v>
          </cell>
          <cell r="D77">
            <v>58370</v>
          </cell>
          <cell r="E77">
            <v>91679</v>
          </cell>
          <cell r="F77">
            <v>61824</v>
          </cell>
          <cell r="G77">
            <v>57561</v>
          </cell>
          <cell r="H77">
            <v>49823</v>
          </cell>
          <cell r="I77">
            <v>55452</v>
          </cell>
          <cell r="J77">
            <v>39848</v>
          </cell>
          <cell r="K77">
            <v>69798</v>
          </cell>
          <cell r="L77">
            <v>70961</v>
          </cell>
          <cell r="M77">
            <v>63526</v>
          </cell>
          <cell r="N77">
            <v>56805</v>
          </cell>
        </row>
        <row r="78">
          <cell r="A78">
            <v>506000</v>
          </cell>
          <cell r="B78" t="str">
            <v>Misc Fossil Power Expenses</v>
          </cell>
          <cell r="C78">
            <v>103761</v>
          </cell>
          <cell r="D78">
            <v>137512</v>
          </cell>
          <cell r="E78">
            <v>170064</v>
          </cell>
          <cell r="F78">
            <v>141429</v>
          </cell>
          <cell r="G78">
            <v>128586</v>
          </cell>
          <cell r="H78">
            <v>379876</v>
          </cell>
          <cell r="I78">
            <v>133464</v>
          </cell>
          <cell r="J78">
            <v>117778</v>
          </cell>
          <cell r="K78">
            <v>139050</v>
          </cell>
          <cell r="L78">
            <v>139913</v>
          </cell>
          <cell r="M78">
            <v>-76810</v>
          </cell>
          <cell r="N78">
            <v>102805</v>
          </cell>
        </row>
        <row r="79">
          <cell r="A79">
            <v>507000</v>
          </cell>
          <cell r="B79" t="str">
            <v>Steam Power Gen-Op Rents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509030</v>
          </cell>
          <cell r="B80" t="str">
            <v>SO2 Emission Expense</v>
          </cell>
          <cell r="I80">
            <v>0</v>
          </cell>
          <cell r="J80">
            <v>0</v>
          </cell>
          <cell r="K80">
            <v>0</v>
          </cell>
          <cell r="L80">
            <v>219</v>
          </cell>
          <cell r="M80">
            <v>0</v>
          </cell>
          <cell r="N80">
            <v>22</v>
          </cell>
        </row>
        <row r="81">
          <cell r="A81">
            <v>509210</v>
          </cell>
          <cell r="B81" t="str">
            <v>Seasonal NOx Emission Expense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7</v>
          </cell>
          <cell r="M81">
            <v>0</v>
          </cell>
          <cell r="N81">
            <v>0</v>
          </cell>
        </row>
        <row r="82">
          <cell r="A82">
            <v>509212</v>
          </cell>
          <cell r="B82" t="str">
            <v>Annual NOx Emission Expense</v>
          </cell>
          <cell r="I82">
            <v>0</v>
          </cell>
          <cell r="J82">
            <v>0</v>
          </cell>
          <cell r="K82">
            <v>0</v>
          </cell>
          <cell r="L82">
            <v>512</v>
          </cell>
          <cell r="M82">
            <v>0</v>
          </cell>
          <cell r="N82">
            <v>107</v>
          </cell>
        </row>
        <row r="83">
          <cell r="A83">
            <v>510000</v>
          </cell>
          <cell r="B83" t="str">
            <v>Suprvsn and Engrng-Steam Maint</v>
          </cell>
          <cell r="C83">
            <v>131447</v>
          </cell>
          <cell r="D83">
            <v>132057</v>
          </cell>
          <cell r="E83">
            <v>118483</v>
          </cell>
          <cell r="F83">
            <v>121447</v>
          </cell>
          <cell r="G83">
            <v>118622</v>
          </cell>
          <cell r="H83">
            <v>108323</v>
          </cell>
          <cell r="I83">
            <v>-15517</v>
          </cell>
          <cell r="J83">
            <v>68965</v>
          </cell>
          <cell r="K83">
            <v>82975</v>
          </cell>
          <cell r="L83">
            <v>98698</v>
          </cell>
          <cell r="M83">
            <v>83764</v>
          </cell>
          <cell r="N83">
            <v>87071</v>
          </cell>
        </row>
        <row r="84">
          <cell r="A84">
            <v>510100</v>
          </cell>
          <cell r="B84" t="str">
            <v>Suprvsn &amp; Engrng-Steam Maint R</v>
          </cell>
          <cell r="C84">
            <v>3804</v>
          </cell>
          <cell r="D84">
            <v>4626</v>
          </cell>
          <cell r="E84">
            <v>2496</v>
          </cell>
          <cell r="F84">
            <v>3468</v>
          </cell>
          <cell r="G84">
            <v>3722</v>
          </cell>
          <cell r="H84">
            <v>4725</v>
          </cell>
          <cell r="I84">
            <v>4049</v>
          </cell>
          <cell r="J84">
            <v>4736</v>
          </cell>
          <cell r="K84">
            <v>3718</v>
          </cell>
          <cell r="L84">
            <v>29725</v>
          </cell>
          <cell r="M84">
            <v>4515</v>
          </cell>
          <cell r="N84">
            <v>4226</v>
          </cell>
        </row>
        <row r="85">
          <cell r="A85">
            <v>511000</v>
          </cell>
          <cell r="B85" t="str">
            <v>Maint Of Structures-Steam</v>
          </cell>
          <cell r="C85">
            <v>-10766</v>
          </cell>
          <cell r="D85">
            <v>177096</v>
          </cell>
          <cell r="E85">
            <v>165893</v>
          </cell>
          <cell r="F85">
            <v>94447</v>
          </cell>
          <cell r="G85">
            <v>166322</v>
          </cell>
          <cell r="H85">
            <v>171698</v>
          </cell>
          <cell r="I85">
            <v>84604</v>
          </cell>
          <cell r="J85">
            <v>42293</v>
          </cell>
          <cell r="K85">
            <v>144659</v>
          </cell>
          <cell r="L85">
            <v>290351</v>
          </cell>
          <cell r="M85">
            <v>189396</v>
          </cell>
          <cell r="N85">
            <v>169693</v>
          </cell>
        </row>
        <row r="86">
          <cell r="A86">
            <v>512100</v>
          </cell>
          <cell r="B86" t="str">
            <v>Maint Of Boiler Plant-Other</v>
          </cell>
          <cell r="C86">
            <v>590536</v>
          </cell>
          <cell r="D86">
            <v>242713</v>
          </cell>
          <cell r="E86">
            <v>373355</v>
          </cell>
          <cell r="F86">
            <v>-405</v>
          </cell>
          <cell r="G86">
            <v>1028872</v>
          </cell>
          <cell r="H86">
            <v>201805</v>
          </cell>
          <cell r="I86">
            <v>298433</v>
          </cell>
          <cell r="J86">
            <v>-909067</v>
          </cell>
          <cell r="K86">
            <v>869816</v>
          </cell>
          <cell r="L86">
            <v>408255</v>
          </cell>
          <cell r="M86">
            <v>152292</v>
          </cell>
          <cell r="N86">
            <v>613830</v>
          </cell>
        </row>
        <row r="87">
          <cell r="A87">
            <v>512300</v>
          </cell>
          <cell r="B87" t="str">
            <v>Maint Of Boiler Plant-Other - Recoverable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6265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>
            <v>513100</v>
          </cell>
          <cell r="B88" t="str">
            <v>Maint Of Electric Plant-Other</v>
          </cell>
          <cell r="C88">
            <v>114772</v>
          </cell>
          <cell r="D88">
            <v>70048</v>
          </cell>
          <cell r="E88">
            <v>-199634</v>
          </cell>
          <cell r="F88">
            <v>339104</v>
          </cell>
          <cell r="G88">
            <v>71091</v>
          </cell>
          <cell r="H88">
            <v>99008</v>
          </cell>
          <cell r="I88">
            <v>44714</v>
          </cell>
          <cell r="J88">
            <v>46992</v>
          </cell>
          <cell r="K88">
            <v>69209</v>
          </cell>
          <cell r="L88">
            <v>-78423</v>
          </cell>
          <cell r="M88">
            <v>35544</v>
          </cell>
          <cell r="N88">
            <v>69971</v>
          </cell>
        </row>
        <row r="89">
          <cell r="A89">
            <v>513250</v>
          </cell>
          <cell r="B89" t="str">
            <v>Maint-CompSoftware-Steam El P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956</v>
          </cell>
          <cell r="N89">
            <v>2046</v>
          </cell>
        </row>
        <row r="90">
          <cell r="A90">
            <v>514000</v>
          </cell>
          <cell r="B90" t="str">
            <v>Maintenance - Misc Steam Plant</v>
          </cell>
          <cell r="C90">
            <v>98618</v>
          </cell>
          <cell r="D90">
            <v>89516</v>
          </cell>
          <cell r="E90">
            <v>62678</v>
          </cell>
          <cell r="F90">
            <v>64280</v>
          </cell>
          <cell r="G90">
            <v>95486</v>
          </cell>
          <cell r="H90">
            <v>-132231</v>
          </cell>
          <cell r="I90">
            <v>73642</v>
          </cell>
          <cell r="J90">
            <v>155125</v>
          </cell>
          <cell r="K90">
            <v>89957</v>
          </cell>
          <cell r="L90">
            <v>90707</v>
          </cell>
          <cell r="M90">
            <v>173872</v>
          </cell>
          <cell r="N90">
            <v>235835</v>
          </cell>
        </row>
        <row r="91">
          <cell r="A91">
            <v>514300</v>
          </cell>
          <cell r="B91" t="str">
            <v>Maintenance - Misc Steam Plant</v>
          </cell>
          <cell r="C91">
            <v>0</v>
          </cell>
          <cell r="D91">
            <v>4</v>
          </cell>
          <cell r="E91">
            <v>0</v>
          </cell>
          <cell r="F91">
            <v>4</v>
          </cell>
          <cell r="G91">
            <v>4</v>
          </cell>
          <cell r="H91">
            <v>1</v>
          </cell>
          <cell r="I91">
            <v>0</v>
          </cell>
          <cell r="J91">
            <v>0</v>
          </cell>
          <cell r="K91">
            <v>20</v>
          </cell>
          <cell r="L91">
            <v>8</v>
          </cell>
          <cell r="M91">
            <v>0</v>
          </cell>
          <cell r="N91">
            <v>8</v>
          </cell>
        </row>
        <row r="92">
          <cell r="A92">
            <v>524000</v>
          </cell>
          <cell r="B92" t="str">
            <v>Misc Expenses - Nuc Oper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531100</v>
          </cell>
          <cell r="B93" t="str">
            <v>Maint  Electric Plt-Other-Nuc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>
            <v>539000</v>
          </cell>
          <cell r="B94" t="str">
            <v>Misc Hydraulic Expenses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543000</v>
          </cell>
          <cell r="B95" t="str">
            <v>Maint-Reservoir,Dam &amp; Waterway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>
            <v>546000</v>
          </cell>
          <cell r="B96" t="str">
            <v>Suprvsn and Enginring-CT Oper</v>
          </cell>
          <cell r="C96">
            <v>23732</v>
          </cell>
          <cell r="D96">
            <v>13903</v>
          </cell>
          <cell r="E96">
            <v>17580</v>
          </cell>
          <cell r="F96">
            <v>15506</v>
          </cell>
          <cell r="G96">
            <v>15226</v>
          </cell>
          <cell r="H96">
            <v>18759</v>
          </cell>
          <cell r="I96">
            <v>9453</v>
          </cell>
          <cell r="J96">
            <v>11767</v>
          </cell>
          <cell r="K96">
            <v>20477</v>
          </cell>
          <cell r="L96">
            <v>19626</v>
          </cell>
          <cell r="M96">
            <v>18613</v>
          </cell>
          <cell r="N96">
            <v>20974</v>
          </cell>
        </row>
        <row r="97">
          <cell r="A97">
            <v>547100</v>
          </cell>
          <cell r="B97" t="str">
            <v>Natural Gas</v>
          </cell>
          <cell r="C97">
            <v>418650</v>
          </cell>
          <cell r="D97">
            <v>967120</v>
          </cell>
          <cell r="E97">
            <v>936764</v>
          </cell>
          <cell r="F97">
            <v>1195919</v>
          </cell>
          <cell r="G97">
            <v>1184790</v>
          </cell>
          <cell r="H97">
            <v>1034269</v>
          </cell>
          <cell r="I97">
            <v>920537</v>
          </cell>
          <cell r="J97">
            <v>1577520</v>
          </cell>
          <cell r="K97">
            <v>1271452</v>
          </cell>
          <cell r="L97">
            <v>1392516</v>
          </cell>
          <cell r="M97">
            <v>2231510</v>
          </cell>
          <cell r="N97">
            <v>2088200</v>
          </cell>
        </row>
        <row r="98">
          <cell r="A98">
            <v>547150</v>
          </cell>
          <cell r="B98" t="str">
            <v>Natural Gas Handling-CT</v>
          </cell>
          <cell r="C98">
            <v>2603</v>
          </cell>
          <cell r="D98">
            <v>4083</v>
          </cell>
          <cell r="E98">
            <v>4357</v>
          </cell>
          <cell r="F98">
            <v>3998</v>
          </cell>
          <cell r="G98">
            <v>4053</v>
          </cell>
          <cell r="H98">
            <v>3567</v>
          </cell>
          <cell r="I98">
            <v>2885</v>
          </cell>
          <cell r="J98">
            <v>5975</v>
          </cell>
          <cell r="K98">
            <v>2987</v>
          </cell>
          <cell r="L98">
            <v>4275</v>
          </cell>
          <cell r="M98">
            <v>4283</v>
          </cell>
          <cell r="N98">
            <v>5243</v>
          </cell>
        </row>
        <row r="99">
          <cell r="A99">
            <v>547200</v>
          </cell>
          <cell r="B99" t="str">
            <v>Oil</v>
          </cell>
          <cell r="C99">
            <v>0</v>
          </cell>
          <cell r="D99">
            <v>135352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290323</v>
          </cell>
          <cell r="J99">
            <v>0</v>
          </cell>
          <cell r="K99">
            <v>691883</v>
          </cell>
          <cell r="L99">
            <v>0</v>
          </cell>
          <cell r="M99">
            <v>0</v>
          </cell>
          <cell r="N99">
            <v>250432</v>
          </cell>
        </row>
        <row r="100">
          <cell r="A100">
            <v>548100</v>
          </cell>
          <cell r="B100" t="str">
            <v>Generation Expenses-Other CT</v>
          </cell>
          <cell r="C100">
            <v>1653</v>
          </cell>
          <cell r="D100">
            <v>1573</v>
          </cell>
          <cell r="E100">
            <v>7681</v>
          </cell>
          <cell r="F100">
            <v>2289</v>
          </cell>
          <cell r="G100">
            <v>1341</v>
          </cell>
          <cell r="H100">
            <v>1044</v>
          </cell>
          <cell r="I100">
            <v>4290</v>
          </cell>
          <cell r="J100">
            <v>870</v>
          </cell>
          <cell r="K100">
            <v>4813</v>
          </cell>
          <cell r="L100">
            <v>709</v>
          </cell>
          <cell r="M100">
            <v>957</v>
          </cell>
          <cell r="N100">
            <v>859</v>
          </cell>
        </row>
        <row r="101">
          <cell r="A101">
            <v>548200</v>
          </cell>
          <cell r="B101" t="str">
            <v>Prime Movers - Generators- CT</v>
          </cell>
          <cell r="C101">
            <v>10947</v>
          </cell>
          <cell r="D101">
            <v>44589</v>
          </cell>
          <cell r="E101">
            <v>69453</v>
          </cell>
          <cell r="F101">
            <v>30116</v>
          </cell>
          <cell r="G101">
            <v>30096</v>
          </cell>
          <cell r="H101">
            <v>36283</v>
          </cell>
          <cell r="I101">
            <v>24637</v>
          </cell>
          <cell r="J101">
            <v>55644</v>
          </cell>
          <cell r="K101">
            <v>107746</v>
          </cell>
          <cell r="L101">
            <v>12688</v>
          </cell>
          <cell r="M101">
            <v>14475</v>
          </cell>
          <cell r="N101">
            <v>42083</v>
          </cell>
        </row>
        <row r="102">
          <cell r="A102">
            <v>549000</v>
          </cell>
          <cell r="B102" t="str">
            <v>Misc-Power Generation Expenses</v>
          </cell>
          <cell r="C102">
            <v>114377</v>
          </cell>
          <cell r="D102">
            <v>68069</v>
          </cell>
          <cell r="E102">
            <v>68183</v>
          </cell>
          <cell r="F102">
            <v>87829</v>
          </cell>
          <cell r="G102">
            <v>100078</v>
          </cell>
          <cell r="H102">
            <v>85282</v>
          </cell>
          <cell r="I102">
            <v>69560</v>
          </cell>
          <cell r="J102">
            <v>88421</v>
          </cell>
          <cell r="K102">
            <v>70163</v>
          </cell>
          <cell r="L102">
            <v>164140</v>
          </cell>
          <cell r="M102">
            <v>119709</v>
          </cell>
          <cell r="N102">
            <v>82656</v>
          </cell>
        </row>
        <row r="103">
          <cell r="A103">
            <v>550001</v>
          </cell>
          <cell r="B103" t="str">
            <v>Other Power Gen Op Rents</v>
          </cell>
          <cell r="C103">
            <v>0</v>
          </cell>
          <cell r="D103">
            <v>0</v>
          </cell>
          <cell r="E103">
            <v>-3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>
            <v>551000</v>
          </cell>
          <cell r="B104" t="str">
            <v>Suprvsn and Enginring-CT Maint</v>
          </cell>
          <cell r="C104">
            <v>10617</v>
          </cell>
          <cell r="D104">
            <v>9736</v>
          </cell>
          <cell r="E104">
            <v>15168</v>
          </cell>
          <cell r="F104">
            <v>8828</v>
          </cell>
          <cell r="G104">
            <v>9333</v>
          </cell>
          <cell r="H104">
            <v>8697</v>
          </cell>
          <cell r="I104">
            <v>8178</v>
          </cell>
          <cell r="J104">
            <v>9129</v>
          </cell>
          <cell r="K104">
            <v>8683</v>
          </cell>
          <cell r="L104">
            <v>11959</v>
          </cell>
          <cell r="M104">
            <v>7990</v>
          </cell>
          <cell r="N104">
            <v>6538</v>
          </cell>
        </row>
        <row r="105">
          <cell r="A105">
            <v>552000</v>
          </cell>
          <cell r="B105" t="str">
            <v>Maintenance Of Structures-CT</v>
          </cell>
          <cell r="C105">
            <v>20903</v>
          </cell>
          <cell r="D105">
            <v>15706</v>
          </cell>
          <cell r="E105">
            <v>8691</v>
          </cell>
          <cell r="F105">
            <v>14360</v>
          </cell>
          <cell r="G105">
            <v>23216</v>
          </cell>
          <cell r="H105">
            <v>9051</v>
          </cell>
          <cell r="I105">
            <v>16006</v>
          </cell>
          <cell r="J105">
            <v>7820</v>
          </cell>
          <cell r="K105">
            <v>5132</v>
          </cell>
          <cell r="L105">
            <v>18996</v>
          </cell>
          <cell r="M105">
            <v>24110</v>
          </cell>
          <cell r="N105">
            <v>28481</v>
          </cell>
        </row>
        <row r="106">
          <cell r="A106">
            <v>552220</v>
          </cell>
          <cell r="B106" t="str">
            <v>Solar: Maint of Structures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>
            <v>553000</v>
          </cell>
          <cell r="B107" t="str">
            <v>Maint-Gentg and Elect Equip-CT</v>
          </cell>
          <cell r="C107">
            <v>4768</v>
          </cell>
          <cell r="D107">
            <v>18665</v>
          </cell>
          <cell r="E107">
            <v>18115</v>
          </cell>
          <cell r="F107">
            <v>9239</v>
          </cell>
          <cell r="G107">
            <v>16159</v>
          </cell>
          <cell r="H107">
            <v>5762</v>
          </cell>
          <cell r="I107">
            <v>-5496</v>
          </cell>
          <cell r="J107">
            <v>9797</v>
          </cell>
          <cell r="K107">
            <v>4555</v>
          </cell>
          <cell r="L107">
            <v>5038</v>
          </cell>
          <cell r="M107">
            <v>3547</v>
          </cell>
          <cell r="N107">
            <v>12945</v>
          </cell>
        </row>
        <row r="108">
          <cell r="A108">
            <v>553350</v>
          </cell>
          <cell r="B108" t="str">
            <v>Maint-CommEquip-CT El P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22</v>
          </cell>
        </row>
        <row r="109">
          <cell r="A109">
            <v>554000</v>
          </cell>
          <cell r="B109" t="str">
            <v>Misc Power Generation Plant-CT</v>
          </cell>
          <cell r="C109">
            <v>1537</v>
          </cell>
          <cell r="D109">
            <v>29858</v>
          </cell>
          <cell r="E109">
            <v>18013</v>
          </cell>
          <cell r="F109">
            <v>17807</v>
          </cell>
          <cell r="G109">
            <v>102648</v>
          </cell>
          <cell r="H109">
            <v>13821</v>
          </cell>
          <cell r="I109">
            <v>1971</v>
          </cell>
          <cell r="J109">
            <v>34620</v>
          </cell>
          <cell r="K109">
            <v>11547</v>
          </cell>
          <cell r="L109">
            <v>79690</v>
          </cell>
          <cell r="M109">
            <v>24086</v>
          </cell>
          <cell r="N109">
            <v>10940</v>
          </cell>
        </row>
        <row r="110">
          <cell r="A110">
            <v>555028</v>
          </cell>
          <cell r="B110" t="str">
            <v>Purch Pwr - Non-native - net</v>
          </cell>
          <cell r="C110">
            <v>-175045</v>
          </cell>
          <cell r="D110">
            <v>0</v>
          </cell>
          <cell r="E110">
            <v>0</v>
          </cell>
          <cell r="F110">
            <v>-124185</v>
          </cell>
          <cell r="G110">
            <v>0</v>
          </cell>
          <cell r="H110">
            <v>0</v>
          </cell>
          <cell r="I110">
            <v>-98328</v>
          </cell>
          <cell r="J110">
            <v>0</v>
          </cell>
          <cell r="K110">
            <v>0</v>
          </cell>
          <cell r="L110">
            <v>36388</v>
          </cell>
          <cell r="M110">
            <v>0</v>
          </cell>
          <cell r="N110">
            <v>0</v>
          </cell>
        </row>
        <row r="111">
          <cell r="A111">
            <v>555200</v>
          </cell>
          <cell r="B111" t="str">
            <v>Interchange Power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>
            <v>555202</v>
          </cell>
          <cell r="B112" t="str">
            <v>Purch Power-Fuel Clause</v>
          </cell>
          <cell r="C112">
            <v>4597980</v>
          </cell>
          <cell r="D112">
            <v>3637374</v>
          </cell>
          <cell r="E112">
            <v>8348284</v>
          </cell>
          <cell r="F112">
            <v>5849874</v>
          </cell>
          <cell r="G112">
            <v>3467654</v>
          </cell>
          <cell r="H112">
            <v>3438115</v>
          </cell>
          <cell r="I112">
            <v>12506643</v>
          </cell>
          <cell r="J112">
            <v>8649878</v>
          </cell>
          <cell r="K112">
            <v>4220926</v>
          </cell>
          <cell r="L112">
            <v>6252470</v>
          </cell>
          <cell r="M112">
            <v>5228284</v>
          </cell>
          <cell r="N112">
            <v>5913429</v>
          </cell>
        </row>
        <row r="113">
          <cell r="A113">
            <v>556000</v>
          </cell>
          <cell r="B113" t="str">
            <v>System Cnts &amp; Load Dispatching</v>
          </cell>
          <cell r="I113">
            <v>0</v>
          </cell>
          <cell r="J113">
            <v>148</v>
          </cell>
          <cell r="K113">
            <v>0</v>
          </cell>
          <cell r="L113">
            <v>133</v>
          </cell>
          <cell r="M113">
            <v>310</v>
          </cell>
          <cell r="N113">
            <v>517</v>
          </cell>
        </row>
        <row r="114">
          <cell r="A114">
            <v>557000</v>
          </cell>
          <cell r="B114" t="str">
            <v>Other Expenses-Oper</v>
          </cell>
          <cell r="C114">
            <v>-1858634</v>
          </cell>
          <cell r="D114">
            <v>748707</v>
          </cell>
          <cell r="E114">
            <v>1815398</v>
          </cell>
          <cell r="F114">
            <v>-1614362</v>
          </cell>
          <cell r="G114">
            <v>-437454</v>
          </cell>
          <cell r="H114">
            <v>2087449</v>
          </cell>
          <cell r="I114">
            <v>1556798</v>
          </cell>
          <cell r="J114">
            <v>1865178</v>
          </cell>
          <cell r="K114">
            <v>-342593</v>
          </cell>
          <cell r="L114">
            <v>366127</v>
          </cell>
          <cell r="M114">
            <v>1459289</v>
          </cell>
          <cell r="N114">
            <v>759176</v>
          </cell>
        </row>
        <row r="115">
          <cell r="A115">
            <v>557450</v>
          </cell>
          <cell r="B115" t="str">
            <v>Commissions/Brokerage Expense</v>
          </cell>
          <cell r="C115">
            <v>705</v>
          </cell>
          <cell r="D115">
            <v>2262</v>
          </cell>
          <cell r="E115">
            <v>538</v>
          </cell>
          <cell r="F115">
            <v>719</v>
          </cell>
          <cell r="G115">
            <v>696</v>
          </cell>
          <cell r="H115">
            <v>1615</v>
          </cell>
          <cell r="I115">
            <v>1060</v>
          </cell>
          <cell r="J115">
            <v>890</v>
          </cell>
          <cell r="K115">
            <v>705</v>
          </cell>
          <cell r="L115">
            <v>597</v>
          </cell>
          <cell r="M115">
            <v>705</v>
          </cell>
          <cell r="N115">
            <v>740</v>
          </cell>
        </row>
        <row r="116">
          <cell r="A116">
            <v>557451</v>
          </cell>
          <cell r="B116" t="str">
            <v>EA &amp; Coal Broker Fees</v>
          </cell>
          <cell r="C116">
            <v>97</v>
          </cell>
          <cell r="D116">
            <v>0</v>
          </cell>
          <cell r="E116">
            <v>0</v>
          </cell>
          <cell r="F116">
            <v>0</v>
          </cell>
          <cell r="G116">
            <v>21</v>
          </cell>
          <cell r="H116">
            <v>6250</v>
          </cell>
          <cell r="I116">
            <v>1048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557980</v>
          </cell>
          <cell r="B117" t="str">
            <v>Retail Deferred Fuel Expenses</v>
          </cell>
          <cell r="C117">
            <v>-218739</v>
          </cell>
          <cell r="D117">
            <v>2703639</v>
          </cell>
          <cell r="E117">
            <v>-3122073</v>
          </cell>
          <cell r="F117">
            <v>3971865</v>
          </cell>
          <cell r="G117">
            <v>682065</v>
          </cell>
          <cell r="H117">
            <v>-716659</v>
          </cell>
          <cell r="I117">
            <v>168203</v>
          </cell>
          <cell r="J117">
            <v>-1524996</v>
          </cell>
          <cell r="K117">
            <v>-1931725</v>
          </cell>
          <cell r="L117">
            <v>1076043</v>
          </cell>
          <cell r="M117">
            <v>-1567558</v>
          </cell>
          <cell r="N117">
            <v>1018826</v>
          </cell>
        </row>
        <row r="118">
          <cell r="A118">
            <v>558200</v>
          </cell>
          <cell r="B118" t="str">
            <v>Solar Panel and Oper Exp-Solar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150</v>
          </cell>
          <cell r="N118">
            <v>1513</v>
          </cell>
        </row>
        <row r="119">
          <cell r="A119">
            <v>558600</v>
          </cell>
          <cell r="B119" t="str">
            <v>Maint-Suprvsn&amp;Enginring-Solar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416</v>
          </cell>
          <cell r="N119">
            <v>350</v>
          </cell>
        </row>
        <row r="120">
          <cell r="A120">
            <v>560000</v>
          </cell>
          <cell r="B120" t="str">
            <v>Supervsn and Engrng-Trans Oper</v>
          </cell>
          <cell r="C120">
            <v>60</v>
          </cell>
          <cell r="D120">
            <v>83</v>
          </cell>
          <cell r="E120">
            <v>82</v>
          </cell>
          <cell r="F120">
            <v>74</v>
          </cell>
          <cell r="G120">
            <v>56</v>
          </cell>
          <cell r="H120">
            <v>139</v>
          </cell>
          <cell r="I120">
            <v>51</v>
          </cell>
          <cell r="J120">
            <v>220</v>
          </cell>
          <cell r="K120">
            <v>106</v>
          </cell>
          <cell r="L120">
            <v>50</v>
          </cell>
          <cell r="M120">
            <v>19</v>
          </cell>
          <cell r="N120">
            <v>0</v>
          </cell>
        </row>
        <row r="121">
          <cell r="A121">
            <v>561100</v>
          </cell>
          <cell r="B121" t="str">
            <v>Load Dispatch-Reliability</v>
          </cell>
          <cell r="C121">
            <v>6793</v>
          </cell>
          <cell r="D121">
            <v>6978</v>
          </cell>
          <cell r="E121">
            <v>7135</v>
          </cell>
          <cell r="F121">
            <v>6151</v>
          </cell>
          <cell r="G121">
            <v>5987</v>
          </cell>
          <cell r="H121">
            <v>6547</v>
          </cell>
          <cell r="I121">
            <v>5472</v>
          </cell>
          <cell r="J121">
            <v>6199</v>
          </cell>
          <cell r="K121">
            <v>5566</v>
          </cell>
          <cell r="L121">
            <v>3998</v>
          </cell>
          <cell r="M121">
            <v>5867</v>
          </cell>
          <cell r="N121">
            <v>12366</v>
          </cell>
        </row>
        <row r="122">
          <cell r="A122">
            <v>561200</v>
          </cell>
          <cell r="B122" t="str">
            <v>Load Dispatch-Mnitor&amp;OprTrnSys</v>
          </cell>
          <cell r="C122">
            <v>31073</v>
          </cell>
          <cell r="D122">
            <v>32257</v>
          </cell>
          <cell r="E122">
            <v>33220</v>
          </cell>
          <cell r="F122">
            <v>28759</v>
          </cell>
          <cell r="G122">
            <v>28007</v>
          </cell>
          <cell r="H122">
            <v>30763</v>
          </cell>
          <cell r="I122">
            <v>27366</v>
          </cell>
          <cell r="J122">
            <v>29845</v>
          </cell>
          <cell r="K122">
            <v>27264</v>
          </cell>
          <cell r="L122">
            <v>23188</v>
          </cell>
          <cell r="M122">
            <v>28688</v>
          </cell>
          <cell r="N122">
            <v>33008</v>
          </cell>
        </row>
        <row r="123">
          <cell r="A123">
            <v>561300</v>
          </cell>
          <cell r="B123" t="str">
            <v>Load Dispatch - TransSvc&amp;Sch</v>
          </cell>
          <cell r="C123">
            <v>4195</v>
          </cell>
          <cell r="D123">
            <v>4345</v>
          </cell>
          <cell r="E123">
            <v>4471</v>
          </cell>
          <cell r="F123">
            <v>3861</v>
          </cell>
          <cell r="G123">
            <v>3765</v>
          </cell>
          <cell r="H123">
            <v>4134</v>
          </cell>
          <cell r="I123">
            <v>3631</v>
          </cell>
          <cell r="J123">
            <v>4047</v>
          </cell>
          <cell r="K123">
            <v>3637</v>
          </cell>
          <cell r="L123">
            <v>3211</v>
          </cell>
          <cell r="M123">
            <v>3959</v>
          </cell>
          <cell r="N123">
            <v>4532</v>
          </cell>
        </row>
        <row r="124">
          <cell r="A124">
            <v>561400</v>
          </cell>
          <cell r="B124" t="str">
            <v>Scheduling-Sys Cntrl&amp;Disp Svs</v>
          </cell>
          <cell r="C124">
            <v>293424</v>
          </cell>
          <cell r="D124">
            <v>341434</v>
          </cell>
          <cell r="E124">
            <v>365052</v>
          </cell>
          <cell r="F124">
            <v>303396</v>
          </cell>
          <cell r="G124">
            <v>259611</v>
          </cell>
          <cell r="H124">
            <v>242231</v>
          </cell>
          <cell r="I124">
            <v>253955</v>
          </cell>
          <cell r="J124">
            <v>267497</v>
          </cell>
          <cell r="K124">
            <v>261130</v>
          </cell>
          <cell r="L124">
            <v>271924</v>
          </cell>
          <cell r="M124">
            <v>282972</v>
          </cell>
          <cell r="N124">
            <v>268101</v>
          </cell>
        </row>
        <row r="125">
          <cell r="A125">
            <v>561500</v>
          </cell>
          <cell r="B125" t="str">
            <v>Reliability Planning and Stdsdev</v>
          </cell>
          <cell r="C125">
            <v>675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561800</v>
          </cell>
          <cell r="B126" t="str">
            <v>Reliability-Plan&amp;Stds Dev</v>
          </cell>
          <cell r="C126">
            <v>186731</v>
          </cell>
          <cell r="D126">
            <v>138645</v>
          </cell>
          <cell r="E126">
            <v>126433</v>
          </cell>
          <cell r="F126">
            <v>183977</v>
          </cell>
          <cell r="G126">
            <v>184140</v>
          </cell>
          <cell r="H126">
            <v>184033</v>
          </cell>
          <cell r="I126">
            <v>183880</v>
          </cell>
          <cell r="J126">
            <v>184093</v>
          </cell>
          <cell r="K126">
            <v>183973</v>
          </cell>
          <cell r="L126">
            <v>184047</v>
          </cell>
          <cell r="M126">
            <v>202447</v>
          </cell>
          <cell r="N126">
            <v>206024</v>
          </cell>
        </row>
        <row r="127">
          <cell r="A127">
            <v>562000</v>
          </cell>
          <cell r="B127" t="str">
            <v>Station Expenses</v>
          </cell>
          <cell r="C127">
            <v>2569</v>
          </cell>
          <cell r="D127">
            <v>8456</v>
          </cell>
          <cell r="E127">
            <v>4768</v>
          </cell>
          <cell r="F127">
            <v>808</v>
          </cell>
          <cell r="G127">
            <v>1042</v>
          </cell>
          <cell r="H127">
            <v>2370</v>
          </cell>
          <cell r="I127">
            <v>3431</v>
          </cell>
          <cell r="J127">
            <v>2497</v>
          </cell>
          <cell r="K127">
            <v>2899</v>
          </cell>
          <cell r="L127">
            <v>202</v>
          </cell>
          <cell r="M127">
            <v>2294</v>
          </cell>
          <cell r="N127">
            <v>144</v>
          </cell>
        </row>
        <row r="128">
          <cell r="A128">
            <v>563000</v>
          </cell>
          <cell r="B128" t="str">
            <v>Overhead Line Expenses-Trans</v>
          </cell>
          <cell r="C128">
            <v>155</v>
          </cell>
          <cell r="D128">
            <v>48506</v>
          </cell>
          <cell r="E128">
            <v>93</v>
          </cell>
          <cell r="F128">
            <v>107</v>
          </cell>
          <cell r="G128">
            <v>21</v>
          </cell>
          <cell r="H128">
            <v>322</v>
          </cell>
          <cell r="I128">
            <v>150</v>
          </cell>
          <cell r="J128">
            <v>48557</v>
          </cell>
          <cell r="K128">
            <v>154</v>
          </cell>
          <cell r="L128">
            <v>153</v>
          </cell>
          <cell r="M128">
            <v>381</v>
          </cell>
          <cell r="N128">
            <v>558</v>
          </cell>
        </row>
        <row r="129">
          <cell r="A129">
            <v>565000</v>
          </cell>
          <cell r="B129" t="str">
            <v>Transm Of Elec By Others</v>
          </cell>
          <cell r="C129">
            <v>2208979</v>
          </cell>
          <cell r="D129">
            <v>1976319</v>
          </cell>
          <cell r="E129">
            <v>1863233</v>
          </cell>
          <cell r="F129">
            <v>2367016</v>
          </cell>
          <cell r="G129">
            <v>1648801</v>
          </cell>
          <cell r="H129">
            <v>2116339</v>
          </cell>
          <cell r="I129">
            <v>2151088</v>
          </cell>
          <cell r="J129">
            <v>1718046</v>
          </cell>
          <cell r="K129">
            <v>2101954</v>
          </cell>
          <cell r="L129">
            <v>2240803</v>
          </cell>
          <cell r="M129">
            <v>1890784</v>
          </cell>
          <cell r="N129">
            <v>1929867</v>
          </cell>
        </row>
        <row r="130">
          <cell r="A130">
            <v>566000</v>
          </cell>
          <cell r="B130" t="str">
            <v>Misc Trans Exp-Other</v>
          </cell>
          <cell r="C130">
            <v>4202</v>
          </cell>
          <cell r="D130">
            <v>5973</v>
          </cell>
          <cell r="E130">
            <v>7389</v>
          </cell>
          <cell r="F130">
            <v>7330</v>
          </cell>
          <cell r="G130">
            <v>6513</v>
          </cell>
          <cell r="H130">
            <v>30560</v>
          </cell>
          <cell r="I130">
            <v>6906</v>
          </cell>
          <cell r="J130">
            <v>5761</v>
          </cell>
          <cell r="K130">
            <v>5183</v>
          </cell>
          <cell r="L130">
            <v>7436</v>
          </cell>
          <cell r="M130">
            <v>1928</v>
          </cell>
          <cell r="N130">
            <v>4548</v>
          </cell>
        </row>
        <row r="131">
          <cell r="A131">
            <v>566100</v>
          </cell>
          <cell r="B131" t="str">
            <v>Misc Trans-Trans Lines Related</v>
          </cell>
          <cell r="C131">
            <v>322</v>
          </cell>
          <cell r="D131">
            <v>272</v>
          </cell>
          <cell r="E131">
            <v>4749</v>
          </cell>
          <cell r="F131">
            <v>291</v>
          </cell>
          <cell r="G131">
            <v>249</v>
          </cell>
          <cell r="H131">
            <v>301</v>
          </cell>
          <cell r="I131">
            <v>293</v>
          </cell>
          <cell r="J131">
            <v>181</v>
          </cell>
          <cell r="K131">
            <v>174</v>
          </cell>
          <cell r="L131">
            <v>145</v>
          </cell>
          <cell r="M131">
            <v>109</v>
          </cell>
          <cell r="N131">
            <v>143</v>
          </cell>
        </row>
        <row r="132">
          <cell r="A132">
            <v>567000</v>
          </cell>
          <cell r="B132" t="str">
            <v>Rents-Trans Oper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>
            <v>569000</v>
          </cell>
          <cell r="B133" t="str">
            <v>Maint Of Structures-Trans</v>
          </cell>
          <cell r="C133">
            <v>10</v>
          </cell>
          <cell r="D133">
            <v>1620</v>
          </cell>
          <cell r="E133">
            <v>13</v>
          </cell>
          <cell r="F133">
            <v>0</v>
          </cell>
          <cell r="G133">
            <v>3279</v>
          </cell>
          <cell r="H133">
            <v>3925</v>
          </cell>
          <cell r="I133">
            <v>277</v>
          </cell>
          <cell r="J133">
            <v>336</v>
          </cell>
          <cell r="K133">
            <v>1058</v>
          </cell>
          <cell r="L133">
            <v>3634</v>
          </cell>
          <cell r="M133">
            <v>0</v>
          </cell>
          <cell r="N133">
            <v>658</v>
          </cell>
        </row>
        <row r="134">
          <cell r="A134">
            <v>569100</v>
          </cell>
          <cell r="B134" t="str">
            <v>Maint of Computer Hardware</v>
          </cell>
          <cell r="C134">
            <v>210</v>
          </cell>
          <cell r="D134">
            <v>222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14112</v>
          </cell>
          <cell r="N134">
            <v>0</v>
          </cell>
        </row>
        <row r="135">
          <cell r="A135">
            <v>569200</v>
          </cell>
          <cell r="B135" t="str">
            <v>Maint Of Computer Software</v>
          </cell>
          <cell r="C135">
            <v>5220</v>
          </cell>
          <cell r="D135">
            <v>5320</v>
          </cell>
          <cell r="E135">
            <v>5214</v>
          </cell>
          <cell r="F135">
            <v>6080</v>
          </cell>
          <cell r="G135">
            <v>5158</v>
          </cell>
          <cell r="H135">
            <v>5537</v>
          </cell>
          <cell r="I135">
            <v>4707</v>
          </cell>
          <cell r="J135">
            <v>4889</v>
          </cell>
          <cell r="K135">
            <v>4945</v>
          </cell>
          <cell r="L135">
            <v>3570</v>
          </cell>
          <cell r="M135">
            <v>4420</v>
          </cell>
          <cell r="N135">
            <v>15575</v>
          </cell>
        </row>
        <row r="136">
          <cell r="A136">
            <v>570100</v>
          </cell>
          <cell r="B136" t="str">
            <v>Maint  Stat Equip-Other- Trans</v>
          </cell>
          <cell r="C136">
            <v>2224</v>
          </cell>
          <cell r="D136">
            <v>2175</v>
          </cell>
          <cell r="E136">
            <v>1624</v>
          </cell>
          <cell r="F136">
            <v>3743</v>
          </cell>
          <cell r="G136">
            <v>1987</v>
          </cell>
          <cell r="H136">
            <v>3450</v>
          </cell>
          <cell r="I136">
            <v>4022</v>
          </cell>
          <cell r="J136">
            <v>11082</v>
          </cell>
          <cell r="K136">
            <v>14966</v>
          </cell>
          <cell r="L136">
            <v>3092</v>
          </cell>
          <cell r="M136">
            <v>2979</v>
          </cell>
          <cell r="N136">
            <v>1865</v>
          </cell>
        </row>
        <row r="137">
          <cell r="A137">
            <v>570200</v>
          </cell>
          <cell r="B137" t="str">
            <v>Main-Cir BrkrsTrnsf Mtrs-Trans</v>
          </cell>
          <cell r="C137">
            <v>6561</v>
          </cell>
          <cell r="D137">
            <v>23806</v>
          </cell>
          <cell r="E137">
            <v>34537</v>
          </cell>
          <cell r="F137">
            <v>12058</v>
          </cell>
          <cell r="G137">
            <v>9694</v>
          </cell>
          <cell r="H137">
            <v>6765</v>
          </cell>
          <cell r="I137">
            <v>8112</v>
          </cell>
          <cell r="J137">
            <v>9991</v>
          </cell>
          <cell r="K137">
            <v>9457</v>
          </cell>
          <cell r="L137">
            <v>4966</v>
          </cell>
          <cell r="M137">
            <v>9581</v>
          </cell>
          <cell r="N137">
            <v>5848</v>
          </cell>
        </row>
        <row r="138">
          <cell r="A138">
            <v>571000</v>
          </cell>
          <cell r="B138" t="str">
            <v>Maint Of Overhead Lines-Trans</v>
          </cell>
          <cell r="C138">
            <v>37507</v>
          </cell>
          <cell r="D138">
            <v>46845</v>
          </cell>
          <cell r="E138">
            <v>125781</v>
          </cell>
          <cell r="F138">
            <v>64397</v>
          </cell>
          <cell r="G138">
            <v>-19879</v>
          </cell>
          <cell r="H138">
            <v>50115</v>
          </cell>
          <cell r="I138">
            <v>-7163</v>
          </cell>
          <cell r="J138">
            <v>116943</v>
          </cell>
          <cell r="K138">
            <v>49492</v>
          </cell>
          <cell r="L138">
            <v>7881</v>
          </cell>
          <cell r="M138">
            <v>119539</v>
          </cell>
          <cell r="N138">
            <v>55208</v>
          </cell>
        </row>
        <row r="139">
          <cell r="A139">
            <v>575700</v>
          </cell>
          <cell r="B139" t="str">
            <v>Market Faciliation-Mntr&amp;Comp</v>
          </cell>
          <cell r="C139">
            <v>176593</v>
          </cell>
          <cell r="D139">
            <v>213582</v>
          </cell>
          <cell r="E139">
            <v>184791</v>
          </cell>
          <cell r="F139">
            <v>212043</v>
          </cell>
          <cell r="G139">
            <v>198394</v>
          </cell>
          <cell r="H139">
            <v>211928</v>
          </cell>
          <cell r="I139">
            <v>219235</v>
          </cell>
          <cell r="J139">
            <v>202378</v>
          </cell>
          <cell r="K139">
            <v>192305</v>
          </cell>
          <cell r="L139">
            <v>191307</v>
          </cell>
          <cell r="M139">
            <v>220021</v>
          </cell>
          <cell r="N139">
            <v>220414</v>
          </cell>
        </row>
        <row r="140">
          <cell r="A140">
            <v>580000</v>
          </cell>
          <cell r="B140" t="str">
            <v>Supervsn and Engring-Dist Oper</v>
          </cell>
          <cell r="C140">
            <v>4942</v>
          </cell>
          <cell r="D140">
            <v>2419</v>
          </cell>
          <cell r="E140">
            <v>3024</v>
          </cell>
          <cell r="F140">
            <v>5820</v>
          </cell>
          <cell r="G140">
            <v>5547</v>
          </cell>
          <cell r="H140">
            <v>1523</v>
          </cell>
          <cell r="I140">
            <v>5394</v>
          </cell>
          <cell r="J140">
            <v>5549</v>
          </cell>
          <cell r="K140">
            <v>11896</v>
          </cell>
          <cell r="L140">
            <v>3768</v>
          </cell>
          <cell r="M140">
            <v>3948</v>
          </cell>
          <cell r="N140">
            <v>6190</v>
          </cell>
        </row>
        <row r="141">
          <cell r="A141">
            <v>581004</v>
          </cell>
          <cell r="B141" t="str">
            <v>Load Dispatch-Dist of Elec</v>
          </cell>
          <cell r="C141">
            <v>27414</v>
          </cell>
          <cell r="D141">
            <v>33790</v>
          </cell>
          <cell r="E141">
            <v>50002</v>
          </cell>
          <cell r="F141">
            <v>24263</v>
          </cell>
          <cell r="G141">
            <v>29098</v>
          </cell>
          <cell r="H141">
            <v>31586</v>
          </cell>
          <cell r="I141">
            <v>53976</v>
          </cell>
          <cell r="J141">
            <v>7238</v>
          </cell>
          <cell r="K141">
            <v>43697</v>
          </cell>
          <cell r="L141">
            <v>28622</v>
          </cell>
          <cell r="M141">
            <v>28556</v>
          </cell>
          <cell r="N141">
            <v>33194</v>
          </cell>
        </row>
        <row r="142">
          <cell r="A142">
            <v>582100</v>
          </cell>
          <cell r="B142" t="str">
            <v>Station Expenses-Other-Dist</v>
          </cell>
          <cell r="C142">
            <v>4221</v>
          </cell>
          <cell r="D142">
            <v>1279</v>
          </cell>
          <cell r="E142">
            <v>2005</v>
          </cell>
          <cell r="F142">
            <v>9151</v>
          </cell>
          <cell r="G142">
            <v>3376</v>
          </cell>
          <cell r="H142">
            <v>4695</v>
          </cell>
          <cell r="I142">
            <v>1061</v>
          </cell>
          <cell r="J142">
            <v>4140</v>
          </cell>
          <cell r="K142">
            <v>1918</v>
          </cell>
          <cell r="L142">
            <v>11</v>
          </cell>
          <cell r="M142">
            <v>3480</v>
          </cell>
          <cell r="N142">
            <v>3309</v>
          </cell>
        </row>
        <row r="143">
          <cell r="A143">
            <v>583100</v>
          </cell>
          <cell r="B143" t="str">
            <v>Overhead Line Exps-Other-Dist</v>
          </cell>
          <cell r="C143">
            <v>0</v>
          </cell>
          <cell r="D143">
            <v>72079</v>
          </cell>
          <cell r="E143">
            <v>17703</v>
          </cell>
          <cell r="F143">
            <v>42924</v>
          </cell>
          <cell r="G143">
            <v>0</v>
          </cell>
          <cell r="H143">
            <v>8625</v>
          </cell>
          <cell r="I143">
            <v>27753</v>
          </cell>
          <cell r="J143">
            <v>56460</v>
          </cell>
          <cell r="K143">
            <v>19488</v>
          </cell>
          <cell r="L143">
            <v>0</v>
          </cell>
          <cell r="M143">
            <v>11001</v>
          </cell>
          <cell r="N143">
            <v>1484</v>
          </cell>
        </row>
        <row r="144">
          <cell r="A144">
            <v>583200</v>
          </cell>
          <cell r="B144" t="str">
            <v>Transf Set Rem Reset Test-Dist</v>
          </cell>
          <cell r="C144">
            <v>5515</v>
          </cell>
          <cell r="D144">
            <v>5542</v>
          </cell>
          <cell r="E144">
            <v>7419</v>
          </cell>
          <cell r="F144">
            <v>5572</v>
          </cell>
          <cell r="G144">
            <v>5947</v>
          </cell>
          <cell r="H144">
            <v>5961</v>
          </cell>
          <cell r="I144">
            <v>5606</v>
          </cell>
          <cell r="J144">
            <v>6155</v>
          </cell>
          <cell r="K144">
            <v>7767</v>
          </cell>
          <cell r="L144">
            <v>4777</v>
          </cell>
          <cell r="M144">
            <v>3773</v>
          </cell>
          <cell r="N144">
            <v>4579</v>
          </cell>
        </row>
        <row r="145">
          <cell r="A145">
            <v>584000</v>
          </cell>
          <cell r="B145" t="str">
            <v>Underground Line Expenses-Dist</v>
          </cell>
          <cell r="C145">
            <v>29237</v>
          </cell>
          <cell r="D145">
            <v>110214</v>
          </cell>
          <cell r="E145">
            <v>77885</v>
          </cell>
          <cell r="F145">
            <v>152291</v>
          </cell>
          <cell r="G145">
            <v>32505</v>
          </cell>
          <cell r="H145">
            <v>46975</v>
          </cell>
          <cell r="I145">
            <v>36190</v>
          </cell>
          <cell r="J145">
            <v>36419</v>
          </cell>
          <cell r="K145">
            <v>28058</v>
          </cell>
          <cell r="L145">
            <v>23764</v>
          </cell>
          <cell r="M145">
            <v>24916</v>
          </cell>
          <cell r="N145">
            <v>27054</v>
          </cell>
        </row>
        <row r="146">
          <cell r="A146">
            <v>586000</v>
          </cell>
          <cell r="B146" t="str">
            <v>Meter Expenses-Dist</v>
          </cell>
          <cell r="C146">
            <v>26819</v>
          </cell>
          <cell r="D146">
            <v>30598</v>
          </cell>
          <cell r="E146">
            <v>44353</v>
          </cell>
          <cell r="F146">
            <v>35130</v>
          </cell>
          <cell r="G146">
            <v>30985</v>
          </cell>
          <cell r="H146">
            <v>30052</v>
          </cell>
          <cell r="I146">
            <v>32776</v>
          </cell>
          <cell r="J146">
            <v>29779</v>
          </cell>
          <cell r="K146">
            <v>45846</v>
          </cell>
          <cell r="L146">
            <v>23253</v>
          </cell>
          <cell r="M146">
            <v>18520</v>
          </cell>
          <cell r="N146">
            <v>39342</v>
          </cell>
        </row>
        <row r="147">
          <cell r="A147">
            <v>587000</v>
          </cell>
          <cell r="B147" t="str">
            <v>Cust Install Exp-Other Dist</v>
          </cell>
          <cell r="C147">
            <v>34950</v>
          </cell>
          <cell r="D147">
            <v>40218</v>
          </cell>
          <cell r="E147">
            <v>57659</v>
          </cell>
          <cell r="F147">
            <v>39588</v>
          </cell>
          <cell r="G147">
            <v>50900</v>
          </cell>
          <cell r="H147">
            <v>56062</v>
          </cell>
          <cell r="I147">
            <v>51465</v>
          </cell>
          <cell r="J147">
            <v>42751</v>
          </cell>
          <cell r="K147">
            <v>78527</v>
          </cell>
          <cell r="L147">
            <v>59165</v>
          </cell>
          <cell r="M147">
            <v>50855</v>
          </cell>
          <cell r="N147">
            <v>83296</v>
          </cell>
        </row>
        <row r="148">
          <cell r="A148">
            <v>588100</v>
          </cell>
          <cell r="B148" t="str">
            <v>Misc Distribution Exp-Other</v>
          </cell>
          <cell r="C148">
            <v>109480</v>
          </cell>
          <cell r="D148">
            <v>131151</v>
          </cell>
          <cell r="E148">
            <v>92009</v>
          </cell>
          <cell r="F148">
            <v>97277</v>
          </cell>
          <cell r="G148">
            <v>80378</v>
          </cell>
          <cell r="H148">
            <v>90528</v>
          </cell>
          <cell r="I148">
            <v>78998</v>
          </cell>
          <cell r="J148">
            <v>84665</v>
          </cell>
          <cell r="K148">
            <v>133423</v>
          </cell>
          <cell r="L148">
            <v>163831</v>
          </cell>
          <cell r="M148">
            <v>82871</v>
          </cell>
          <cell r="N148">
            <v>123448</v>
          </cell>
        </row>
        <row r="149">
          <cell r="A149">
            <v>588300</v>
          </cell>
          <cell r="B149" t="str">
            <v>Load Mang-Gen and Control-Dist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>
            <v>588700</v>
          </cell>
          <cell r="B150" t="str">
            <v>Intcon Study Costs (D)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>
            <v>589000</v>
          </cell>
          <cell r="B151" t="str">
            <v>Rents-Dist Oper</v>
          </cell>
          <cell r="C151">
            <v>3955</v>
          </cell>
          <cell r="D151">
            <v>5409</v>
          </cell>
          <cell r="E151">
            <v>427</v>
          </cell>
          <cell r="F151">
            <v>0</v>
          </cell>
          <cell r="G151">
            <v>1327</v>
          </cell>
          <cell r="H151">
            <v>253</v>
          </cell>
          <cell r="I151">
            <v>-450</v>
          </cell>
          <cell r="J151">
            <v>1088</v>
          </cell>
          <cell r="K151">
            <v>92</v>
          </cell>
          <cell r="L151">
            <v>0</v>
          </cell>
          <cell r="M151">
            <v>6674</v>
          </cell>
          <cell r="N151">
            <v>818</v>
          </cell>
        </row>
        <row r="152">
          <cell r="A152">
            <v>590000</v>
          </cell>
          <cell r="B152" t="str">
            <v>Supervsn and Engrng-Dist Maint</v>
          </cell>
          <cell r="C152">
            <v>10255</v>
          </cell>
          <cell r="D152">
            <v>6736</v>
          </cell>
          <cell r="E152">
            <v>7453</v>
          </cell>
          <cell r="F152">
            <v>6847</v>
          </cell>
          <cell r="G152">
            <v>6257</v>
          </cell>
          <cell r="H152">
            <v>6802</v>
          </cell>
          <cell r="I152">
            <v>7426</v>
          </cell>
          <cell r="J152">
            <v>6858</v>
          </cell>
          <cell r="K152">
            <v>6739</v>
          </cell>
          <cell r="L152">
            <v>6076</v>
          </cell>
          <cell r="M152">
            <v>6264</v>
          </cell>
          <cell r="N152">
            <v>7875</v>
          </cell>
        </row>
        <row r="153">
          <cell r="A153">
            <v>591000</v>
          </cell>
          <cell r="B153" t="str">
            <v>Maintenance Of Structures-Dist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592100</v>
          </cell>
          <cell r="B154" t="str">
            <v>Maint Station Equip-Other-Dist</v>
          </cell>
          <cell r="C154">
            <v>4138</v>
          </cell>
          <cell r="D154">
            <v>3403</v>
          </cell>
          <cell r="E154">
            <v>2437</v>
          </cell>
          <cell r="F154">
            <v>3639</v>
          </cell>
          <cell r="G154">
            <v>2993</v>
          </cell>
          <cell r="H154">
            <v>6382</v>
          </cell>
          <cell r="I154">
            <v>1058</v>
          </cell>
          <cell r="J154">
            <v>1261</v>
          </cell>
          <cell r="K154">
            <v>8103</v>
          </cell>
          <cell r="L154">
            <v>933</v>
          </cell>
          <cell r="M154">
            <v>193</v>
          </cell>
          <cell r="N154">
            <v>10921</v>
          </cell>
        </row>
        <row r="155">
          <cell r="A155">
            <v>592200</v>
          </cell>
          <cell r="B155" t="str">
            <v>Cir BrkrsTrnsf Mters Rely-Dist</v>
          </cell>
          <cell r="C155">
            <v>18714</v>
          </cell>
          <cell r="D155">
            <v>13632</v>
          </cell>
          <cell r="E155">
            <v>20217</v>
          </cell>
          <cell r="F155">
            <v>25584</v>
          </cell>
          <cell r="G155">
            <v>15438</v>
          </cell>
          <cell r="H155">
            <v>39781</v>
          </cell>
          <cell r="I155">
            <v>45172</v>
          </cell>
          <cell r="J155">
            <v>60924</v>
          </cell>
          <cell r="K155">
            <v>36496</v>
          </cell>
          <cell r="L155">
            <v>-16893</v>
          </cell>
          <cell r="M155">
            <v>14980</v>
          </cell>
          <cell r="N155">
            <v>27302</v>
          </cell>
        </row>
        <row r="156">
          <cell r="A156">
            <v>593000</v>
          </cell>
          <cell r="B156" t="str">
            <v>Maint Overhd Lines-Other-Dist</v>
          </cell>
          <cell r="C156">
            <v>137906</v>
          </cell>
          <cell r="D156">
            <v>113178</v>
          </cell>
          <cell r="E156">
            <v>254658</v>
          </cell>
          <cell r="F156">
            <v>75001</v>
          </cell>
          <cell r="G156">
            <v>128842</v>
          </cell>
          <cell r="H156">
            <v>160436</v>
          </cell>
          <cell r="I156">
            <v>1160018</v>
          </cell>
          <cell r="J156">
            <v>202743</v>
          </cell>
          <cell r="K156">
            <v>102405</v>
          </cell>
          <cell r="L156">
            <v>20358</v>
          </cell>
          <cell r="M156">
            <v>-775342</v>
          </cell>
          <cell r="N156">
            <v>347884</v>
          </cell>
        </row>
        <row r="157">
          <cell r="A157">
            <v>593100</v>
          </cell>
          <cell r="B157" t="str">
            <v>Right-Of-Way Maintenance-Dist</v>
          </cell>
          <cell r="C157">
            <v>326308</v>
          </cell>
          <cell r="D157">
            <v>347761</v>
          </cell>
          <cell r="E157">
            <v>279085</v>
          </cell>
          <cell r="F157">
            <v>400446</v>
          </cell>
          <cell r="G157">
            <v>478698</v>
          </cell>
          <cell r="H157">
            <v>350042</v>
          </cell>
          <cell r="I157">
            <v>443924</v>
          </cell>
          <cell r="J157">
            <v>649889</v>
          </cell>
          <cell r="K157">
            <v>452626</v>
          </cell>
          <cell r="L157">
            <v>331349</v>
          </cell>
          <cell r="M157">
            <v>102083</v>
          </cell>
          <cell r="N157">
            <v>216442</v>
          </cell>
        </row>
        <row r="158">
          <cell r="A158">
            <v>594000</v>
          </cell>
          <cell r="B158" t="str">
            <v>Maint-Underground Lines-Dist</v>
          </cell>
          <cell r="C158">
            <v>16930</v>
          </cell>
          <cell r="D158">
            <v>20216</v>
          </cell>
          <cell r="E158">
            <v>27737</v>
          </cell>
          <cell r="F158">
            <v>38931</v>
          </cell>
          <cell r="G158">
            <v>50617</v>
          </cell>
          <cell r="H158">
            <v>40771</v>
          </cell>
          <cell r="I158">
            <v>23635</v>
          </cell>
          <cell r="J158">
            <v>17374</v>
          </cell>
          <cell r="K158">
            <v>23660</v>
          </cell>
          <cell r="L158">
            <v>-3954</v>
          </cell>
          <cell r="M158">
            <v>18023</v>
          </cell>
          <cell r="N158">
            <v>29139</v>
          </cell>
        </row>
        <row r="159">
          <cell r="A159">
            <v>595100</v>
          </cell>
          <cell r="B159" t="str">
            <v>Maint Line Transfrs-Other-Dist</v>
          </cell>
          <cell r="C159">
            <v>0</v>
          </cell>
          <cell r="D159">
            <v>35</v>
          </cell>
          <cell r="E159">
            <v>0</v>
          </cell>
          <cell r="F159">
            <v>349</v>
          </cell>
          <cell r="G159">
            <v>619</v>
          </cell>
          <cell r="H159">
            <v>0</v>
          </cell>
          <cell r="I159">
            <v>924</v>
          </cell>
          <cell r="J159">
            <v>0</v>
          </cell>
          <cell r="K159">
            <v>3</v>
          </cell>
          <cell r="L159">
            <v>686</v>
          </cell>
          <cell r="M159">
            <v>0</v>
          </cell>
          <cell r="N159">
            <v>0</v>
          </cell>
        </row>
        <row r="160">
          <cell r="A160">
            <v>596000</v>
          </cell>
          <cell r="B160" t="str">
            <v>Maint-StreetLightng/Signl-Dist</v>
          </cell>
          <cell r="C160">
            <v>15254</v>
          </cell>
          <cell r="D160">
            <v>18524</v>
          </cell>
          <cell r="E160">
            <v>19834</v>
          </cell>
          <cell r="F160">
            <v>4831</v>
          </cell>
          <cell r="G160">
            <v>44179</v>
          </cell>
          <cell r="H160">
            <v>24856</v>
          </cell>
          <cell r="I160">
            <v>27602</v>
          </cell>
          <cell r="J160">
            <v>43831</v>
          </cell>
          <cell r="K160">
            <v>22581</v>
          </cell>
          <cell r="L160">
            <v>15394</v>
          </cell>
          <cell r="M160">
            <v>16320</v>
          </cell>
          <cell r="N160">
            <v>11910</v>
          </cell>
        </row>
        <row r="161">
          <cell r="A161">
            <v>597000</v>
          </cell>
          <cell r="B161" t="str">
            <v>Maintenance Of Meters-Dist</v>
          </cell>
          <cell r="C161">
            <v>32267</v>
          </cell>
          <cell r="D161">
            <v>26575</v>
          </cell>
          <cell r="E161">
            <v>36059</v>
          </cell>
          <cell r="F161">
            <v>26964</v>
          </cell>
          <cell r="G161">
            <v>25706</v>
          </cell>
          <cell r="H161">
            <v>24545</v>
          </cell>
          <cell r="I161">
            <v>26178</v>
          </cell>
          <cell r="J161">
            <v>26166</v>
          </cell>
          <cell r="K161">
            <v>39327</v>
          </cell>
          <cell r="L161">
            <v>28699</v>
          </cell>
          <cell r="M161">
            <v>24702</v>
          </cell>
          <cell r="N161">
            <v>26326</v>
          </cell>
        </row>
        <row r="162">
          <cell r="A162">
            <v>598100</v>
          </cell>
          <cell r="B162" t="str">
            <v>Main Misc Dist Plt - Other - Dist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158508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901000</v>
          </cell>
          <cell r="B163" t="str">
            <v>Supervision-Cust Accts</v>
          </cell>
          <cell r="C163">
            <v>7297</v>
          </cell>
          <cell r="D163">
            <v>6663</v>
          </cell>
          <cell r="E163">
            <v>6443</v>
          </cell>
          <cell r="F163">
            <v>7837</v>
          </cell>
          <cell r="G163">
            <v>6633</v>
          </cell>
          <cell r="H163">
            <v>6064</v>
          </cell>
          <cell r="I163">
            <v>6277</v>
          </cell>
          <cell r="J163">
            <v>4480</v>
          </cell>
          <cell r="K163">
            <v>2961</v>
          </cell>
          <cell r="L163">
            <v>8129</v>
          </cell>
          <cell r="M163">
            <v>5844</v>
          </cell>
          <cell r="N163">
            <v>4247</v>
          </cell>
        </row>
        <row r="164">
          <cell r="A164">
            <v>902000</v>
          </cell>
          <cell r="B164" t="str">
            <v>Meter Reading Expense</v>
          </cell>
          <cell r="C164">
            <v>14770</v>
          </cell>
          <cell r="D164">
            <v>13405</v>
          </cell>
          <cell r="E164">
            <v>18370</v>
          </cell>
          <cell r="F164">
            <v>11160</v>
          </cell>
          <cell r="G164">
            <v>12981</v>
          </cell>
          <cell r="H164">
            <v>13386</v>
          </cell>
          <cell r="I164">
            <v>10742</v>
          </cell>
          <cell r="J164">
            <v>13901</v>
          </cell>
          <cell r="K164">
            <v>15951</v>
          </cell>
          <cell r="L164">
            <v>10993</v>
          </cell>
          <cell r="M164">
            <v>5581</v>
          </cell>
          <cell r="N164">
            <v>4276</v>
          </cell>
        </row>
        <row r="165">
          <cell r="A165">
            <v>903000</v>
          </cell>
          <cell r="B165" t="str">
            <v>Cust Records &amp; Collection Exp</v>
          </cell>
          <cell r="C165">
            <v>165621</v>
          </cell>
          <cell r="D165">
            <v>126325</v>
          </cell>
          <cell r="E165">
            <v>173597</v>
          </cell>
          <cell r="F165">
            <v>77060</v>
          </cell>
          <cell r="G165">
            <v>91206</v>
          </cell>
          <cell r="H165">
            <v>108238</v>
          </cell>
          <cell r="I165">
            <v>235931</v>
          </cell>
          <cell r="J165">
            <v>59643</v>
          </cell>
          <cell r="K165">
            <v>128047</v>
          </cell>
          <cell r="L165">
            <v>97937</v>
          </cell>
          <cell r="M165">
            <v>102727</v>
          </cell>
          <cell r="N165">
            <v>136586</v>
          </cell>
        </row>
        <row r="166">
          <cell r="A166">
            <v>903100</v>
          </cell>
          <cell r="B166" t="str">
            <v>Cust Contracts &amp; Orders-Local</v>
          </cell>
          <cell r="C166">
            <v>33524</v>
          </cell>
          <cell r="D166">
            <v>45925</v>
          </cell>
          <cell r="E166">
            <v>36657</v>
          </cell>
          <cell r="F166">
            <v>48517</v>
          </cell>
          <cell r="G166">
            <v>139900</v>
          </cell>
          <cell r="H166">
            <v>51437</v>
          </cell>
          <cell r="I166">
            <v>58439</v>
          </cell>
          <cell r="J166">
            <v>49481</v>
          </cell>
          <cell r="K166">
            <v>63174</v>
          </cell>
          <cell r="L166">
            <v>105416</v>
          </cell>
          <cell r="M166">
            <v>56241</v>
          </cell>
          <cell r="N166">
            <v>82690</v>
          </cell>
        </row>
        <row r="167">
          <cell r="A167">
            <v>903200</v>
          </cell>
          <cell r="B167" t="str">
            <v>Cust Billing &amp; Acct</v>
          </cell>
          <cell r="C167">
            <v>83481</v>
          </cell>
          <cell r="D167">
            <v>81871</v>
          </cell>
          <cell r="E167">
            <v>83124</v>
          </cell>
          <cell r="F167">
            <v>90559</v>
          </cell>
          <cell r="G167">
            <v>174196</v>
          </cell>
          <cell r="H167">
            <v>99353</v>
          </cell>
          <cell r="I167">
            <v>90045</v>
          </cell>
          <cell r="J167">
            <v>96236</v>
          </cell>
          <cell r="K167">
            <v>115714</v>
          </cell>
          <cell r="L167">
            <v>140085</v>
          </cell>
          <cell r="M167">
            <v>87738</v>
          </cell>
          <cell r="N167">
            <v>106746</v>
          </cell>
        </row>
        <row r="168">
          <cell r="A168">
            <v>903300</v>
          </cell>
          <cell r="B168" t="str">
            <v>Cust Collecting-Local</v>
          </cell>
          <cell r="C168">
            <v>29579</v>
          </cell>
          <cell r="D168">
            <v>33442</v>
          </cell>
          <cell r="E168">
            <v>32077</v>
          </cell>
          <cell r="F168">
            <v>40089</v>
          </cell>
          <cell r="G168">
            <v>112613</v>
          </cell>
          <cell r="H168">
            <v>41765</v>
          </cell>
          <cell r="I168">
            <v>41317</v>
          </cell>
          <cell r="J168">
            <v>44782</v>
          </cell>
          <cell r="K168">
            <v>53944</v>
          </cell>
          <cell r="L168">
            <v>80149</v>
          </cell>
          <cell r="M168">
            <v>38566</v>
          </cell>
          <cell r="N168">
            <v>56304</v>
          </cell>
        </row>
        <row r="169">
          <cell r="A169">
            <v>903400</v>
          </cell>
          <cell r="B169" t="str">
            <v>Cust Receiv &amp; Collect Exp-Edp</v>
          </cell>
          <cell r="C169">
            <v>2452</v>
          </cell>
          <cell r="D169">
            <v>3094</v>
          </cell>
          <cell r="E169">
            <v>2993</v>
          </cell>
          <cell r="F169">
            <v>2812</v>
          </cell>
          <cell r="G169">
            <v>2796</v>
          </cell>
          <cell r="H169">
            <v>3450</v>
          </cell>
          <cell r="I169">
            <v>3738</v>
          </cell>
          <cell r="J169">
            <v>2773</v>
          </cell>
          <cell r="K169">
            <v>2887</v>
          </cell>
          <cell r="L169">
            <v>2465</v>
          </cell>
          <cell r="M169">
            <v>2485</v>
          </cell>
          <cell r="N169">
            <v>2389</v>
          </cell>
        </row>
        <row r="170">
          <cell r="A170">
            <v>903891</v>
          </cell>
          <cell r="B170" t="str">
            <v>IC Collection Agent Revenue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904000</v>
          </cell>
          <cell r="B171" t="str">
            <v>Uncollectible Accounts</v>
          </cell>
          <cell r="C171">
            <v>74085</v>
          </cell>
          <cell r="D171">
            <v>174646</v>
          </cell>
          <cell r="E171">
            <v>223732</v>
          </cell>
          <cell r="F171">
            <v>96206</v>
          </cell>
          <cell r="G171">
            <v>118242</v>
          </cell>
          <cell r="H171">
            <v>131656</v>
          </cell>
          <cell r="I171">
            <v>183882</v>
          </cell>
          <cell r="J171">
            <v>-56924</v>
          </cell>
          <cell r="K171">
            <v>102838</v>
          </cell>
          <cell r="L171">
            <v>170065</v>
          </cell>
          <cell r="M171">
            <v>142123</v>
          </cell>
          <cell r="N171">
            <v>69049</v>
          </cell>
        </row>
        <row r="172">
          <cell r="A172">
            <v>904001</v>
          </cell>
          <cell r="B172" t="str">
            <v>BAD DEBT EXPENSE</v>
          </cell>
          <cell r="C172">
            <v>87991</v>
          </cell>
          <cell r="D172">
            <v>-1017</v>
          </cell>
          <cell r="E172">
            <v>-11369</v>
          </cell>
          <cell r="F172">
            <v>1972</v>
          </cell>
          <cell r="G172">
            <v>-3485</v>
          </cell>
          <cell r="H172">
            <v>-2526</v>
          </cell>
          <cell r="I172">
            <v>-474050</v>
          </cell>
          <cell r="J172">
            <v>-9384</v>
          </cell>
          <cell r="K172">
            <v>-3907</v>
          </cell>
          <cell r="L172">
            <v>-3668</v>
          </cell>
          <cell r="M172">
            <v>-4962</v>
          </cell>
          <cell r="N172">
            <v>-2611</v>
          </cell>
        </row>
        <row r="173">
          <cell r="A173">
            <v>904003</v>
          </cell>
          <cell r="B173" t="str">
            <v>Cust Acctg-Loss On Sale-A/R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904891</v>
          </cell>
          <cell r="B174" t="str">
            <v>IC Loss on Sale of AR with VIE (I)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>
            <v>905000</v>
          </cell>
          <cell r="B175" t="str">
            <v>Misc Customer Accts Expenses</v>
          </cell>
          <cell r="C175">
            <v>0</v>
          </cell>
          <cell r="D175">
            <v>22</v>
          </cell>
          <cell r="E175">
            <v>10</v>
          </cell>
          <cell r="F175">
            <v>0</v>
          </cell>
          <cell r="G175">
            <v>3</v>
          </cell>
          <cell r="H175">
            <v>0</v>
          </cell>
          <cell r="I175">
            <v>31</v>
          </cell>
          <cell r="J175">
            <v>1</v>
          </cell>
          <cell r="K175">
            <v>0</v>
          </cell>
          <cell r="L175">
            <v>74</v>
          </cell>
          <cell r="M175">
            <v>1</v>
          </cell>
          <cell r="N175">
            <v>0</v>
          </cell>
        </row>
        <row r="176">
          <cell r="A176">
            <v>908000</v>
          </cell>
          <cell r="B176" t="str">
            <v>Cust Asst Exp-Conservation Pro</v>
          </cell>
          <cell r="C176">
            <v>6</v>
          </cell>
          <cell r="D176">
            <v>0</v>
          </cell>
          <cell r="E176">
            <v>13</v>
          </cell>
          <cell r="F176">
            <v>0</v>
          </cell>
          <cell r="G176">
            <v>68</v>
          </cell>
          <cell r="H176">
            <v>13</v>
          </cell>
          <cell r="I176">
            <v>3</v>
          </cell>
          <cell r="J176">
            <v>3</v>
          </cell>
          <cell r="K176">
            <v>11</v>
          </cell>
          <cell r="L176">
            <v>16</v>
          </cell>
          <cell r="M176">
            <v>14</v>
          </cell>
          <cell r="N176">
            <v>54</v>
          </cell>
        </row>
        <row r="177">
          <cell r="A177">
            <v>909650</v>
          </cell>
          <cell r="B177" t="str">
            <v>Misc Advertising Expenses</v>
          </cell>
          <cell r="C177">
            <v>1533</v>
          </cell>
          <cell r="D177">
            <v>736</v>
          </cell>
          <cell r="E177">
            <v>2176</v>
          </cell>
          <cell r="F177">
            <v>1137</v>
          </cell>
          <cell r="G177">
            <v>271</v>
          </cell>
          <cell r="H177">
            <v>866</v>
          </cell>
          <cell r="I177">
            <v>3559</v>
          </cell>
          <cell r="J177">
            <v>0</v>
          </cell>
          <cell r="K177">
            <v>436</v>
          </cell>
          <cell r="L177">
            <v>266</v>
          </cell>
          <cell r="M177">
            <v>1529</v>
          </cell>
          <cell r="N177">
            <v>0</v>
          </cell>
        </row>
        <row r="178">
          <cell r="A178">
            <v>910000</v>
          </cell>
          <cell r="B178" t="str">
            <v>Misc Cust Serv/Inform Exp</v>
          </cell>
          <cell r="C178">
            <v>107121</v>
          </cell>
          <cell r="D178">
            <v>110097</v>
          </cell>
          <cell r="E178">
            <v>105843</v>
          </cell>
          <cell r="F178">
            <v>103077</v>
          </cell>
          <cell r="G178">
            <v>-157946</v>
          </cell>
          <cell r="H178">
            <v>99728</v>
          </cell>
          <cell r="I178">
            <v>102870</v>
          </cell>
          <cell r="J178">
            <v>100845</v>
          </cell>
          <cell r="K178">
            <v>106396</v>
          </cell>
          <cell r="L178">
            <v>94754</v>
          </cell>
          <cell r="M178">
            <v>96498</v>
          </cell>
          <cell r="N178">
            <v>98044</v>
          </cell>
        </row>
        <row r="179">
          <cell r="A179">
            <v>910100</v>
          </cell>
          <cell r="B179" t="str">
            <v>Exp-Rs Reg Prod/Svces-CstAccts</v>
          </cell>
          <cell r="C179">
            <v>20313</v>
          </cell>
          <cell r="D179">
            <v>14287</v>
          </cell>
          <cell r="E179">
            <v>8439</v>
          </cell>
          <cell r="F179">
            <v>14909</v>
          </cell>
          <cell r="G179">
            <v>5450</v>
          </cell>
          <cell r="H179">
            <v>11913</v>
          </cell>
          <cell r="I179">
            <v>6483</v>
          </cell>
          <cell r="J179">
            <v>10504</v>
          </cell>
          <cell r="K179">
            <v>3964</v>
          </cell>
          <cell r="L179">
            <v>97012</v>
          </cell>
          <cell r="M179">
            <v>24603</v>
          </cell>
          <cell r="N179">
            <v>38748</v>
          </cell>
        </row>
        <row r="180">
          <cell r="A180">
            <v>911000</v>
          </cell>
          <cell r="B180" t="str">
            <v>Supervision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912000</v>
          </cell>
          <cell r="B181" t="str">
            <v>Demonstrating &amp; Selling Exp</v>
          </cell>
          <cell r="C181">
            <v>6530</v>
          </cell>
          <cell r="D181">
            <v>-6421</v>
          </cell>
          <cell r="E181">
            <v>1856</v>
          </cell>
          <cell r="F181">
            <v>8837</v>
          </cell>
          <cell r="G181">
            <v>4513</v>
          </cell>
          <cell r="H181">
            <v>4531</v>
          </cell>
          <cell r="I181">
            <v>14473</v>
          </cell>
          <cell r="J181">
            <v>23743</v>
          </cell>
          <cell r="K181">
            <v>12208</v>
          </cell>
          <cell r="L181">
            <v>6630</v>
          </cell>
          <cell r="M181">
            <v>2939</v>
          </cell>
          <cell r="N181">
            <v>12361</v>
          </cell>
        </row>
        <row r="182">
          <cell r="A182">
            <v>913001</v>
          </cell>
          <cell r="B182" t="str">
            <v>Advertising Expense</v>
          </cell>
          <cell r="C182">
            <v>25</v>
          </cell>
          <cell r="D182">
            <v>924</v>
          </cell>
          <cell r="E182">
            <v>160</v>
          </cell>
          <cell r="F182">
            <v>138</v>
          </cell>
          <cell r="G182">
            <v>45</v>
          </cell>
          <cell r="H182">
            <v>25</v>
          </cell>
          <cell r="I182">
            <v>270</v>
          </cell>
          <cell r="J182">
            <v>200</v>
          </cell>
          <cell r="K182">
            <v>94</v>
          </cell>
          <cell r="L182">
            <v>132</v>
          </cell>
          <cell r="M182">
            <v>0</v>
          </cell>
          <cell r="N182">
            <v>342</v>
          </cell>
        </row>
        <row r="183">
          <cell r="A183">
            <v>920000</v>
          </cell>
          <cell r="B183" t="str">
            <v>A &amp; G Salaries</v>
          </cell>
          <cell r="C183">
            <v>671718</v>
          </cell>
          <cell r="D183">
            <v>527733</v>
          </cell>
          <cell r="E183">
            <v>541924</v>
          </cell>
          <cell r="F183">
            <v>553067</v>
          </cell>
          <cell r="G183">
            <v>531522</v>
          </cell>
          <cell r="H183">
            <v>566453</v>
          </cell>
          <cell r="I183">
            <v>-32111</v>
          </cell>
          <cell r="J183">
            <v>577091</v>
          </cell>
          <cell r="K183">
            <v>467931</v>
          </cell>
          <cell r="L183">
            <v>79154</v>
          </cell>
          <cell r="M183">
            <v>774856</v>
          </cell>
          <cell r="N183">
            <v>566137</v>
          </cell>
        </row>
        <row r="184">
          <cell r="A184">
            <v>920100</v>
          </cell>
          <cell r="B184" t="str">
            <v>Salaries &amp; Wages - Proj Supt -</v>
          </cell>
          <cell r="C184">
            <v>133</v>
          </cell>
          <cell r="D184">
            <v>124</v>
          </cell>
          <cell r="E184">
            <v>23</v>
          </cell>
          <cell r="F184">
            <v>27</v>
          </cell>
          <cell r="G184">
            <v>11</v>
          </cell>
          <cell r="H184">
            <v>14</v>
          </cell>
          <cell r="I184">
            <v>23</v>
          </cell>
          <cell r="J184">
            <v>50</v>
          </cell>
          <cell r="K184">
            <v>17</v>
          </cell>
          <cell r="L184">
            <v>46</v>
          </cell>
          <cell r="M184">
            <v>7</v>
          </cell>
          <cell r="N184">
            <v>0</v>
          </cell>
        </row>
        <row r="185">
          <cell r="A185">
            <v>920300</v>
          </cell>
          <cell r="B185" t="str">
            <v>Project Development Labor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>
            <v>921100</v>
          </cell>
          <cell r="B186" t="str">
            <v>Employee Expenses</v>
          </cell>
          <cell r="C186">
            <v>17266</v>
          </cell>
          <cell r="D186">
            <v>1074</v>
          </cell>
          <cell r="E186">
            <v>8186</v>
          </cell>
          <cell r="F186">
            <v>15384</v>
          </cell>
          <cell r="G186">
            <v>-874</v>
          </cell>
          <cell r="H186">
            <v>35702</v>
          </cell>
          <cell r="I186">
            <v>13917</v>
          </cell>
          <cell r="J186">
            <v>139294</v>
          </cell>
          <cell r="K186">
            <v>-147649</v>
          </cell>
          <cell r="L186">
            <v>-32300</v>
          </cell>
          <cell r="M186">
            <v>53571</v>
          </cell>
          <cell r="N186">
            <v>43162</v>
          </cell>
        </row>
        <row r="187">
          <cell r="A187">
            <v>921101</v>
          </cell>
          <cell r="B187" t="str">
            <v>Employee Exp - NC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1</v>
          </cell>
          <cell r="N187">
            <v>1</v>
          </cell>
        </row>
        <row r="188">
          <cell r="A188">
            <v>921110</v>
          </cell>
          <cell r="B188" t="str">
            <v>Relocation Expenses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121</v>
          </cell>
          <cell r="L188">
            <v>0</v>
          </cell>
          <cell r="M188">
            <v>0</v>
          </cell>
          <cell r="N188">
            <v>-162</v>
          </cell>
        </row>
        <row r="189">
          <cell r="A189">
            <v>921200</v>
          </cell>
          <cell r="B189" t="str">
            <v>Office Expenses</v>
          </cell>
          <cell r="C189">
            <v>39594</v>
          </cell>
          <cell r="D189">
            <v>24251</v>
          </cell>
          <cell r="E189">
            <v>69112</v>
          </cell>
          <cell r="F189">
            <v>19643</v>
          </cell>
          <cell r="G189">
            <v>66251</v>
          </cell>
          <cell r="H189">
            <v>16702</v>
          </cell>
          <cell r="I189">
            <v>53030</v>
          </cell>
          <cell r="J189">
            <v>-16803</v>
          </cell>
          <cell r="K189">
            <v>89297</v>
          </cell>
          <cell r="L189">
            <v>3831</v>
          </cell>
          <cell r="M189">
            <v>70932</v>
          </cell>
          <cell r="N189">
            <v>86942</v>
          </cell>
        </row>
        <row r="190">
          <cell r="A190">
            <v>921300</v>
          </cell>
          <cell r="B190" t="str">
            <v>Telephone And Telegraph Exp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>
            <v>921400</v>
          </cell>
          <cell r="B191" t="str">
            <v>Computer Services Expenses</v>
          </cell>
          <cell r="C191">
            <v>12385</v>
          </cell>
          <cell r="D191">
            <v>2103</v>
          </cell>
          <cell r="E191">
            <v>7762</v>
          </cell>
          <cell r="F191">
            <v>6591</v>
          </cell>
          <cell r="G191">
            <v>43458</v>
          </cell>
          <cell r="H191">
            <v>2176</v>
          </cell>
          <cell r="I191">
            <v>9359</v>
          </cell>
          <cell r="J191">
            <v>4257</v>
          </cell>
          <cell r="K191">
            <v>7716</v>
          </cell>
          <cell r="L191">
            <v>23063</v>
          </cell>
          <cell r="M191">
            <v>21780</v>
          </cell>
          <cell r="N191">
            <v>7969</v>
          </cell>
        </row>
        <row r="192">
          <cell r="A192">
            <v>921540</v>
          </cell>
          <cell r="B192" t="str">
            <v>Computer Rent (Go Only)</v>
          </cell>
          <cell r="C192">
            <v>12411</v>
          </cell>
          <cell r="D192">
            <v>16515</v>
          </cell>
          <cell r="E192">
            <v>17002</v>
          </cell>
          <cell r="F192">
            <v>33271</v>
          </cell>
          <cell r="G192">
            <v>4350</v>
          </cell>
          <cell r="H192">
            <v>21098</v>
          </cell>
          <cell r="I192">
            <v>20816</v>
          </cell>
          <cell r="J192">
            <v>20876</v>
          </cell>
          <cell r="K192">
            <v>21327</v>
          </cell>
          <cell r="L192">
            <v>20025</v>
          </cell>
          <cell r="M192">
            <v>263</v>
          </cell>
          <cell r="N192">
            <v>387</v>
          </cell>
        </row>
        <row r="193">
          <cell r="A193">
            <v>921600</v>
          </cell>
          <cell r="B193" t="str">
            <v>Other</v>
          </cell>
          <cell r="C193">
            <v>22</v>
          </cell>
          <cell r="D193">
            <v>32</v>
          </cell>
          <cell r="E193">
            <v>-105</v>
          </cell>
          <cell r="F193">
            <v>37</v>
          </cell>
          <cell r="G193">
            <v>4</v>
          </cell>
          <cell r="H193">
            <v>5</v>
          </cell>
          <cell r="I193">
            <v>21</v>
          </cell>
          <cell r="J193">
            <v>0</v>
          </cell>
          <cell r="K193">
            <v>43</v>
          </cell>
          <cell r="L193">
            <v>11</v>
          </cell>
          <cell r="M193">
            <v>0</v>
          </cell>
          <cell r="N193">
            <v>-2</v>
          </cell>
        </row>
        <row r="194">
          <cell r="A194">
            <v>921980</v>
          </cell>
          <cell r="B194" t="str">
            <v>Office Supplies &amp; Expenses</v>
          </cell>
          <cell r="C194">
            <v>248991</v>
          </cell>
          <cell r="D194">
            <v>276487</v>
          </cell>
          <cell r="E194">
            <v>241997</v>
          </cell>
          <cell r="F194">
            <v>256935</v>
          </cell>
          <cell r="G194">
            <v>263480</v>
          </cell>
          <cell r="H194">
            <v>241349</v>
          </cell>
          <cell r="I194">
            <v>254369</v>
          </cell>
          <cell r="J194">
            <v>253274</v>
          </cell>
          <cell r="K194">
            <v>284922</v>
          </cell>
          <cell r="L194">
            <v>280816</v>
          </cell>
          <cell r="M194">
            <v>243002</v>
          </cell>
          <cell r="N194">
            <v>271750</v>
          </cell>
        </row>
        <row r="195">
          <cell r="A195">
            <v>922000</v>
          </cell>
          <cell r="B195" t="str">
            <v>Admin  Exp Transfer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923000</v>
          </cell>
          <cell r="B196" t="str">
            <v>Outside Services Employed</v>
          </cell>
          <cell r="C196">
            <v>164687</v>
          </cell>
          <cell r="D196">
            <v>215846</v>
          </cell>
          <cell r="E196">
            <v>193976</v>
          </cell>
          <cell r="F196">
            <v>165192</v>
          </cell>
          <cell r="G196">
            <v>241719</v>
          </cell>
          <cell r="H196">
            <v>859736</v>
          </cell>
          <cell r="I196">
            <v>126713</v>
          </cell>
          <cell r="J196">
            <v>198317</v>
          </cell>
          <cell r="K196">
            <v>178490</v>
          </cell>
          <cell r="L196">
            <v>240788</v>
          </cell>
          <cell r="M196">
            <v>227097</v>
          </cell>
          <cell r="N196">
            <v>161400</v>
          </cell>
        </row>
        <row r="197">
          <cell r="A197">
            <v>923980</v>
          </cell>
          <cell r="B197" t="str">
            <v>Outside Services Employee &amp;</v>
          </cell>
          <cell r="C197">
            <v>13873</v>
          </cell>
          <cell r="D197">
            <v>5770</v>
          </cell>
          <cell r="E197">
            <v>1072</v>
          </cell>
          <cell r="F197">
            <v>1082</v>
          </cell>
          <cell r="G197">
            <v>4602</v>
          </cell>
          <cell r="H197">
            <v>11435</v>
          </cell>
          <cell r="I197">
            <v>2968</v>
          </cell>
          <cell r="J197">
            <v>2303</v>
          </cell>
          <cell r="K197">
            <v>2023</v>
          </cell>
          <cell r="L197">
            <v>3296</v>
          </cell>
          <cell r="M197">
            <v>5702</v>
          </cell>
          <cell r="N197">
            <v>965</v>
          </cell>
        </row>
        <row r="198">
          <cell r="A198">
            <v>924000</v>
          </cell>
          <cell r="B198" t="str">
            <v>Property Insurance</v>
          </cell>
          <cell r="C198">
            <v>-2263</v>
          </cell>
          <cell r="D198">
            <v>712</v>
          </cell>
          <cell r="E198">
            <v>712</v>
          </cell>
          <cell r="F198">
            <v>-2263</v>
          </cell>
          <cell r="G198">
            <v>4112</v>
          </cell>
          <cell r="H198">
            <v>712</v>
          </cell>
          <cell r="I198">
            <v>-2263</v>
          </cell>
          <cell r="J198">
            <v>712</v>
          </cell>
          <cell r="K198">
            <v>712</v>
          </cell>
          <cell r="L198">
            <v>-2263</v>
          </cell>
          <cell r="M198">
            <v>1170</v>
          </cell>
          <cell r="N198">
            <v>1128</v>
          </cell>
        </row>
        <row r="199">
          <cell r="A199">
            <v>924050</v>
          </cell>
          <cell r="B199" t="str">
            <v>Inter-Co Prop Ins Exp</v>
          </cell>
          <cell r="C199">
            <v>119932</v>
          </cell>
          <cell r="D199">
            <v>119932</v>
          </cell>
          <cell r="E199">
            <v>119932</v>
          </cell>
          <cell r="F199">
            <v>119932</v>
          </cell>
          <cell r="G199">
            <v>119932</v>
          </cell>
          <cell r="H199">
            <v>119932</v>
          </cell>
          <cell r="I199">
            <v>119932</v>
          </cell>
          <cell r="J199">
            <v>119932</v>
          </cell>
          <cell r="K199">
            <v>119932</v>
          </cell>
          <cell r="L199">
            <v>119932</v>
          </cell>
          <cell r="M199">
            <v>81125</v>
          </cell>
          <cell r="N199">
            <v>44001</v>
          </cell>
        </row>
        <row r="200">
          <cell r="A200">
            <v>924110</v>
          </cell>
          <cell r="B200" t="str">
            <v>Admin-Insurance Expense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924980</v>
          </cell>
          <cell r="B201" t="str">
            <v>Property Insurance For Corp.</v>
          </cell>
          <cell r="C201">
            <v>3155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925000</v>
          </cell>
          <cell r="B202" t="str">
            <v>Injuries &amp; Damages</v>
          </cell>
          <cell r="C202">
            <v>553</v>
          </cell>
          <cell r="D202">
            <v>52673</v>
          </cell>
          <cell r="E202">
            <v>5379</v>
          </cell>
          <cell r="F202">
            <v>4779</v>
          </cell>
          <cell r="G202">
            <v>622</v>
          </cell>
          <cell r="H202">
            <v>1330</v>
          </cell>
          <cell r="I202">
            <v>6345</v>
          </cell>
          <cell r="J202">
            <v>1066</v>
          </cell>
          <cell r="K202">
            <v>14460</v>
          </cell>
          <cell r="L202">
            <v>1449</v>
          </cell>
          <cell r="M202">
            <v>3599</v>
          </cell>
          <cell r="N202">
            <v>43990</v>
          </cell>
        </row>
        <row r="203">
          <cell r="A203">
            <v>925051</v>
          </cell>
          <cell r="B203" t="str">
            <v>Intercompany Gen Liab Expense</v>
          </cell>
          <cell r="C203">
            <v>32820</v>
          </cell>
          <cell r="D203">
            <v>32820</v>
          </cell>
          <cell r="E203">
            <v>32820</v>
          </cell>
          <cell r="F203">
            <v>32820</v>
          </cell>
          <cell r="G203">
            <v>32820</v>
          </cell>
          <cell r="H203">
            <v>32820</v>
          </cell>
          <cell r="I203">
            <v>32820</v>
          </cell>
          <cell r="J203">
            <v>32820</v>
          </cell>
          <cell r="K203">
            <v>32820</v>
          </cell>
          <cell r="L203">
            <v>32820</v>
          </cell>
          <cell r="M203">
            <v>40892</v>
          </cell>
          <cell r="N203">
            <v>46526</v>
          </cell>
        </row>
        <row r="204">
          <cell r="A204">
            <v>925052</v>
          </cell>
          <cell r="B204" t="str">
            <v>Inter-Co Worker Comp Insur Exp</v>
          </cell>
          <cell r="C204">
            <v>4423</v>
          </cell>
          <cell r="D204">
            <v>4423</v>
          </cell>
          <cell r="E204">
            <v>4423</v>
          </cell>
          <cell r="F204">
            <v>4423</v>
          </cell>
          <cell r="G204">
            <v>4423</v>
          </cell>
          <cell r="H204">
            <v>4423</v>
          </cell>
          <cell r="I204">
            <v>4423</v>
          </cell>
          <cell r="J204">
            <v>4423</v>
          </cell>
          <cell r="K204">
            <v>4423</v>
          </cell>
          <cell r="L204">
            <v>4423</v>
          </cell>
          <cell r="M204">
            <v>2804</v>
          </cell>
          <cell r="N204">
            <v>3141</v>
          </cell>
        </row>
        <row r="205">
          <cell r="A205">
            <v>925100</v>
          </cell>
          <cell r="B205" t="str">
            <v>Accrued Inj And Damages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2</v>
          </cell>
          <cell r="I205">
            <v>0</v>
          </cell>
          <cell r="J205">
            <v>0</v>
          </cell>
          <cell r="K205">
            <v>4</v>
          </cell>
          <cell r="L205">
            <v>0</v>
          </cell>
          <cell r="M205">
            <v>9</v>
          </cell>
          <cell r="N205">
            <v>0</v>
          </cell>
        </row>
        <row r="206">
          <cell r="A206">
            <v>925200</v>
          </cell>
          <cell r="B206" t="str">
            <v>Injuries And Damages-Other</v>
          </cell>
          <cell r="C206">
            <v>362</v>
          </cell>
          <cell r="D206">
            <v>317</v>
          </cell>
          <cell r="E206">
            <v>312</v>
          </cell>
          <cell r="F206">
            <v>250</v>
          </cell>
          <cell r="G206">
            <v>18</v>
          </cell>
          <cell r="H206">
            <v>13</v>
          </cell>
          <cell r="I206">
            <v>20</v>
          </cell>
          <cell r="J206">
            <v>13</v>
          </cell>
          <cell r="K206">
            <v>13</v>
          </cell>
          <cell r="L206">
            <v>9</v>
          </cell>
          <cell r="M206">
            <v>18</v>
          </cell>
          <cell r="N206">
            <v>25</v>
          </cell>
        </row>
        <row r="207">
          <cell r="A207">
            <v>925980</v>
          </cell>
          <cell r="B207" t="str">
            <v>Injuries And Damages For Corp.</v>
          </cell>
          <cell r="C207">
            <v>1061</v>
          </cell>
          <cell r="D207">
            <v>1061</v>
          </cell>
          <cell r="E207">
            <v>1061</v>
          </cell>
          <cell r="F207">
            <v>1061</v>
          </cell>
          <cell r="G207">
            <v>1061</v>
          </cell>
          <cell r="H207">
            <v>1061</v>
          </cell>
          <cell r="I207">
            <v>1470</v>
          </cell>
          <cell r="J207">
            <v>1061</v>
          </cell>
          <cell r="K207">
            <v>1061</v>
          </cell>
          <cell r="L207">
            <v>1061</v>
          </cell>
          <cell r="M207">
            <v>0</v>
          </cell>
          <cell r="N207">
            <v>2203</v>
          </cell>
        </row>
        <row r="208">
          <cell r="A208">
            <v>926000</v>
          </cell>
          <cell r="B208" t="str">
            <v>Employee Benefits</v>
          </cell>
          <cell r="C208">
            <v>240113</v>
          </cell>
          <cell r="D208">
            <v>215937</v>
          </cell>
          <cell r="E208">
            <v>303674</v>
          </cell>
          <cell r="F208">
            <v>534370</v>
          </cell>
          <cell r="G208">
            <v>223507</v>
          </cell>
          <cell r="H208">
            <v>345793</v>
          </cell>
          <cell r="I208">
            <v>243323</v>
          </cell>
          <cell r="J208">
            <v>212667</v>
          </cell>
          <cell r="K208">
            <v>219226</v>
          </cell>
          <cell r="L208">
            <v>89818</v>
          </cell>
          <cell r="M208">
            <v>432134</v>
          </cell>
          <cell r="N208">
            <v>67669</v>
          </cell>
        </row>
        <row r="209">
          <cell r="A209">
            <v>926430</v>
          </cell>
          <cell r="B209" t="str">
            <v>Employees'Recreation Expense</v>
          </cell>
          <cell r="C209">
            <v>0</v>
          </cell>
          <cell r="D209">
            <v>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8</v>
          </cell>
          <cell r="L209">
            <v>2385</v>
          </cell>
          <cell r="M209">
            <v>-1692</v>
          </cell>
          <cell r="N209">
            <v>0</v>
          </cell>
        </row>
        <row r="210">
          <cell r="A210">
            <v>926600</v>
          </cell>
          <cell r="B210" t="str">
            <v>Employee Benefits-Transferred</v>
          </cell>
          <cell r="C210">
            <v>218698</v>
          </cell>
          <cell r="D210">
            <v>123553</v>
          </cell>
          <cell r="E210">
            <v>2495</v>
          </cell>
          <cell r="F210">
            <v>-8929</v>
          </cell>
          <cell r="G210">
            <v>156965</v>
          </cell>
          <cell r="H210">
            <v>141041</v>
          </cell>
          <cell r="I210">
            <v>282243</v>
          </cell>
          <cell r="J210">
            <v>140417</v>
          </cell>
          <cell r="K210">
            <v>11306</v>
          </cell>
          <cell r="L210">
            <v>354386</v>
          </cell>
          <cell r="M210">
            <v>303675</v>
          </cell>
          <cell r="N210">
            <v>-85743</v>
          </cell>
        </row>
        <row r="211">
          <cell r="A211">
            <v>926999</v>
          </cell>
          <cell r="B211" t="str">
            <v>Non Serv Pension (ASU 2017-07)</v>
          </cell>
          <cell r="C211">
            <v>-110788</v>
          </cell>
          <cell r="D211">
            <v>-110788</v>
          </cell>
          <cell r="E211">
            <v>-110788</v>
          </cell>
          <cell r="F211">
            <v>-110788</v>
          </cell>
          <cell r="G211">
            <v>-110788</v>
          </cell>
          <cell r="H211">
            <v>-110788</v>
          </cell>
          <cell r="I211">
            <v>226088</v>
          </cell>
          <cell r="J211">
            <v>-96755</v>
          </cell>
          <cell r="K211">
            <v>-96755</v>
          </cell>
          <cell r="L211">
            <v>-86155</v>
          </cell>
          <cell r="M211">
            <v>-39995</v>
          </cell>
          <cell r="N211">
            <v>-39995</v>
          </cell>
        </row>
        <row r="212">
          <cell r="A212">
            <v>928000</v>
          </cell>
          <cell r="B212" t="str">
            <v>Regulatory Expenses (Go)</v>
          </cell>
          <cell r="C212">
            <v>464</v>
          </cell>
          <cell r="D212">
            <v>407</v>
          </cell>
          <cell r="E212">
            <v>480</v>
          </cell>
          <cell r="F212">
            <v>0</v>
          </cell>
          <cell r="G212">
            <v>561</v>
          </cell>
          <cell r="H212">
            <v>20950</v>
          </cell>
          <cell r="I212">
            <v>0</v>
          </cell>
          <cell r="J212">
            <v>7478</v>
          </cell>
          <cell r="K212">
            <v>4537</v>
          </cell>
          <cell r="L212">
            <v>3654</v>
          </cell>
          <cell r="M212">
            <v>495</v>
          </cell>
          <cell r="N212">
            <v>3430</v>
          </cell>
        </row>
        <row r="213">
          <cell r="A213">
            <v>928006</v>
          </cell>
          <cell r="B213" t="str">
            <v>State Reg Comm Proceeding</v>
          </cell>
          <cell r="C213">
            <v>72516</v>
          </cell>
          <cell r="D213">
            <v>72516</v>
          </cell>
          <cell r="E213">
            <v>72516</v>
          </cell>
          <cell r="F213">
            <v>72516</v>
          </cell>
          <cell r="G213">
            <v>76192</v>
          </cell>
          <cell r="H213">
            <v>34810</v>
          </cell>
          <cell r="I213">
            <v>114910</v>
          </cell>
          <cell r="J213">
            <v>74957</v>
          </cell>
          <cell r="K213">
            <v>68383</v>
          </cell>
          <cell r="L213">
            <v>74957</v>
          </cell>
          <cell r="M213">
            <v>74957</v>
          </cell>
          <cell r="N213">
            <v>74957</v>
          </cell>
        </row>
        <row r="214">
          <cell r="A214">
            <v>928053</v>
          </cell>
          <cell r="B214" t="str">
            <v>Travel Exp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929000</v>
          </cell>
          <cell r="B215" t="str">
            <v>Duplicate Chrgs-Enrgy To Exp</v>
          </cell>
          <cell r="C215">
            <v>-6734</v>
          </cell>
          <cell r="D215">
            <v>-1860</v>
          </cell>
          <cell r="E215">
            <v>-1813</v>
          </cell>
          <cell r="F215">
            <v>-2113</v>
          </cell>
          <cell r="G215">
            <v>-1718</v>
          </cell>
          <cell r="H215">
            <v>-2921</v>
          </cell>
          <cell r="I215">
            <v>-1978</v>
          </cell>
          <cell r="J215">
            <v>-2164</v>
          </cell>
          <cell r="K215">
            <v>-2266</v>
          </cell>
          <cell r="L215">
            <v>-1975</v>
          </cell>
          <cell r="M215">
            <v>-4590</v>
          </cell>
          <cell r="N215">
            <v>-5801</v>
          </cell>
        </row>
        <row r="216">
          <cell r="A216">
            <v>929500</v>
          </cell>
          <cell r="B216" t="str">
            <v>Admin Exp Transf</v>
          </cell>
          <cell r="C216">
            <v>-55113</v>
          </cell>
          <cell r="D216">
            <v>-75083</v>
          </cell>
          <cell r="E216">
            <v>-111306</v>
          </cell>
          <cell r="F216">
            <v>-52580</v>
          </cell>
          <cell r="G216">
            <v>-73681</v>
          </cell>
          <cell r="H216">
            <v>-105373</v>
          </cell>
          <cell r="I216">
            <v>-54147</v>
          </cell>
          <cell r="J216">
            <v>-191727</v>
          </cell>
          <cell r="K216">
            <v>-111415</v>
          </cell>
          <cell r="L216">
            <v>-156610</v>
          </cell>
          <cell r="M216">
            <v>-51844</v>
          </cell>
          <cell r="N216">
            <v>-55069</v>
          </cell>
        </row>
        <row r="217">
          <cell r="A217">
            <v>930150</v>
          </cell>
          <cell r="B217" t="str">
            <v>Miscellaneous Advertising Exp</v>
          </cell>
          <cell r="C217">
            <v>2952</v>
          </cell>
          <cell r="D217">
            <v>-27</v>
          </cell>
          <cell r="E217">
            <v>870</v>
          </cell>
          <cell r="F217">
            <v>144877</v>
          </cell>
          <cell r="G217">
            <v>-47028</v>
          </cell>
          <cell r="H217">
            <v>49005</v>
          </cell>
          <cell r="I217">
            <v>682</v>
          </cell>
          <cell r="J217">
            <v>23501</v>
          </cell>
          <cell r="K217">
            <v>754</v>
          </cell>
          <cell r="L217">
            <v>1150</v>
          </cell>
          <cell r="M217">
            <v>65753</v>
          </cell>
          <cell r="N217">
            <v>-900</v>
          </cell>
        </row>
        <row r="218">
          <cell r="A218">
            <v>930200</v>
          </cell>
          <cell r="B218" t="str">
            <v>Misc General Expenses</v>
          </cell>
          <cell r="C218">
            <v>89737</v>
          </cell>
          <cell r="D218">
            <v>83570</v>
          </cell>
          <cell r="E218">
            <v>123172</v>
          </cell>
          <cell r="F218">
            <v>99017</v>
          </cell>
          <cell r="G218">
            <v>78437</v>
          </cell>
          <cell r="H218">
            <v>94160</v>
          </cell>
          <cell r="I218">
            <v>94878</v>
          </cell>
          <cell r="J218">
            <v>81707</v>
          </cell>
          <cell r="K218">
            <v>59577</v>
          </cell>
          <cell r="L218">
            <v>513444</v>
          </cell>
          <cell r="M218">
            <v>97257</v>
          </cell>
          <cell r="N218">
            <v>243581</v>
          </cell>
        </row>
        <row r="219">
          <cell r="A219">
            <v>930210</v>
          </cell>
          <cell r="B219" t="str">
            <v>Industry Association Dues</v>
          </cell>
          <cell r="I219">
            <v>0</v>
          </cell>
          <cell r="J219">
            <v>0</v>
          </cell>
          <cell r="K219">
            <v>2</v>
          </cell>
          <cell r="L219">
            <v>0</v>
          </cell>
          <cell r="M219">
            <v>43152</v>
          </cell>
          <cell r="N219">
            <v>0</v>
          </cell>
        </row>
        <row r="220">
          <cell r="A220">
            <v>930220</v>
          </cell>
          <cell r="B220" t="str">
            <v>Exp Of Servicing Securities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50500</v>
          </cell>
          <cell r="I220">
            <v>15426</v>
          </cell>
          <cell r="J220">
            <v>0</v>
          </cell>
          <cell r="K220">
            <v>0</v>
          </cell>
          <cell r="L220">
            <v>0</v>
          </cell>
          <cell r="M220">
            <v>481</v>
          </cell>
          <cell r="N220">
            <v>12000</v>
          </cell>
        </row>
        <row r="221">
          <cell r="A221">
            <v>930230</v>
          </cell>
          <cell r="B221" t="str">
            <v>Dues To Various Organizations</v>
          </cell>
          <cell r="C221">
            <v>417</v>
          </cell>
          <cell r="D221">
            <v>8716</v>
          </cell>
          <cell r="E221">
            <v>354</v>
          </cell>
          <cell r="F221">
            <v>1872</v>
          </cell>
          <cell r="G221">
            <v>4218</v>
          </cell>
          <cell r="H221">
            <v>0</v>
          </cell>
          <cell r="I221">
            <v>207</v>
          </cell>
          <cell r="J221">
            <v>11651</v>
          </cell>
          <cell r="K221">
            <v>4016</v>
          </cell>
          <cell r="L221">
            <v>134</v>
          </cell>
          <cell r="M221">
            <v>4015</v>
          </cell>
          <cell r="N221">
            <v>0</v>
          </cell>
        </row>
        <row r="222">
          <cell r="A222">
            <v>930240</v>
          </cell>
          <cell r="B222" t="str">
            <v>Director'S Expenses</v>
          </cell>
          <cell r="C222">
            <v>4745</v>
          </cell>
          <cell r="D222">
            <v>6</v>
          </cell>
          <cell r="E222">
            <v>27608</v>
          </cell>
          <cell r="F222">
            <v>536</v>
          </cell>
          <cell r="G222">
            <v>5861</v>
          </cell>
          <cell r="H222">
            <v>1</v>
          </cell>
          <cell r="I222">
            <v>0</v>
          </cell>
          <cell r="J222">
            <v>5643</v>
          </cell>
          <cell r="K222">
            <v>0</v>
          </cell>
          <cell r="L222">
            <v>5770</v>
          </cell>
          <cell r="M222">
            <v>0</v>
          </cell>
          <cell r="N222">
            <v>167</v>
          </cell>
        </row>
        <row r="223">
          <cell r="A223">
            <v>930250</v>
          </cell>
          <cell r="B223" t="str">
            <v>Buy\Sell Transf Employee Homes</v>
          </cell>
          <cell r="C223">
            <v>0</v>
          </cell>
          <cell r="D223">
            <v>0</v>
          </cell>
          <cell r="E223">
            <v>764</v>
          </cell>
          <cell r="F223">
            <v>0</v>
          </cell>
          <cell r="G223">
            <v>0</v>
          </cell>
          <cell r="H223">
            <v>0</v>
          </cell>
          <cell r="I223">
            <v>126</v>
          </cell>
          <cell r="J223">
            <v>4268</v>
          </cell>
          <cell r="K223">
            <v>1746</v>
          </cell>
          <cell r="L223">
            <v>287</v>
          </cell>
          <cell r="M223">
            <v>118</v>
          </cell>
          <cell r="N223">
            <v>350</v>
          </cell>
        </row>
        <row r="224">
          <cell r="A224">
            <v>930600</v>
          </cell>
          <cell r="B224" t="str">
            <v>Leased Circuit Charges-Other</v>
          </cell>
          <cell r="C224">
            <v>0</v>
          </cell>
          <cell r="D224">
            <v>0</v>
          </cell>
          <cell r="E224">
            <v>0</v>
          </cell>
          <cell r="F224">
            <v>2</v>
          </cell>
          <cell r="G224">
            <v>37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930700</v>
          </cell>
          <cell r="B225" t="str">
            <v>Research &amp; Development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930940</v>
          </cell>
          <cell r="B226" t="str">
            <v>General Expenses</v>
          </cell>
          <cell r="C226">
            <v>5</v>
          </cell>
          <cell r="D226">
            <v>15067</v>
          </cell>
          <cell r="E226">
            <v>15059</v>
          </cell>
          <cell r="F226">
            <v>15056</v>
          </cell>
          <cell r="G226">
            <v>15067</v>
          </cell>
          <cell r="H226">
            <v>15055</v>
          </cell>
          <cell r="I226">
            <v>11257</v>
          </cell>
          <cell r="J226">
            <v>14689</v>
          </cell>
          <cell r="K226">
            <v>15131</v>
          </cell>
          <cell r="L226">
            <v>24840</v>
          </cell>
          <cell r="M226">
            <v>14771</v>
          </cell>
          <cell r="N226">
            <v>14722</v>
          </cell>
        </row>
        <row r="227">
          <cell r="A227">
            <v>931001</v>
          </cell>
          <cell r="B227" t="str">
            <v>Rents-A&amp;G</v>
          </cell>
          <cell r="C227">
            <v>11508</v>
          </cell>
          <cell r="D227">
            <v>11439</v>
          </cell>
          <cell r="E227">
            <v>11496</v>
          </cell>
          <cell r="F227">
            <v>11881</v>
          </cell>
          <cell r="G227">
            <v>11509</v>
          </cell>
          <cell r="H227">
            <v>11474</v>
          </cell>
          <cell r="I227">
            <v>11392</v>
          </cell>
          <cell r="J227">
            <v>11439</v>
          </cell>
          <cell r="K227">
            <v>11426</v>
          </cell>
          <cell r="L227">
            <v>11908</v>
          </cell>
          <cell r="M227">
            <v>11382</v>
          </cell>
          <cell r="N227">
            <v>8825</v>
          </cell>
        </row>
        <row r="228">
          <cell r="A228">
            <v>931003</v>
          </cell>
          <cell r="B228" t="str">
            <v>Lease Amortization Expense</v>
          </cell>
          <cell r="C228">
            <v>0</v>
          </cell>
          <cell r="D228">
            <v>-15</v>
          </cell>
          <cell r="E228">
            <v>-8</v>
          </cell>
          <cell r="F228">
            <v>-8</v>
          </cell>
          <cell r="G228">
            <v>-8</v>
          </cell>
          <cell r="H228">
            <v>0</v>
          </cell>
          <cell r="I228">
            <v>-16</v>
          </cell>
          <cell r="J228">
            <v>-8</v>
          </cell>
          <cell r="K228">
            <v>-8</v>
          </cell>
          <cell r="L228">
            <v>-8</v>
          </cell>
          <cell r="M228">
            <v>15</v>
          </cell>
          <cell r="N228">
            <v>-11</v>
          </cell>
        </row>
        <row r="229">
          <cell r="A229">
            <v>931008</v>
          </cell>
          <cell r="B229" t="str">
            <v>A&amp;G Rents-IC</v>
          </cell>
          <cell r="C229">
            <v>224811</v>
          </cell>
          <cell r="D229">
            <v>226110</v>
          </cell>
          <cell r="E229">
            <v>226908</v>
          </cell>
          <cell r="F229">
            <v>235519</v>
          </cell>
          <cell r="G229">
            <v>230431</v>
          </cell>
          <cell r="H229">
            <v>230468</v>
          </cell>
          <cell r="I229">
            <v>237190</v>
          </cell>
          <cell r="J229">
            <v>233872</v>
          </cell>
          <cell r="K229">
            <v>235331</v>
          </cell>
          <cell r="L229">
            <v>235220</v>
          </cell>
          <cell r="M229">
            <v>239704</v>
          </cell>
          <cell r="N229">
            <v>235848</v>
          </cell>
        </row>
        <row r="230">
          <cell r="A230">
            <v>932000</v>
          </cell>
          <cell r="B230" t="str">
            <v>Maintenance Of Gen Plant-Gas</v>
          </cell>
          <cell r="C230">
            <v>0</v>
          </cell>
          <cell r="D230">
            <v>0</v>
          </cell>
          <cell r="E230">
            <v>0</v>
          </cell>
          <cell r="F230">
            <v>-4335</v>
          </cell>
          <cell r="G230">
            <v>4335</v>
          </cell>
          <cell r="H230">
            <v>0</v>
          </cell>
          <cell r="I230">
            <v>-1731</v>
          </cell>
          <cell r="J230">
            <v>0</v>
          </cell>
          <cell r="K230">
            <v>0</v>
          </cell>
          <cell r="L230">
            <v>-1731</v>
          </cell>
          <cell r="M230">
            <v>0</v>
          </cell>
          <cell r="N230">
            <v>0</v>
          </cell>
        </row>
        <row r="231">
          <cell r="A231">
            <v>935100</v>
          </cell>
          <cell r="B231" t="str">
            <v>Maint General Plant-Elec</v>
          </cell>
          <cell r="C231">
            <v>-146</v>
          </cell>
          <cell r="D231">
            <v>188</v>
          </cell>
          <cell r="E231">
            <v>-8</v>
          </cell>
          <cell r="F231">
            <v>15</v>
          </cell>
          <cell r="G231">
            <v>26</v>
          </cell>
          <cell r="H231">
            <v>424</v>
          </cell>
          <cell r="I231">
            <v>658</v>
          </cell>
          <cell r="J231">
            <v>25</v>
          </cell>
          <cell r="K231">
            <v>27</v>
          </cell>
          <cell r="L231">
            <v>1252</v>
          </cell>
          <cell r="M231">
            <v>22</v>
          </cell>
          <cell r="N231">
            <v>437</v>
          </cell>
        </row>
        <row r="232">
          <cell r="A232">
            <v>935200</v>
          </cell>
          <cell r="B232" t="str">
            <v>Cust Infor &amp; Computer Control</v>
          </cell>
          <cell r="C232">
            <v>2</v>
          </cell>
          <cell r="D232">
            <v>15</v>
          </cell>
          <cell r="E232">
            <v>-1</v>
          </cell>
          <cell r="F232">
            <v>-18</v>
          </cell>
          <cell r="G232">
            <v>5</v>
          </cell>
          <cell r="H232">
            <v>6</v>
          </cell>
          <cell r="I232">
            <v>7</v>
          </cell>
          <cell r="J232">
            <v>-12</v>
          </cell>
          <cell r="K232">
            <v>0</v>
          </cell>
          <cell r="L232">
            <v>2</v>
          </cell>
          <cell r="M232">
            <v>1</v>
          </cell>
          <cell r="N232">
            <v>-6</v>
          </cell>
        </row>
        <row r="233">
          <cell r="A233">
            <v>935250</v>
          </cell>
          <cell r="B233" t="str">
            <v>Maint-CompSoftware-GenPlnt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2473</v>
          </cell>
          <cell r="N233">
            <v>24500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9308-22B4-4220-B2E0-248A432CC3CB}">
  <sheetPr codeName="Sheet7">
    <tabColor theme="2" tint="-0.499984740745262"/>
  </sheetPr>
  <dimension ref="A1:V293"/>
  <sheetViews>
    <sheetView tabSelected="1" view="pageLayout" topLeftCell="A62" zoomScaleNormal="90" workbookViewId="0">
      <selection activeCell="A8" sqref="A8"/>
    </sheetView>
  </sheetViews>
  <sheetFormatPr defaultColWidth="15.5703125" defaultRowHeight="12.75" x14ac:dyDescent="0.2"/>
  <cols>
    <col min="1" max="1" width="9.5703125" customWidth="1"/>
    <col min="2" max="2" width="36.42578125" customWidth="1"/>
    <col min="3" max="3" width="9.5703125" customWidth="1"/>
    <col min="4" max="4" width="6" bestFit="1" customWidth="1"/>
    <col min="5" max="5" width="13.42578125" bestFit="1" customWidth="1"/>
    <col min="6" max="16" width="11.7109375" bestFit="1" customWidth="1"/>
    <col min="17" max="18" width="12.5703125" customWidth="1"/>
    <col min="19" max="24" width="14.7109375" customWidth="1"/>
  </cols>
  <sheetData>
    <row r="1" spans="1:20" x14ac:dyDescent="0.2">
      <c r="A1" s="1" t="s">
        <v>297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x14ac:dyDescent="0.2">
      <c r="A2" s="1" t="s">
        <v>298</v>
      </c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x14ac:dyDescent="0.2">
      <c r="A3" s="4" t="s">
        <v>0</v>
      </c>
      <c r="B3" s="4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x14ac:dyDescent="0.2">
      <c r="A4" s="4" t="s">
        <v>1</v>
      </c>
      <c r="B4" s="4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0" ht="12" customHeight="1" x14ac:dyDescent="0.35">
      <c r="A5" s="1"/>
      <c r="B5" s="1"/>
      <c r="C5" s="2"/>
      <c r="D5" s="2"/>
      <c r="E5" s="3"/>
      <c r="F5" s="3"/>
      <c r="G5" s="3"/>
      <c r="H5" s="3"/>
      <c r="I5" s="3"/>
      <c r="J5" s="3"/>
      <c r="K5" s="3"/>
      <c r="L5" s="5"/>
      <c r="M5" s="3"/>
      <c r="N5" s="3"/>
      <c r="O5" s="3"/>
      <c r="P5" s="3"/>
      <c r="Q5" s="3"/>
      <c r="R5" s="3"/>
    </row>
    <row r="6" spans="1:20" x14ac:dyDescent="0.2">
      <c r="A6" s="1" t="s">
        <v>299</v>
      </c>
      <c r="B6" s="1"/>
      <c r="C6" s="2"/>
      <c r="D6" s="2"/>
      <c r="E6" s="3"/>
      <c r="F6" s="6"/>
      <c r="G6" s="3"/>
      <c r="H6" s="3"/>
      <c r="I6" s="3"/>
      <c r="J6" s="3"/>
      <c r="K6" s="3"/>
      <c r="L6" s="6"/>
      <c r="M6" s="6"/>
      <c r="N6" s="6"/>
      <c r="O6" s="3"/>
      <c r="P6" s="3"/>
      <c r="Q6" s="3"/>
      <c r="R6" s="3"/>
      <c r="T6" s="7"/>
    </row>
    <row r="7" spans="1:20" ht="12.6" customHeight="1" x14ac:dyDescent="0.2">
      <c r="A7" s="31" t="s">
        <v>300</v>
      </c>
      <c r="B7" s="1"/>
      <c r="C7" s="2"/>
      <c r="D7" s="2"/>
      <c r="E7" s="3"/>
      <c r="F7" s="32"/>
      <c r="G7" s="32"/>
      <c r="H7" s="32"/>
      <c r="I7" s="32"/>
      <c r="J7" s="3"/>
      <c r="K7" s="3"/>
      <c r="L7" s="6"/>
      <c r="M7" s="6"/>
      <c r="N7" s="6"/>
      <c r="O7" s="3"/>
      <c r="P7" s="3"/>
      <c r="Q7" s="3"/>
      <c r="R7" s="3"/>
    </row>
    <row r="8" spans="1:20" x14ac:dyDescent="0.2">
      <c r="A8" s="2"/>
      <c r="B8" s="2"/>
      <c r="C8" s="2"/>
      <c r="D8" s="2"/>
      <c r="E8" s="6"/>
      <c r="F8" s="6"/>
      <c r="G8" s="6"/>
      <c r="H8" s="6"/>
      <c r="I8" s="6"/>
      <c r="J8" s="6"/>
      <c r="K8" s="6"/>
      <c r="L8" s="3"/>
      <c r="M8" s="3"/>
      <c r="N8" s="3"/>
      <c r="O8" s="3"/>
      <c r="P8" s="3"/>
      <c r="Q8" s="3"/>
      <c r="R8" s="3"/>
    </row>
    <row r="9" spans="1:20" ht="13.5" thickBot="1" x14ac:dyDescent="0.25">
      <c r="A9" s="2"/>
      <c r="B9" s="2"/>
      <c r="C9" s="2"/>
      <c r="D9" s="2"/>
      <c r="E9" s="8"/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9" t="s">
        <v>2</v>
      </c>
      <c r="N9" s="9" t="s">
        <v>2</v>
      </c>
      <c r="O9" s="9" t="s">
        <v>2</v>
      </c>
      <c r="P9" s="9" t="s">
        <v>2</v>
      </c>
      <c r="Q9" s="9" t="s">
        <v>2</v>
      </c>
      <c r="R9" s="3"/>
    </row>
    <row r="10" spans="1:20" ht="13.5" thickBot="1" x14ac:dyDescent="0.25">
      <c r="A10" s="10" t="s">
        <v>3</v>
      </c>
      <c r="B10" s="10" t="s">
        <v>4</v>
      </c>
      <c r="C10" s="10" t="s">
        <v>5</v>
      </c>
      <c r="D10" s="10" t="s">
        <v>6</v>
      </c>
      <c r="E10" s="10" t="s">
        <v>7</v>
      </c>
      <c r="F10" s="11">
        <f>[1]LOGO!I7</f>
        <v>45382</v>
      </c>
      <c r="G10" s="11">
        <f>[1]LOGO!I8</f>
        <v>45412</v>
      </c>
      <c r="H10" s="11">
        <f>[1]LOGO!I9</f>
        <v>45443</v>
      </c>
      <c r="I10" s="11">
        <f>[1]LOGO!I10</f>
        <v>45473</v>
      </c>
      <c r="J10" s="11">
        <f>[1]LOGO!I11</f>
        <v>45504</v>
      </c>
      <c r="K10" s="11">
        <f>[1]LOGO!I12</f>
        <v>45535</v>
      </c>
      <c r="L10" s="11">
        <f>[1]LOGO!I13</f>
        <v>45565</v>
      </c>
      <c r="M10" s="11">
        <f>[1]LOGO!I14</f>
        <v>45596</v>
      </c>
      <c r="N10" s="11">
        <f>[1]LOGO!I15</f>
        <v>45626</v>
      </c>
      <c r="O10" s="11">
        <f>[1]LOGO!I16</f>
        <v>45657</v>
      </c>
      <c r="P10" s="11">
        <f>[1]LOGO!I17</f>
        <v>45688</v>
      </c>
      <c r="Q10" s="11">
        <f>[1]LOGO!I18</f>
        <v>45716</v>
      </c>
      <c r="R10" s="3"/>
    </row>
    <row r="11" spans="1:20" x14ac:dyDescent="0.2">
      <c r="A11" s="12">
        <v>403002</v>
      </c>
      <c r="B11" s="13" t="s">
        <v>8</v>
      </c>
      <c r="C11" s="12" t="s">
        <v>9</v>
      </c>
      <c r="D11" s="2">
        <f>VALUE(LEFT(A11,3))</f>
        <v>403</v>
      </c>
      <c r="E11" s="14">
        <f t="shared" ref="E11:E82" si="0">SUM(F11:Q11)</f>
        <v>63593622</v>
      </c>
      <c r="F11" s="6">
        <v>5235582</v>
      </c>
      <c r="G11" s="6">
        <v>5238649</v>
      </c>
      <c r="H11" s="6">
        <v>5244763</v>
      </c>
      <c r="I11" s="6">
        <v>5261712</v>
      </c>
      <c r="J11" s="6">
        <v>5281508</v>
      </c>
      <c r="K11" s="6">
        <v>5298632</v>
      </c>
      <c r="L11" s="6">
        <v>5348069</v>
      </c>
      <c r="M11" s="6">
        <v>5277517</v>
      </c>
      <c r="N11" s="6">
        <v>5292265</v>
      </c>
      <c r="O11" s="6">
        <v>5318907</v>
      </c>
      <c r="P11" s="6">
        <v>5396906</v>
      </c>
      <c r="Q11" s="6">
        <v>5399112</v>
      </c>
      <c r="R11" s="6"/>
      <c r="S11" s="15"/>
    </row>
    <row r="12" spans="1:20" x14ac:dyDescent="0.2">
      <c r="A12" s="12">
        <v>404200</v>
      </c>
      <c r="B12" s="13" t="s">
        <v>10</v>
      </c>
      <c r="C12" s="12" t="s">
        <v>9</v>
      </c>
      <c r="D12" s="2">
        <f t="shared" ref="D12:D100" si="1">VALUE(LEFT(A12,3))</f>
        <v>404</v>
      </c>
      <c r="E12" s="14">
        <f t="shared" si="0"/>
        <v>4980480</v>
      </c>
      <c r="F12" s="6">
        <v>420672</v>
      </c>
      <c r="G12" s="6">
        <v>402210</v>
      </c>
      <c r="H12" s="6">
        <v>406844</v>
      </c>
      <c r="I12" s="6">
        <v>412290</v>
      </c>
      <c r="J12" s="6">
        <v>420999</v>
      </c>
      <c r="K12" s="6">
        <v>406723</v>
      </c>
      <c r="L12" s="6">
        <v>408381</v>
      </c>
      <c r="M12" s="6">
        <v>389686</v>
      </c>
      <c r="N12" s="6">
        <v>391617</v>
      </c>
      <c r="O12" s="6">
        <v>391345</v>
      </c>
      <c r="P12" s="6">
        <v>464728</v>
      </c>
      <c r="Q12" s="6">
        <v>464985</v>
      </c>
      <c r="R12" s="6"/>
      <c r="S12" s="15"/>
    </row>
    <row r="13" spans="1:20" x14ac:dyDescent="0.2">
      <c r="A13" s="12">
        <v>407115</v>
      </c>
      <c r="B13" s="13" t="s">
        <v>11</v>
      </c>
      <c r="C13" s="12" t="s">
        <v>12</v>
      </c>
      <c r="D13" s="2">
        <f t="shared" si="1"/>
        <v>407</v>
      </c>
      <c r="E13" s="14">
        <f t="shared" si="0"/>
        <v>463932</v>
      </c>
      <c r="F13" s="6">
        <v>38661</v>
      </c>
      <c r="G13" s="6">
        <v>38661</v>
      </c>
      <c r="H13" s="6">
        <v>38661</v>
      </c>
      <c r="I13" s="6">
        <v>38661</v>
      </c>
      <c r="J13" s="6">
        <v>38661</v>
      </c>
      <c r="K13" s="6">
        <v>38661</v>
      </c>
      <c r="L13" s="6">
        <v>38661</v>
      </c>
      <c r="M13" s="6">
        <v>38661</v>
      </c>
      <c r="N13" s="6">
        <v>38661</v>
      </c>
      <c r="O13" s="6">
        <v>38661</v>
      </c>
      <c r="P13" s="6">
        <v>38661</v>
      </c>
      <c r="Q13" s="6">
        <v>38661</v>
      </c>
      <c r="R13" s="6"/>
      <c r="S13" s="15"/>
    </row>
    <row r="14" spans="1:20" x14ac:dyDescent="0.2">
      <c r="A14" s="12">
        <v>407305</v>
      </c>
      <c r="B14" s="13" t="s">
        <v>13</v>
      </c>
      <c r="C14" s="12" t="s">
        <v>12</v>
      </c>
      <c r="D14" s="2">
        <f t="shared" si="1"/>
        <v>407</v>
      </c>
      <c r="E14" s="14">
        <f t="shared" si="0"/>
        <v>6716016</v>
      </c>
      <c r="F14" s="6">
        <v>559668</v>
      </c>
      <c r="G14" s="6">
        <v>559668</v>
      </c>
      <c r="H14" s="6">
        <v>559668</v>
      </c>
      <c r="I14" s="6">
        <v>559668</v>
      </c>
      <c r="J14" s="6">
        <v>559668</v>
      </c>
      <c r="K14" s="6">
        <v>559668</v>
      </c>
      <c r="L14" s="6">
        <v>559668</v>
      </c>
      <c r="M14" s="6">
        <v>559668</v>
      </c>
      <c r="N14" s="6">
        <v>559668</v>
      </c>
      <c r="O14" s="6">
        <v>559668</v>
      </c>
      <c r="P14" s="6">
        <v>559668</v>
      </c>
      <c r="Q14" s="6">
        <v>559668</v>
      </c>
      <c r="R14" s="6"/>
      <c r="S14" s="15"/>
    </row>
    <row r="15" spans="1:20" x14ac:dyDescent="0.2">
      <c r="A15" s="12">
        <v>407324</v>
      </c>
      <c r="B15" s="13" t="s">
        <v>14</v>
      </c>
      <c r="C15" s="12" t="s">
        <v>12</v>
      </c>
      <c r="D15" s="2">
        <f t="shared" si="1"/>
        <v>407</v>
      </c>
      <c r="E15" s="14">
        <f t="shared" ref="E15" si="2">SUM(F15:Q15)</f>
        <v>8173579</v>
      </c>
      <c r="F15" s="6">
        <v>862084</v>
      </c>
      <c r="G15" s="6">
        <v>651905</v>
      </c>
      <c r="H15" s="6">
        <v>776881</v>
      </c>
      <c r="I15" s="6">
        <v>631307</v>
      </c>
      <c r="J15" s="6">
        <v>579844</v>
      </c>
      <c r="K15" s="6">
        <v>811537</v>
      </c>
      <c r="L15" s="6">
        <v>774487</v>
      </c>
      <c r="M15" s="6">
        <v>720753</v>
      </c>
      <c r="N15" s="6">
        <v>640001</v>
      </c>
      <c r="O15" s="6">
        <v>558322</v>
      </c>
      <c r="P15" s="6">
        <v>604197</v>
      </c>
      <c r="Q15" s="6">
        <v>562261</v>
      </c>
      <c r="R15" s="6"/>
      <c r="S15" s="15"/>
    </row>
    <row r="16" spans="1:20" x14ac:dyDescent="0.2">
      <c r="A16" s="12">
        <v>407354</v>
      </c>
      <c r="B16" s="13" t="s">
        <v>15</v>
      </c>
      <c r="C16" s="12" t="s">
        <v>16</v>
      </c>
      <c r="D16" s="2">
        <f t="shared" si="1"/>
        <v>407</v>
      </c>
      <c r="E16" s="14">
        <f t="shared" si="0"/>
        <v>3057207</v>
      </c>
      <c r="F16" s="6">
        <v>363495</v>
      </c>
      <c r="G16" s="6">
        <v>286525</v>
      </c>
      <c r="H16" s="6">
        <v>388669</v>
      </c>
      <c r="I16" s="6">
        <v>410734</v>
      </c>
      <c r="J16" s="6">
        <v>484850</v>
      </c>
      <c r="K16" s="6">
        <v>87315</v>
      </c>
      <c r="L16" s="6">
        <v>194732</v>
      </c>
      <c r="M16" s="6">
        <v>175006</v>
      </c>
      <c r="N16" s="6">
        <v>39817</v>
      </c>
      <c r="O16" s="6">
        <v>73982</v>
      </c>
      <c r="P16" s="6">
        <v>255303</v>
      </c>
      <c r="Q16" s="6">
        <v>296779</v>
      </c>
      <c r="R16" s="6"/>
      <c r="S16" s="15"/>
    </row>
    <row r="17" spans="1:19" x14ac:dyDescent="0.2">
      <c r="A17" s="12">
        <v>407407</v>
      </c>
      <c r="B17" s="13" t="s">
        <v>17</v>
      </c>
      <c r="C17" s="12" t="s">
        <v>16</v>
      </c>
      <c r="D17" s="2">
        <f t="shared" si="1"/>
        <v>407</v>
      </c>
      <c r="E17" s="14">
        <f t="shared" si="0"/>
        <v>-738705</v>
      </c>
      <c r="F17" s="6">
        <v>-67592</v>
      </c>
      <c r="G17" s="6">
        <v>-66508</v>
      </c>
      <c r="H17" s="6">
        <v>-65420</v>
      </c>
      <c r="I17" s="6">
        <v>-64328</v>
      </c>
      <c r="J17" s="6">
        <v>-63233</v>
      </c>
      <c r="K17" s="6">
        <v>-62133</v>
      </c>
      <c r="L17" s="6">
        <v>-61030</v>
      </c>
      <c r="M17" s="6">
        <v>-59923</v>
      </c>
      <c r="N17" s="6">
        <v>-58811</v>
      </c>
      <c r="O17" s="6">
        <v>-57696</v>
      </c>
      <c r="P17" s="6">
        <v>-56577</v>
      </c>
      <c r="Q17" s="6">
        <v>-55454</v>
      </c>
      <c r="R17" s="6"/>
      <c r="S17" s="15"/>
    </row>
    <row r="18" spans="1:19" x14ac:dyDescent="0.2">
      <c r="A18" s="12">
        <v>408040</v>
      </c>
      <c r="B18" s="13" t="s">
        <v>18</v>
      </c>
      <c r="C18" s="12" t="s">
        <v>19</v>
      </c>
      <c r="D18" s="2">
        <f t="shared" si="1"/>
        <v>408</v>
      </c>
      <c r="E18" s="14">
        <f t="shared" si="0"/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/>
      <c r="S18" s="15"/>
    </row>
    <row r="19" spans="1:19" x14ac:dyDescent="0.2">
      <c r="A19" s="12">
        <v>408120</v>
      </c>
      <c r="B19" s="13" t="s">
        <v>20</v>
      </c>
      <c r="C19" s="12" t="s">
        <v>19</v>
      </c>
      <c r="D19" s="2">
        <f t="shared" si="1"/>
        <v>408</v>
      </c>
      <c r="E19" s="14">
        <f t="shared" si="0"/>
        <v>5</v>
      </c>
      <c r="F19" s="6">
        <v>0</v>
      </c>
      <c r="G19" s="6">
        <v>0</v>
      </c>
      <c r="H19" s="6">
        <v>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/>
      <c r="S19" s="15"/>
    </row>
    <row r="20" spans="1:19" x14ac:dyDescent="0.2">
      <c r="A20" s="12">
        <v>408121</v>
      </c>
      <c r="B20" s="13" t="s">
        <v>21</v>
      </c>
      <c r="C20" s="12" t="s">
        <v>19</v>
      </c>
      <c r="D20" s="2">
        <f t="shared" si="1"/>
        <v>408</v>
      </c>
      <c r="E20" s="14">
        <f t="shared" si="0"/>
        <v>7782403</v>
      </c>
      <c r="F20" s="6">
        <v>62405</v>
      </c>
      <c r="G20" s="6">
        <v>1288025</v>
      </c>
      <c r="H20" s="6">
        <v>1288025</v>
      </c>
      <c r="I20" s="6">
        <v>1288025</v>
      </c>
      <c r="J20" s="6">
        <v>1288025</v>
      </c>
      <c r="K20" s="6">
        <v>1288025</v>
      </c>
      <c r="L20" s="6">
        <v>-1271439</v>
      </c>
      <c r="M20" s="6">
        <v>1288025</v>
      </c>
      <c r="N20" s="6">
        <v>1288025</v>
      </c>
      <c r="O20" s="6">
        <v>-2644036</v>
      </c>
      <c r="P20" s="6">
        <v>1288025</v>
      </c>
      <c r="Q20" s="6">
        <v>1331273</v>
      </c>
      <c r="R20" s="6"/>
      <c r="S20" s="15"/>
    </row>
    <row r="21" spans="1:19" x14ac:dyDescent="0.2">
      <c r="A21" s="12">
        <v>408150</v>
      </c>
      <c r="B21" s="13" t="s">
        <v>22</v>
      </c>
      <c r="C21" s="12" t="s">
        <v>19</v>
      </c>
      <c r="D21" s="2">
        <f t="shared" si="1"/>
        <v>408</v>
      </c>
      <c r="E21" s="14">
        <f t="shared" si="0"/>
        <v>12528</v>
      </c>
      <c r="F21" s="6">
        <v>124</v>
      </c>
      <c r="G21" s="6">
        <v>79</v>
      </c>
      <c r="H21" s="6">
        <v>104</v>
      </c>
      <c r="I21" s="6">
        <v>155</v>
      </c>
      <c r="J21" s="6">
        <v>53</v>
      </c>
      <c r="K21" s="6">
        <v>42</v>
      </c>
      <c r="L21" s="6">
        <v>26</v>
      </c>
      <c r="M21" s="6">
        <v>0</v>
      </c>
      <c r="N21" s="6">
        <v>49</v>
      </c>
      <c r="O21" s="6">
        <v>42</v>
      </c>
      <c r="P21" s="6">
        <v>10402</v>
      </c>
      <c r="Q21" s="6">
        <v>1452</v>
      </c>
      <c r="R21" s="6"/>
      <c r="S21" s="15"/>
    </row>
    <row r="22" spans="1:19" x14ac:dyDescent="0.2">
      <c r="A22" s="12">
        <v>408151</v>
      </c>
      <c r="B22" s="13" t="s">
        <v>23</v>
      </c>
      <c r="C22" s="12" t="s">
        <v>19</v>
      </c>
      <c r="D22" s="2">
        <f t="shared" si="1"/>
        <v>408</v>
      </c>
      <c r="E22" s="14">
        <f t="shared" si="0"/>
        <v>3513</v>
      </c>
      <c r="F22" s="6">
        <v>1341</v>
      </c>
      <c r="G22" s="6">
        <v>-614</v>
      </c>
      <c r="H22" s="6">
        <v>-555</v>
      </c>
      <c r="I22" s="6">
        <v>-414</v>
      </c>
      <c r="J22" s="6">
        <v>-553</v>
      </c>
      <c r="K22" s="6">
        <v>-547</v>
      </c>
      <c r="L22" s="6">
        <v>-597</v>
      </c>
      <c r="M22" s="6">
        <v>1082</v>
      </c>
      <c r="N22" s="6">
        <v>1192</v>
      </c>
      <c r="O22" s="6">
        <v>611</v>
      </c>
      <c r="P22" s="6">
        <v>3375</v>
      </c>
      <c r="Q22" s="6">
        <v>-808</v>
      </c>
      <c r="R22" s="6"/>
      <c r="S22" s="15"/>
    </row>
    <row r="23" spans="1:19" x14ac:dyDescent="0.2">
      <c r="A23" s="12">
        <v>408152</v>
      </c>
      <c r="B23" s="13" t="s">
        <v>24</v>
      </c>
      <c r="C23" s="12" t="s">
        <v>19</v>
      </c>
      <c r="D23" s="2">
        <f t="shared" si="1"/>
        <v>408</v>
      </c>
      <c r="E23" s="14">
        <f t="shared" si="0"/>
        <v>949896</v>
      </c>
      <c r="F23" s="6">
        <v>94301</v>
      </c>
      <c r="G23" s="6">
        <v>95660</v>
      </c>
      <c r="H23" s="6">
        <v>112497</v>
      </c>
      <c r="I23" s="6">
        <v>73680</v>
      </c>
      <c r="J23" s="6">
        <v>74977</v>
      </c>
      <c r="K23" s="6">
        <v>78481</v>
      </c>
      <c r="L23" s="6">
        <v>71472</v>
      </c>
      <c r="M23" s="6">
        <v>66075</v>
      </c>
      <c r="N23" s="6">
        <v>111925</v>
      </c>
      <c r="O23" s="6">
        <v>11191</v>
      </c>
      <c r="P23" s="6">
        <v>85043</v>
      </c>
      <c r="Q23" s="6">
        <v>74594</v>
      </c>
      <c r="R23" s="6"/>
      <c r="S23" s="15"/>
    </row>
    <row r="24" spans="1:19" x14ac:dyDescent="0.2">
      <c r="A24" s="12">
        <v>408205</v>
      </c>
      <c r="B24" s="13" t="s">
        <v>25</v>
      </c>
      <c r="C24" s="12" t="s">
        <v>19</v>
      </c>
      <c r="D24" s="2">
        <f t="shared" si="1"/>
        <v>408</v>
      </c>
      <c r="E24" s="14">
        <f t="shared" si="0"/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/>
      <c r="S24" s="15"/>
    </row>
    <row r="25" spans="1:19" x14ac:dyDescent="0.2">
      <c r="A25" s="12">
        <v>408470</v>
      </c>
      <c r="B25" s="13" t="s">
        <v>26</v>
      </c>
      <c r="C25" s="12" t="s">
        <v>19</v>
      </c>
      <c r="D25" s="2">
        <f>VALUE(LEFT(A25,3))</f>
        <v>408</v>
      </c>
      <c r="E25" s="14">
        <f t="shared" si="0"/>
        <v>-6237</v>
      </c>
      <c r="F25" s="6">
        <v>430</v>
      </c>
      <c r="G25" s="6">
        <v>430</v>
      </c>
      <c r="H25" s="6">
        <v>430</v>
      </c>
      <c r="I25" s="6">
        <v>430</v>
      </c>
      <c r="J25" s="6">
        <v>430</v>
      </c>
      <c r="K25" s="6">
        <v>430</v>
      </c>
      <c r="L25" s="6">
        <v>430</v>
      </c>
      <c r="M25" s="6">
        <v>430</v>
      </c>
      <c r="N25" s="6">
        <v>430</v>
      </c>
      <c r="O25" s="6">
        <v>-10769</v>
      </c>
      <c r="P25" s="6">
        <v>511</v>
      </c>
      <c r="Q25" s="6">
        <v>151</v>
      </c>
      <c r="R25" s="6"/>
      <c r="S25" s="15"/>
    </row>
    <row r="26" spans="1:19" x14ac:dyDescent="0.2">
      <c r="A26" s="12">
        <v>408700</v>
      </c>
      <c r="B26" s="13" t="s">
        <v>27</v>
      </c>
      <c r="C26" s="12" t="s">
        <v>19</v>
      </c>
      <c r="D26" s="2">
        <f t="shared" si="1"/>
        <v>408</v>
      </c>
      <c r="E26" s="14">
        <f t="shared" si="0"/>
        <v>4000</v>
      </c>
      <c r="F26" s="6">
        <v>9000</v>
      </c>
      <c r="G26" s="6">
        <v>0</v>
      </c>
      <c r="H26" s="6">
        <v>0</v>
      </c>
      <c r="I26" s="6">
        <v>-10000</v>
      </c>
      <c r="J26" s="6">
        <v>0</v>
      </c>
      <c r="K26" s="6">
        <v>0</v>
      </c>
      <c r="L26" s="6">
        <v>13000</v>
      </c>
      <c r="M26" s="6">
        <v>0</v>
      </c>
      <c r="N26" s="6">
        <v>0</v>
      </c>
      <c r="O26" s="6">
        <v>-8000</v>
      </c>
      <c r="P26" s="6">
        <v>0</v>
      </c>
      <c r="Q26" s="6">
        <v>0</v>
      </c>
      <c r="R26" s="6"/>
      <c r="S26" s="15"/>
    </row>
    <row r="27" spans="1:19" x14ac:dyDescent="0.2">
      <c r="A27" s="12">
        <v>408800</v>
      </c>
      <c r="B27" s="13" t="s">
        <v>28</v>
      </c>
      <c r="C27" s="12" t="s">
        <v>19</v>
      </c>
      <c r="D27" s="2">
        <f t="shared" si="1"/>
        <v>408</v>
      </c>
      <c r="E27" s="14">
        <f t="shared" si="0"/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/>
      <c r="S27" s="15"/>
    </row>
    <row r="28" spans="1:19" x14ac:dyDescent="0.2">
      <c r="A28" s="12">
        <v>408840</v>
      </c>
      <c r="B28" s="13" t="s">
        <v>29</v>
      </c>
      <c r="C28" s="12" t="s">
        <v>19</v>
      </c>
      <c r="D28" s="2">
        <f t="shared" si="1"/>
        <v>408</v>
      </c>
      <c r="E28" s="14">
        <f t="shared" si="0"/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/>
      <c r="S28" s="15"/>
    </row>
    <row r="29" spans="1:19" x14ac:dyDescent="0.2">
      <c r="A29" s="12">
        <v>408851</v>
      </c>
      <c r="B29" s="13" t="s">
        <v>30</v>
      </c>
      <c r="C29" s="12" t="s">
        <v>19</v>
      </c>
      <c r="D29" s="2">
        <f t="shared" si="1"/>
        <v>408</v>
      </c>
      <c r="E29" s="14">
        <f t="shared" si="0"/>
        <v>-11226</v>
      </c>
      <c r="F29" s="6">
        <v>387</v>
      </c>
      <c r="G29" s="6">
        <v>321</v>
      </c>
      <c r="H29" s="6">
        <v>-47</v>
      </c>
      <c r="I29" s="6">
        <v>305</v>
      </c>
      <c r="J29" s="6">
        <v>-2382</v>
      </c>
      <c r="K29" s="6">
        <v>-48</v>
      </c>
      <c r="L29" s="6">
        <v>-19938</v>
      </c>
      <c r="M29" s="6">
        <v>8907</v>
      </c>
      <c r="N29" s="6">
        <v>289</v>
      </c>
      <c r="O29" s="6">
        <v>287</v>
      </c>
      <c r="P29" s="6">
        <v>345</v>
      </c>
      <c r="Q29" s="6">
        <v>348</v>
      </c>
      <c r="R29" s="6"/>
      <c r="S29" s="15"/>
    </row>
    <row r="30" spans="1:19" x14ac:dyDescent="0.2">
      <c r="A30" s="12">
        <v>408960</v>
      </c>
      <c r="B30" s="13" t="s">
        <v>31</v>
      </c>
      <c r="C30" s="12" t="s">
        <v>19</v>
      </c>
      <c r="D30" s="2">
        <f t="shared" si="1"/>
        <v>408</v>
      </c>
      <c r="E30" s="14">
        <f t="shared" si="0"/>
        <v>650572</v>
      </c>
      <c r="F30" s="6">
        <v>45254</v>
      </c>
      <c r="G30" s="6">
        <v>62157</v>
      </c>
      <c r="H30" s="6">
        <v>44743</v>
      </c>
      <c r="I30" s="6">
        <v>43105</v>
      </c>
      <c r="J30" s="6">
        <v>52234</v>
      </c>
      <c r="K30" s="6">
        <v>46615</v>
      </c>
      <c r="L30" s="6">
        <v>31484</v>
      </c>
      <c r="M30" s="6">
        <v>22014</v>
      </c>
      <c r="N30" s="6">
        <v>6666</v>
      </c>
      <c r="O30" s="6">
        <v>101147</v>
      </c>
      <c r="P30" s="6">
        <v>56568</v>
      </c>
      <c r="Q30" s="6">
        <v>138585</v>
      </c>
      <c r="R30" s="6"/>
      <c r="S30" s="15"/>
    </row>
    <row r="31" spans="1:19" x14ac:dyDescent="0.2">
      <c r="A31" s="12">
        <v>409102</v>
      </c>
      <c r="B31" s="13" t="s">
        <v>32</v>
      </c>
      <c r="C31" s="12" t="s">
        <v>33</v>
      </c>
      <c r="D31" s="2">
        <f t="shared" si="1"/>
        <v>409</v>
      </c>
      <c r="E31" s="16">
        <f t="shared" si="0"/>
        <v>2623608</v>
      </c>
      <c r="F31" s="17">
        <v>218634</v>
      </c>
      <c r="G31" s="17">
        <v>218634</v>
      </c>
      <c r="H31" s="17">
        <v>218634</v>
      </c>
      <c r="I31" s="17">
        <v>218634</v>
      </c>
      <c r="J31" s="17">
        <v>218634</v>
      </c>
      <c r="K31" s="17">
        <v>218634</v>
      </c>
      <c r="L31" s="17">
        <v>218634</v>
      </c>
      <c r="M31" s="17">
        <v>218634</v>
      </c>
      <c r="N31" s="17">
        <v>218634</v>
      </c>
      <c r="O31" s="17">
        <v>218634</v>
      </c>
      <c r="P31" s="17">
        <v>218634</v>
      </c>
      <c r="Q31" s="17">
        <v>218634</v>
      </c>
      <c r="R31" s="6"/>
      <c r="S31" s="15"/>
    </row>
    <row r="32" spans="1:19" x14ac:dyDescent="0.2">
      <c r="A32" s="12">
        <v>409104</v>
      </c>
      <c r="B32" s="13" t="s">
        <v>34</v>
      </c>
      <c r="C32" s="12" t="s">
        <v>33</v>
      </c>
      <c r="D32" s="2">
        <f t="shared" si="1"/>
        <v>409</v>
      </c>
      <c r="E32" s="14">
        <f t="shared" si="0"/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/>
      <c r="S32" s="15"/>
    </row>
    <row r="33" spans="1:19" x14ac:dyDescent="0.2">
      <c r="A33" s="12">
        <v>409190</v>
      </c>
      <c r="B33" s="13" t="s">
        <v>35</v>
      </c>
      <c r="C33" s="12" t="s">
        <v>33</v>
      </c>
      <c r="D33" s="2">
        <f t="shared" si="1"/>
        <v>409</v>
      </c>
      <c r="E33" s="16">
        <f t="shared" si="0"/>
        <v>20081298</v>
      </c>
      <c r="F33" s="17">
        <v>1673442</v>
      </c>
      <c r="G33" s="17">
        <v>1673442</v>
      </c>
      <c r="H33" s="17">
        <v>1673442</v>
      </c>
      <c r="I33" s="17">
        <v>1673442</v>
      </c>
      <c r="J33" s="17">
        <v>1673442</v>
      </c>
      <c r="K33" s="17">
        <v>1673442</v>
      </c>
      <c r="L33" s="17">
        <v>1673442</v>
      </c>
      <c r="M33" s="17">
        <v>1673442</v>
      </c>
      <c r="N33" s="17">
        <v>1673442</v>
      </c>
      <c r="O33" s="17">
        <v>1673442</v>
      </c>
      <c r="P33" s="17">
        <v>1673442</v>
      </c>
      <c r="Q33" s="17">
        <v>1673436</v>
      </c>
      <c r="R33" s="6"/>
      <c r="S33" s="15"/>
    </row>
    <row r="34" spans="1:19" x14ac:dyDescent="0.2">
      <c r="A34" s="12">
        <v>409191</v>
      </c>
      <c r="B34" s="13" t="s">
        <v>36</v>
      </c>
      <c r="C34" s="12" t="s">
        <v>33</v>
      </c>
      <c r="D34" s="2">
        <f t="shared" si="1"/>
        <v>409</v>
      </c>
      <c r="E34" s="14">
        <f t="shared" si="0"/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/>
      <c r="S34" s="15"/>
    </row>
    <row r="35" spans="1:19" x14ac:dyDescent="0.2">
      <c r="A35" s="12">
        <v>409194</v>
      </c>
      <c r="B35" s="13" t="s">
        <v>37</v>
      </c>
      <c r="C35" s="12" t="s">
        <v>33</v>
      </c>
      <c r="D35" s="2">
        <f t="shared" si="1"/>
        <v>409</v>
      </c>
      <c r="E35" s="14">
        <f t="shared" si="0"/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/>
      <c r="S35" s="15"/>
    </row>
    <row r="36" spans="1:19" x14ac:dyDescent="0.2">
      <c r="A36" s="12">
        <v>409195</v>
      </c>
      <c r="B36" s="13" t="s">
        <v>38</v>
      </c>
      <c r="C36" s="12" t="s">
        <v>33</v>
      </c>
      <c r="D36" s="2">
        <f t="shared" si="1"/>
        <v>409</v>
      </c>
      <c r="E36" s="14">
        <f t="shared" si="0"/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/>
      <c r="S36" s="15"/>
    </row>
    <row r="37" spans="1:19" x14ac:dyDescent="0.2">
      <c r="A37" s="12">
        <v>409197</v>
      </c>
      <c r="B37" s="13" t="s">
        <v>39</v>
      </c>
      <c r="C37" s="12" t="s">
        <v>33</v>
      </c>
      <c r="D37" s="2">
        <f>VALUE(LEFT(A37,3))</f>
        <v>409</v>
      </c>
      <c r="E37" s="14">
        <f t="shared" si="0"/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/>
      <c r="S37" s="15"/>
    </row>
    <row r="38" spans="1:19" x14ac:dyDescent="0.2">
      <c r="A38" s="12">
        <v>410100</v>
      </c>
      <c r="B38" s="13" t="s">
        <v>40</v>
      </c>
      <c r="C38" s="12" t="s">
        <v>33</v>
      </c>
      <c r="D38" s="2">
        <f t="shared" si="1"/>
        <v>410</v>
      </c>
      <c r="E38" s="16">
        <f t="shared" si="0"/>
        <v>-7248058</v>
      </c>
      <c r="F38" s="17">
        <v>-604005</v>
      </c>
      <c r="G38" s="17">
        <v>-604005</v>
      </c>
      <c r="H38" s="17">
        <v>-604005</v>
      </c>
      <c r="I38" s="17">
        <v>-604005</v>
      </c>
      <c r="J38" s="17">
        <v>-604005</v>
      </c>
      <c r="K38" s="17">
        <v>-604005</v>
      </c>
      <c r="L38" s="17">
        <v>-604005</v>
      </c>
      <c r="M38" s="17">
        <v>-604005</v>
      </c>
      <c r="N38" s="17">
        <v>-604005</v>
      </c>
      <c r="O38" s="17">
        <v>-604005</v>
      </c>
      <c r="P38" s="17">
        <v>-604005</v>
      </c>
      <c r="Q38" s="17">
        <v>-604003</v>
      </c>
      <c r="R38" s="6"/>
      <c r="S38" s="15"/>
    </row>
    <row r="39" spans="1:19" x14ac:dyDescent="0.2">
      <c r="A39" s="12">
        <v>410102</v>
      </c>
      <c r="B39" s="13" t="s">
        <v>41</v>
      </c>
      <c r="C39" s="12" t="s">
        <v>33</v>
      </c>
      <c r="D39" s="2">
        <f t="shared" si="1"/>
        <v>410</v>
      </c>
      <c r="E39" s="16">
        <f t="shared" si="0"/>
        <v>1420518</v>
      </c>
      <c r="F39" s="17">
        <v>118377</v>
      </c>
      <c r="G39" s="17">
        <v>118377</v>
      </c>
      <c r="H39" s="17">
        <v>118377</v>
      </c>
      <c r="I39" s="17">
        <v>118377</v>
      </c>
      <c r="J39" s="17">
        <v>118377</v>
      </c>
      <c r="K39" s="17">
        <v>118377</v>
      </c>
      <c r="L39" s="17">
        <v>118377</v>
      </c>
      <c r="M39" s="17">
        <v>118377</v>
      </c>
      <c r="N39" s="17">
        <v>118377</v>
      </c>
      <c r="O39" s="17">
        <v>118377</v>
      </c>
      <c r="P39" s="17">
        <v>118377</v>
      </c>
      <c r="Q39" s="17">
        <v>118371</v>
      </c>
      <c r="R39" s="18"/>
      <c r="S39" s="15"/>
    </row>
    <row r="40" spans="1:19" x14ac:dyDescent="0.2">
      <c r="A40" s="12">
        <v>410105</v>
      </c>
      <c r="B40" s="13" t="s">
        <v>42</v>
      </c>
      <c r="C40" s="12" t="s">
        <v>33</v>
      </c>
      <c r="D40" s="2">
        <f t="shared" si="1"/>
        <v>410</v>
      </c>
      <c r="E40" s="14">
        <f t="shared" si="0"/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/>
      <c r="S40" s="15"/>
    </row>
    <row r="41" spans="1:19" x14ac:dyDescent="0.2">
      <c r="A41" s="12">
        <v>410106</v>
      </c>
      <c r="B41" s="13" t="s">
        <v>43</v>
      </c>
      <c r="C41" s="12" t="s">
        <v>33</v>
      </c>
      <c r="D41" s="2">
        <f t="shared" si="1"/>
        <v>410</v>
      </c>
      <c r="E41" s="14">
        <f t="shared" si="0"/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/>
      <c r="S41" s="15"/>
    </row>
    <row r="42" spans="1:19" x14ac:dyDescent="0.2">
      <c r="A42" s="12">
        <v>411051</v>
      </c>
      <c r="B42" s="13" t="s">
        <v>44</v>
      </c>
      <c r="C42" s="12" t="s">
        <v>16</v>
      </c>
      <c r="D42" s="2">
        <f t="shared" si="1"/>
        <v>411</v>
      </c>
      <c r="E42" s="14">
        <f t="shared" si="0"/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S42" s="15"/>
    </row>
    <row r="43" spans="1:19" x14ac:dyDescent="0.2">
      <c r="A43" s="12">
        <v>411100</v>
      </c>
      <c r="B43" s="13" t="s">
        <v>45</v>
      </c>
      <c r="C43" s="12" t="s">
        <v>33</v>
      </c>
      <c r="D43" s="2">
        <f t="shared" si="1"/>
        <v>411</v>
      </c>
      <c r="E43" s="14">
        <f t="shared" si="0"/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/>
      <c r="S43" s="15"/>
    </row>
    <row r="44" spans="1:19" x14ac:dyDescent="0.2">
      <c r="A44" s="12">
        <v>411101</v>
      </c>
      <c r="B44" s="13" t="s">
        <v>46</v>
      </c>
      <c r="C44" s="12" t="s">
        <v>33</v>
      </c>
      <c r="D44" s="2">
        <f t="shared" si="1"/>
        <v>411</v>
      </c>
      <c r="E44" s="14">
        <f t="shared" si="0"/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S44" s="15"/>
    </row>
    <row r="45" spans="1:19" x14ac:dyDescent="0.2">
      <c r="A45" s="12">
        <v>411102</v>
      </c>
      <c r="B45" s="13" t="s">
        <v>47</v>
      </c>
      <c r="C45" s="12" t="s">
        <v>33</v>
      </c>
      <c r="D45" s="2">
        <f t="shared" si="1"/>
        <v>411</v>
      </c>
      <c r="E45" s="14">
        <f t="shared" si="0"/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/>
      <c r="S45" s="15"/>
    </row>
    <row r="46" spans="1:19" x14ac:dyDescent="0.2">
      <c r="A46" s="12">
        <v>411103</v>
      </c>
      <c r="B46" s="13" t="s">
        <v>48</v>
      </c>
      <c r="C46" s="12" t="s">
        <v>33</v>
      </c>
      <c r="D46" s="2">
        <f t="shared" si="1"/>
        <v>411</v>
      </c>
      <c r="E46" s="14">
        <f t="shared" si="0"/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/>
      <c r="S46" s="15"/>
    </row>
    <row r="47" spans="1:19" x14ac:dyDescent="0.2">
      <c r="A47" s="12">
        <v>411106</v>
      </c>
      <c r="B47" s="13" t="s">
        <v>49</v>
      </c>
      <c r="C47" s="12" t="s">
        <v>33</v>
      </c>
      <c r="D47" s="2">
        <f t="shared" si="1"/>
        <v>411</v>
      </c>
      <c r="E47" s="14">
        <f t="shared" si="0"/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/>
      <c r="S47" s="15"/>
    </row>
    <row r="48" spans="1:19" x14ac:dyDescent="0.2">
      <c r="A48" s="12">
        <v>411410</v>
      </c>
      <c r="B48" s="13" t="s">
        <v>50</v>
      </c>
      <c r="C48" s="12" t="s">
        <v>33</v>
      </c>
      <c r="D48" s="2">
        <f t="shared" si="1"/>
        <v>411</v>
      </c>
      <c r="E48" s="16">
        <f t="shared" si="0"/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6"/>
      <c r="S48" s="15"/>
    </row>
    <row r="49" spans="1:22" x14ac:dyDescent="0.2">
      <c r="A49" s="12">
        <v>411603</v>
      </c>
      <c r="B49" s="13" t="s">
        <v>51</v>
      </c>
      <c r="C49" s="12"/>
      <c r="D49" s="2">
        <f t="shared" si="1"/>
        <v>411</v>
      </c>
      <c r="E49" s="14">
        <f t="shared" si="0"/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/>
      <c r="S49" s="15"/>
    </row>
    <row r="50" spans="1:22" x14ac:dyDescent="0.2">
      <c r="A50" s="12">
        <v>411834</v>
      </c>
      <c r="B50" s="13" t="s">
        <v>52</v>
      </c>
      <c r="C50" s="12" t="s">
        <v>53</v>
      </c>
      <c r="D50" s="2">
        <f t="shared" si="1"/>
        <v>411</v>
      </c>
      <c r="E50" s="14">
        <f t="shared" si="0"/>
        <v>-450000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-450000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/>
      <c r="S50" s="15"/>
    </row>
    <row r="51" spans="1:22" x14ac:dyDescent="0.2">
      <c r="A51" s="12">
        <v>411835</v>
      </c>
      <c r="B51" s="13" t="s">
        <v>54</v>
      </c>
      <c r="C51" s="12" t="s">
        <v>53</v>
      </c>
      <c r="D51" s="2">
        <f t="shared" si="1"/>
        <v>411</v>
      </c>
      <c r="E51" s="14">
        <f t="shared" si="0"/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/>
      <c r="S51" s="15"/>
    </row>
    <row r="52" spans="1:22" x14ac:dyDescent="0.2">
      <c r="A52" s="12">
        <v>426509</v>
      </c>
      <c r="B52" s="13" t="s">
        <v>55</v>
      </c>
      <c r="C52" s="12" t="s">
        <v>56</v>
      </c>
      <c r="D52" s="2">
        <f t="shared" si="1"/>
        <v>426</v>
      </c>
      <c r="E52" s="14">
        <f t="shared" si="0"/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/>
      <c r="S52" s="15"/>
    </row>
    <row r="53" spans="1:22" x14ac:dyDescent="0.2">
      <c r="A53" s="12">
        <v>426591</v>
      </c>
      <c r="B53" s="13" t="s">
        <v>57</v>
      </c>
      <c r="C53" s="12" t="s">
        <v>56</v>
      </c>
      <c r="D53" s="2">
        <f t="shared" si="1"/>
        <v>426</v>
      </c>
      <c r="E53" s="14">
        <f t="shared" si="0"/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15"/>
      <c r="S53" s="15"/>
      <c r="T53" s="15"/>
      <c r="U53" s="15"/>
      <c r="V53" s="15"/>
    </row>
    <row r="54" spans="1:22" x14ac:dyDescent="0.2">
      <c r="A54" s="12">
        <v>426891</v>
      </c>
      <c r="B54" s="13" t="s">
        <v>58</v>
      </c>
      <c r="C54" s="12" t="s">
        <v>56</v>
      </c>
      <c r="D54" s="2">
        <f t="shared" si="1"/>
        <v>426</v>
      </c>
      <c r="E54" s="14">
        <f t="shared" si="0"/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/>
      <c r="S54" s="15"/>
    </row>
    <row r="55" spans="1:22" x14ac:dyDescent="0.2">
      <c r="A55" s="12">
        <v>440000</v>
      </c>
      <c r="B55" s="13" t="s">
        <v>59</v>
      </c>
      <c r="C55" s="12" t="s">
        <v>60</v>
      </c>
      <c r="D55" s="2">
        <f t="shared" si="1"/>
        <v>440</v>
      </c>
      <c r="E55" s="14">
        <f t="shared" si="0"/>
        <v>200562199</v>
      </c>
      <c r="F55" s="6">
        <v>14148566</v>
      </c>
      <c r="G55" s="6">
        <v>13090030</v>
      </c>
      <c r="H55" s="6">
        <v>14821026</v>
      </c>
      <c r="I55" s="6">
        <v>15251945</v>
      </c>
      <c r="J55" s="6">
        <v>22160893</v>
      </c>
      <c r="K55" s="6">
        <v>20008034</v>
      </c>
      <c r="L55" s="6">
        <v>15589349</v>
      </c>
      <c r="M55" s="6">
        <v>13558166</v>
      </c>
      <c r="N55" s="6">
        <v>11983827</v>
      </c>
      <c r="O55" s="6">
        <v>16310679</v>
      </c>
      <c r="P55" s="6">
        <v>22948277</v>
      </c>
      <c r="Q55" s="6">
        <v>20691407</v>
      </c>
      <c r="R55" s="6"/>
      <c r="S55" s="15"/>
    </row>
    <row r="56" spans="1:22" x14ac:dyDescent="0.2">
      <c r="A56" s="12">
        <v>440990</v>
      </c>
      <c r="B56" s="13" t="s">
        <v>61</v>
      </c>
      <c r="C56" s="12" t="s">
        <v>60</v>
      </c>
      <c r="D56" s="2">
        <f t="shared" si="1"/>
        <v>440</v>
      </c>
      <c r="E56" s="14">
        <f t="shared" si="0"/>
        <v>1985562</v>
      </c>
      <c r="F56" s="6">
        <v>-1046919</v>
      </c>
      <c r="G56" s="6">
        <v>-922209</v>
      </c>
      <c r="H56" s="6">
        <v>13497</v>
      </c>
      <c r="I56" s="6">
        <v>7754908</v>
      </c>
      <c r="J56" s="6">
        <v>-2620506</v>
      </c>
      <c r="K56" s="6">
        <v>1266224</v>
      </c>
      <c r="L56" s="6">
        <v>-2862694</v>
      </c>
      <c r="M56" s="6">
        <v>-2438326</v>
      </c>
      <c r="N56" s="6">
        <v>2719386</v>
      </c>
      <c r="O56" s="6">
        <v>2910291</v>
      </c>
      <c r="P56" s="6">
        <v>-2891907</v>
      </c>
      <c r="Q56" s="6">
        <v>103817</v>
      </c>
      <c r="R56" s="6"/>
      <c r="S56" s="15"/>
    </row>
    <row r="57" spans="1:22" x14ac:dyDescent="0.2">
      <c r="A57" s="12">
        <v>442100</v>
      </c>
      <c r="B57" s="13" t="s">
        <v>62</v>
      </c>
      <c r="C57" s="12" t="s">
        <v>60</v>
      </c>
      <c r="D57" s="2">
        <f t="shared" si="1"/>
        <v>442</v>
      </c>
      <c r="E57" s="14">
        <f t="shared" si="0"/>
        <v>172103477</v>
      </c>
      <c r="F57" s="6">
        <v>13419492</v>
      </c>
      <c r="G57" s="6">
        <v>13298260</v>
      </c>
      <c r="H57" s="6">
        <v>14398642</v>
      </c>
      <c r="I57" s="6">
        <v>11504281</v>
      </c>
      <c r="J57" s="6">
        <v>19678385</v>
      </c>
      <c r="K57" s="6">
        <v>16861546</v>
      </c>
      <c r="L57" s="6">
        <v>13361594</v>
      </c>
      <c r="M57" s="6">
        <v>13553574</v>
      </c>
      <c r="N57" s="6">
        <v>12717457</v>
      </c>
      <c r="O57" s="6">
        <v>13503609</v>
      </c>
      <c r="P57" s="6">
        <v>15399839</v>
      </c>
      <c r="Q57" s="6">
        <v>14406798</v>
      </c>
      <c r="R57" s="6"/>
      <c r="S57" s="15"/>
    </row>
    <row r="58" spans="1:22" x14ac:dyDescent="0.2">
      <c r="A58" s="12">
        <v>442190</v>
      </c>
      <c r="B58" s="13" t="s">
        <v>63</v>
      </c>
      <c r="C58" s="12" t="s">
        <v>60</v>
      </c>
      <c r="D58" s="2">
        <f t="shared" si="1"/>
        <v>442</v>
      </c>
      <c r="E58" s="14">
        <f t="shared" si="0"/>
        <v>-868665</v>
      </c>
      <c r="F58" s="6">
        <v>59837</v>
      </c>
      <c r="G58" s="6">
        <v>-667775</v>
      </c>
      <c r="H58" s="6">
        <v>-261568</v>
      </c>
      <c r="I58" s="6">
        <v>8567853</v>
      </c>
      <c r="J58" s="6">
        <v>-5329039</v>
      </c>
      <c r="K58" s="6">
        <v>-1886903</v>
      </c>
      <c r="L58" s="6">
        <v>-972763</v>
      </c>
      <c r="M58" s="6">
        <v>74049</v>
      </c>
      <c r="N58" s="6">
        <v>943553</v>
      </c>
      <c r="O58" s="6">
        <v>609907</v>
      </c>
      <c r="P58" s="6">
        <v>-2976417</v>
      </c>
      <c r="Q58" s="6">
        <v>970601</v>
      </c>
      <c r="R58" s="6"/>
      <c r="S58" s="15"/>
    </row>
    <row r="59" spans="1:22" x14ac:dyDescent="0.2">
      <c r="A59" s="12">
        <v>442200</v>
      </c>
      <c r="B59" s="13" t="s">
        <v>64</v>
      </c>
      <c r="C59" s="12" t="s">
        <v>60</v>
      </c>
      <c r="D59" s="2">
        <f t="shared" si="1"/>
        <v>442</v>
      </c>
      <c r="E59" s="14">
        <f t="shared" si="0"/>
        <v>68567015</v>
      </c>
      <c r="F59" s="6">
        <v>5619599</v>
      </c>
      <c r="G59" s="6">
        <v>5493815</v>
      </c>
      <c r="H59" s="6">
        <v>5428372</v>
      </c>
      <c r="I59" s="6">
        <v>5934263</v>
      </c>
      <c r="J59" s="6">
        <v>6301903</v>
      </c>
      <c r="K59" s="6">
        <v>7489386</v>
      </c>
      <c r="L59" s="6">
        <v>5133383</v>
      </c>
      <c r="M59" s="6">
        <v>5119438</v>
      </c>
      <c r="N59" s="6">
        <v>6150403</v>
      </c>
      <c r="O59" s="6">
        <v>4982940</v>
      </c>
      <c r="P59" s="6">
        <v>5320472</v>
      </c>
      <c r="Q59" s="6">
        <v>5593041</v>
      </c>
      <c r="R59" s="6"/>
      <c r="S59" s="15"/>
    </row>
    <row r="60" spans="1:22" x14ac:dyDescent="0.2">
      <c r="A60" s="12">
        <v>442290</v>
      </c>
      <c r="B60" s="13" t="s">
        <v>65</v>
      </c>
      <c r="C60" s="12" t="s">
        <v>60</v>
      </c>
      <c r="D60" s="2">
        <f t="shared" si="1"/>
        <v>442</v>
      </c>
      <c r="E60" s="14">
        <f t="shared" si="0"/>
        <v>636747</v>
      </c>
      <c r="F60" s="6">
        <v>74110</v>
      </c>
      <c r="G60" s="6">
        <v>-324268</v>
      </c>
      <c r="H60" s="6">
        <v>456640</v>
      </c>
      <c r="I60" s="6">
        <v>1667048</v>
      </c>
      <c r="J60" s="6">
        <v>125552</v>
      </c>
      <c r="K60" s="6">
        <v>-1086454</v>
      </c>
      <c r="L60" s="6">
        <v>-173094</v>
      </c>
      <c r="M60" s="6">
        <v>1071604</v>
      </c>
      <c r="N60" s="6">
        <v>-711537</v>
      </c>
      <c r="O60" s="6">
        <v>796063</v>
      </c>
      <c r="P60" s="6">
        <v>-1427898</v>
      </c>
      <c r="Q60" s="6">
        <v>168981</v>
      </c>
      <c r="R60" s="6"/>
      <c r="S60" s="15"/>
    </row>
    <row r="61" spans="1:22" x14ac:dyDescent="0.2">
      <c r="A61" s="12">
        <v>444000</v>
      </c>
      <c r="B61" s="13" t="s">
        <v>66</v>
      </c>
      <c r="C61" s="12" t="s">
        <v>60</v>
      </c>
      <c r="D61" s="2">
        <f t="shared" si="1"/>
        <v>444</v>
      </c>
      <c r="E61" s="14">
        <f t="shared" si="0"/>
        <v>526584</v>
      </c>
      <c r="F61" s="6">
        <v>71513</v>
      </c>
      <c r="G61" s="6">
        <v>54991</v>
      </c>
      <c r="H61" s="6">
        <v>66677</v>
      </c>
      <c r="I61" s="6">
        <v>44310</v>
      </c>
      <c r="J61" s="6">
        <v>47903</v>
      </c>
      <c r="K61" s="6">
        <v>51299</v>
      </c>
      <c r="L61" s="6">
        <v>51</v>
      </c>
      <c r="M61" s="6">
        <v>38345</v>
      </c>
      <c r="N61" s="6">
        <v>38073</v>
      </c>
      <c r="O61" s="6">
        <v>31067</v>
      </c>
      <c r="P61" s="6">
        <v>39828</v>
      </c>
      <c r="Q61" s="6">
        <v>42527</v>
      </c>
      <c r="R61" s="6"/>
      <c r="S61" s="15"/>
    </row>
    <row r="62" spans="1:22" x14ac:dyDescent="0.2">
      <c r="A62" s="12">
        <v>445000</v>
      </c>
      <c r="B62" s="13" t="s">
        <v>67</v>
      </c>
      <c r="C62" s="12" t="s">
        <v>60</v>
      </c>
      <c r="D62" s="2">
        <f t="shared" si="1"/>
        <v>445</v>
      </c>
      <c r="E62" s="14">
        <f t="shared" si="0"/>
        <v>24632496</v>
      </c>
      <c r="F62" s="6">
        <v>2012269</v>
      </c>
      <c r="G62" s="6">
        <v>1622395</v>
      </c>
      <c r="H62" s="6">
        <v>2123230</v>
      </c>
      <c r="I62" s="6">
        <v>1583511</v>
      </c>
      <c r="J62" s="6">
        <v>2694984</v>
      </c>
      <c r="K62" s="6">
        <v>2388792</v>
      </c>
      <c r="L62" s="6">
        <v>2006323</v>
      </c>
      <c r="M62" s="6">
        <v>2079340</v>
      </c>
      <c r="N62" s="6">
        <v>1907714</v>
      </c>
      <c r="O62" s="6">
        <v>2027138</v>
      </c>
      <c r="P62" s="6">
        <v>2101118</v>
      </c>
      <c r="Q62" s="6">
        <v>2085682</v>
      </c>
      <c r="R62" s="6"/>
      <c r="S62" s="15"/>
    </row>
    <row r="63" spans="1:22" x14ac:dyDescent="0.2">
      <c r="A63" s="12">
        <v>445090</v>
      </c>
      <c r="B63" s="13" t="s">
        <v>68</v>
      </c>
      <c r="C63" s="12" t="s">
        <v>60</v>
      </c>
      <c r="D63" s="2">
        <f t="shared" si="1"/>
        <v>445</v>
      </c>
      <c r="E63" s="14">
        <f t="shared" si="0"/>
        <v>119780</v>
      </c>
      <c r="F63" s="6">
        <v>366906</v>
      </c>
      <c r="G63" s="6">
        <v>-298873</v>
      </c>
      <c r="H63" s="6">
        <v>-141261</v>
      </c>
      <c r="I63" s="6">
        <v>969054</v>
      </c>
      <c r="J63" s="6">
        <v>-512475</v>
      </c>
      <c r="K63" s="6">
        <v>244839</v>
      </c>
      <c r="L63" s="6">
        <v>-378189</v>
      </c>
      <c r="M63" s="6">
        <v>145106</v>
      </c>
      <c r="N63" s="6">
        <v>201154</v>
      </c>
      <c r="O63" s="6">
        <v>45562</v>
      </c>
      <c r="P63" s="6">
        <v>-751033</v>
      </c>
      <c r="Q63" s="6">
        <v>228990</v>
      </c>
      <c r="R63" s="6"/>
      <c r="S63" s="15"/>
    </row>
    <row r="64" spans="1:22" x14ac:dyDescent="0.2">
      <c r="A64" s="12">
        <v>447150</v>
      </c>
      <c r="B64" s="13" t="s">
        <v>69</v>
      </c>
      <c r="C64" s="12" t="s">
        <v>60</v>
      </c>
      <c r="D64" s="2">
        <f t="shared" si="1"/>
        <v>447</v>
      </c>
      <c r="E64" s="14">
        <f t="shared" si="0"/>
        <v>20718369</v>
      </c>
      <c r="F64" s="6">
        <v>3972664</v>
      </c>
      <c r="G64" s="6">
        <v>568017</v>
      </c>
      <c r="H64" s="6">
        <v>552945</v>
      </c>
      <c r="I64" s="6">
        <v>4602129</v>
      </c>
      <c r="J64" s="6">
        <v>2608170</v>
      </c>
      <c r="K64" s="6">
        <v>779605</v>
      </c>
      <c r="L64" s="6">
        <v>3407922</v>
      </c>
      <c r="M64" s="6">
        <v>784</v>
      </c>
      <c r="N64" s="6">
        <v>397393</v>
      </c>
      <c r="O64" s="6">
        <v>2152353</v>
      </c>
      <c r="P64" s="6">
        <v>4987534</v>
      </c>
      <c r="Q64" s="6">
        <v>-3311147</v>
      </c>
      <c r="R64" s="6"/>
      <c r="S64" s="15"/>
    </row>
    <row r="65" spans="1:19" x14ac:dyDescent="0.2">
      <c r="A65" s="12">
        <v>448000</v>
      </c>
      <c r="B65" s="13" t="s">
        <v>70</v>
      </c>
      <c r="C65" s="12" t="s">
        <v>60</v>
      </c>
      <c r="D65" s="2">
        <f t="shared" si="1"/>
        <v>448</v>
      </c>
      <c r="E65" s="14">
        <f t="shared" si="0"/>
        <v>11517</v>
      </c>
      <c r="F65" s="6">
        <v>3462</v>
      </c>
      <c r="G65" s="6">
        <v>485</v>
      </c>
      <c r="H65" s="6">
        <v>448</v>
      </c>
      <c r="I65" s="6">
        <v>497</v>
      </c>
      <c r="J65" s="6">
        <v>111</v>
      </c>
      <c r="K65" s="6">
        <v>827</v>
      </c>
      <c r="L65" s="6">
        <v>388</v>
      </c>
      <c r="M65" s="6">
        <v>433</v>
      </c>
      <c r="N65" s="6">
        <v>505</v>
      </c>
      <c r="O65" s="6">
        <v>477</v>
      </c>
      <c r="P65" s="6">
        <v>1684</v>
      </c>
      <c r="Q65" s="6">
        <v>2200</v>
      </c>
      <c r="R65" s="6"/>
      <c r="S65" s="15"/>
    </row>
    <row r="66" spans="1:19" x14ac:dyDescent="0.2">
      <c r="A66" s="12">
        <v>449100</v>
      </c>
      <c r="B66" s="13" t="s">
        <v>71</v>
      </c>
      <c r="C66" s="12" t="s">
        <v>60</v>
      </c>
      <c r="D66" s="2">
        <f t="shared" si="1"/>
        <v>449</v>
      </c>
      <c r="E66" s="14">
        <f t="shared" si="0"/>
        <v>4215493</v>
      </c>
      <c r="F66" s="6">
        <v>-403443</v>
      </c>
      <c r="G66" s="6">
        <v>540287</v>
      </c>
      <c r="H66" s="6">
        <v>352999</v>
      </c>
      <c r="I66" s="6">
        <v>-4368642</v>
      </c>
      <c r="J66" s="6">
        <v>-15507</v>
      </c>
      <c r="K66" s="6">
        <v>153652</v>
      </c>
      <c r="L66" s="6">
        <v>5918834</v>
      </c>
      <c r="M66" s="6">
        <v>1103280</v>
      </c>
      <c r="N66" s="6">
        <v>707329</v>
      </c>
      <c r="O66" s="6">
        <v>411612</v>
      </c>
      <c r="P66" s="6">
        <v>127471</v>
      </c>
      <c r="Q66" s="6">
        <v>-312379</v>
      </c>
      <c r="R66" s="6"/>
      <c r="S66" s="15"/>
    </row>
    <row r="67" spans="1:19" x14ac:dyDescent="0.2">
      <c r="A67" s="12">
        <v>449111</v>
      </c>
      <c r="B67" s="13" t="s">
        <v>72</v>
      </c>
      <c r="C67" s="12" t="s">
        <v>60</v>
      </c>
      <c r="D67" s="2">
        <f t="shared" si="1"/>
        <v>449</v>
      </c>
      <c r="E67" s="14">
        <f t="shared" si="0"/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/>
      <c r="S67" s="15"/>
    </row>
    <row r="68" spans="1:19" x14ac:dyDescent="0.2">
      <c r="A68" s="12">
        <v>450100</v>
      </c>
      <c r="B68" s="13" t="s">
        <v>73</v>
      </c>
      <c r="C68" s="12" t="s">
        <v>60</v>
      </c>
      <c r="D68" s="2">
        <f>VALUE(LEFT(A68,3))</f>
        <v>450</v>
      </c>
      <c r="E68" s="14">
        <f t="shared" si="0"/>
        <v>1177127</v>
      </c>
      <c r="F68" s="6">
        <v>84039</v>
      </c>
      <c r="G68" s="6">
        <v>73172</v>
      </c>
      <c r="H68" s="6">
        <v>75211</v>
      </c>
      <c r="I68" s="6">
        <v>80165</v>
      </c>
      <c r="J68" s="6">
        <v>88309</v>
      </c>
      <c r="K68" s="6">
        <v>128308</v>
      </c>
      <c r="L68" s="6">
        <v>127396</v>
      </c>
      <c r="M68" s="6">
        <v>98611</v>
      </c>
      <c r="N68" s="6">
        <v>85363</v>
      </c>
      <c r="O68" s="6">
        <v>90538</v>
      </c>
      <c r="P68" s="6">
        <v>114370</v>
      </c>
      <c r="Q68" s="6">
        <v>131645</v>
      </c>
      <c r="R68" s="6"/>
      <c r="S68" s="15"/>
    </row>
    <row r="69" spans="1:19" x14ac:dyDescent="0.2">
      <c r="A69" s="12">
        <v>451100</v>
      </c>
      <c r="B69" s="13" t="s">
        <v>74</v>
      </c>
      <c r="C69" s="12" t="s">
        <v>60</v>
      </c>
      <c r="D69" s="2">
        <f t="shared" si="1"/>
        <v>451</v>
      </c>
      <c r="E69" s="14">
        <f t="shared" si="0"/>
        <v>68239</v>
      </c>
      <c r="F69" s="6">
        <v>14275</v>
      </c>
      <c r="G69" s="6">
        <v>-1272</v>
      </c>
      <c r="H69" s="6">
        <v>28819</v>
      </c>
      <c r="I69" s="6">
        <v>-33597</v>
      </c>
      <c r="J69" s="6">
        <v>24373</v>
      </c>
      <c r="K69" s="6">
        <v>24033</v>
      </c>
      <c r="L69" s="6">
        <v>-19510</v>
      </c>
      <c r="M69" s="6">
        <v>-23985</v>
      </c>
      <c r="N69" s="6">
        <v>24050</v>
      </c>
      <c r="O69" s="6">
        <v>-12053</v>
      </c>
      <c r="P69" s="6">
        <v>19836</v>
      </c>
      <c r="Q69" s="6">
        <v>23270</v>
      </c>
      <c r="R69" s="6"/>
      <c r="S69" s="15"/>
    </row>
    <row r="70" spans="1:19" x14ac:dyDescent="0.2">
      <c r="A70" s="12">
        <v>454004</v>
      </c>
      <c r="B70" s="13" t="s">
        <v>75</v>
      </c>
      <c r="C70" s="12" t="s">
        <v>60</v>
      </c>
      <c r="D70" s="2">
        <f t="shared" si="1"/>
        <v>454</v>
      </c>
      <c r="E70" s="14">
        <f t="shared" si="0"/>
        <v>16431</v>
      </c>
      <c r="F70" s="6">
        <v>1286</v>
      </c>
      <c r="G70" s="6">
        <v>688</v>
      </c>
      <c r="H70" s="6">
        <v>711</v>
      </c>
      <c r="I70" s="6">
        <v>6399</v>
      </c>
      <c r="J70" s="6">
        <v>748</v>
      </c>
      <c r="K70" s="6">
        <v>748</v>
      </c>
      <c r="L70" s="6">
        <v>1465</v>
      </c>
      <c r="M70" s="6">
        <v>748</v>
      </c>
      <c r="N70" s="6">
        <v>724</v>
      </c>
      <c r="O70" s="6">
        <v>1490</v>
      </c>
      <c r="P70" s="6">
        <v>748</v>
      </c>
      <c r="Q70" s="6">
        <v>676</v>
      </c>
      <c r="R70" s="6"/>
      <c r="S70" s="15"/>
    </row>
    <row r="71" spans="1:19" x14ac:dyDescent="0.2">
      <c r="A71" s="12">
        <v>454100</v>
      </c>
      <c r="B71" s="13" t="s">
        <v>76</v>
      </c>
      <c r="C71" s="12" t="s">
        <v>60</v>
      </c>
      <c r="D71" s="2">
        <f t="shared" si="1"/>
        <v>454</v>
      </c>
      <c r="E71" s="14">
        <f t="shared" si="0"/>
        <v>552</v>
      </c>
      <c r="F71" s="6">
        <v>46</v>
      </c>
      <c r="G71" s="6">
        <v>21</v>
      </c>
      <c r="H71" s="6">
        <v>71</v>
      </c>
      <c r="I71" s="6">
        <v>46</v>
      </c>
      <c r="J71" s="6">
        <v>42</v>
      </c>
      <c r="K71" s="6">
        <v>45</v>
      </c>
      <c r="L71" s="6">
        <v>42</v>
      </c>
      <c r="M71" s="6">
        <v>49</v>
      </c>
      <c r="N71" s="6">
        <v>44</v>
      </c>
      <c r="O71" s="6">
        <v>51</v>
      </c>
      <c r="P71" s="6">
        <v>40</v>
      </c>
      <c r="Q71" s="6">
        <v>55</v>
      </c>
      <c r="R71" s="6"/>
      <c r="S71" s="15"/>
    </row>
    <row r="72" spans="1:19" x14ac:dyDescent="0.2">
      <c r="A72" s="12">
        <v>454200</v>
      </c>
      <c r="B72" s="13" t="s">
        <v>77</v>
      </c>
      <c r="C72" s="12" t="s">
        <v>60</v>
      </c>
      <c r="D72" s="2">
        <f t="shared" si="1"/>
        <v>454</v>
      </c>
      <c r="E72" s="14">
        <f t="shared" si="0"/>
        <v>485243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115434</v>
      </c>
      <c r="Q72" s="6">
        <v>369809</v>
      </c>
      <c r="R72" s="6"/>
      <c r="S72" s="15"/>
    </row>
    <row r="73" spans="1:19" x14ac:dyDescent="0.2">
      <c r="A73" s="12">
        <v>454210</v>
      </c>
      <c r="B73" s="13" t="s">
        <v>78</v>
      </c>
      <c r="C73" s="12" t="s">
        <v>60</v>
      </c>
      <c r="D73" s="2">
        <f t="shared" si="1"/>
        <v>454</v>
      </c>
      <c r="E73" s="14">
        <f t="shared" si="0"/>
        <v>57654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2969</v>
      </c>
      <c r="M73" s="6">
        <v>0</v>
      </c>
      <c r="N73" s="6">
        <v>0</v>
      </c>
      <c r="O73" s="6">
        <v>0</v>
      </c>
      <c r="P73" s="6">
        <v>0</v>
      </c>
      <c r="Q73" s="6">
        <v>54685</v>
      </c>
      <c r="R73" s="6"/>
      <c r="S73" s="15"/>
    </row>
    <row r="74" spans="1:19" x14ac:dyDescent="0.2">
      <c r="A74" s="12">
        <v>454300</v>
      </c>
      <c r="B74" s="13" t="s">
        <v>79</v>
      </c>
      <c r="C74" s="12" t="s">
        <v>60</v>
      </c>
      <c r="D74" s="2">
        <f t="shared" si="1"/>
        <v>454</v>
      </c>
      <c r="E74" s="14">
        <f t="shared" si="0"/>
        <v>14931</v>
      </c>
      <c r="F74" s="6">
        <v>304</v>
      </c>
      <c r="G74" s="6">
        <v>304</v>
      </c>
      <c r="H74" s="6">
        <v>304</v>
      </c>
      <c r="I74" s="6">
        <v>304</v>
      </c>
      <c r="J74" s="6">
        <v>304</v>
      </c>
      <c r="K74" s="6">
        <v>11525</v>
      </c>
      <c r="L74" s="6">
        <v>306</v>
      </c>
      <c r="M74" s="6">
        <v>316</v>
      </c>
      <c r="N74" s="6">
        <v>316</v>
      </c>
      <c r="O74" s="6">
        <v>316</v>
      </c>
      <c r="P74" s="6">
        <v>316</v>
      </c>
      <c r="Q74" s="6">
        <v>316</v>
      </c>
      <c r="R74" s="6"/>
      <c r="S74" s="15"/>
    </row>
    <row r="75" spans="1:19" x14ac:dyDescent="0.2">
      <c r="A75" s="12">
        <v>454400</v>
      </c>
      <c r="B75" s="13" t="s">
        <v>80</v>
      </c>
      <c r="C75" s="12" t="s">
        <v>60</v>
      </c>
      <c r="D75" s="2">
        <f t="shared" si="1"/>
        <v>454</v>
      </c>
      <c r="E75" s="14">
        <f t="shared" si="0"/>
        <v>1142637</v>
      </c>
      <c r="F75" s="6">
        <v>98316</v>
      </c>
      <c r="G75" s="6">
        <v>92522</v>
      </c>
      <c r="H75" s="6">
        <v>92522</v>
      </c>
      <c r="I75" s="6">
        <v>92522</v>
      </c>
      <c r="J75" s="6">
        <v>92522</v>
      </c>
      <c r="K75" s="6">
        <v>98341</v>
      </c>
      <c r="L75" s="6">
        <v>92522</v>
      </c>
      <c r="M75" s="6">
        <v>98522</v>
      </c>
      <c r="N75" s="6">
        <v>104160</v>
      </c>
      <c r="O75" s="6">
        <v>95522</v>
      </c>
      <c r="P75" s="6">
        <v>92522</v>
      </c>
      <c r="Q75" s="6">
        <v>92644</v>
      </c>
      <c r="R75" s="6"/>
      <c r="S75" s="15"/>
    </row>
    <row r="76" spans="1:19" x14ac:dyDescent="0.2">
      <c r="A76" s="12">
        <v>456025</v>
      </c>
      <c r="B76" s="13" t="s">
        <v>81</v>
      </c>
      <c r="C76" s="12" t="s">
        <v>60</v>
      </c>
      <c r="D76" s="2">
        <f t="shared" si="1"/>
        <v>456</v>
      </c>
      <c r="E76" s="14">
        <f t="shared" si="0"/>
        <v>6009218</v>
      </c>
      <c r="F76" s="6">
        <v>461918</v>
      </c>
      <c r="G76" s="6">
        <v>875284</v>
      </c>
      <c r="H76" s="6">
        <v>618159</v>
      </c>
      <c r="I76" s="6">
        <v>623412</v>
      </c>
      <c r="J76" s="6">
        <v>481574</v>
      </c>
      <c r="K76" s="6">
        <v>282830</v>
      </c>
      <c r="L76" s="6">
        <v>356047</v>
      </c>
      <c r="M76" s="6">
        <v>133538</v>
      </c>
      <c r="N76" s="6">
        <v>57687</v>
      </c>
      <c r="O76" s="6">
        <v>289991</v>
      </c>
      <c r="P76" s="6">
        <v>533109</v>
      </c>
      <c r="Q76" s="6">
        <v>1295669</v>
      </c>
      <c r="S76" s="15"/>
    </row>
    <row r="77" spans="1:19" x14ac:dyDescent="0.2">
      <c r="A77" s="12">
        <v>456040</v>
      </c>
      <c r="B77" s="13" t="s">
        <v>82</v>
      </c>
      <c r="C77" s="12" t="s">
        <v>60</v>
      </c>
      <c r="D77" s="2">
        <f t="shared" si="1"/>
        <v>456</v>
      </c>
      <c r="E77" s="14">
        <f t="shared" si="0"/>
        <v>-47033</v>
      </c>
      <c r="F77" s="6">
        <v>50</v>
      </c>
      <c r="G77" s="6">
        <v>100</v>
      </c>
      <c r="H77" s="6">
        <v>50</v>
      </c>
      <c r="I77" s="6">
        <v>50</v>
      </c>
      <c r="J77" s="6">
        <v>50</v>
      </c>
      <c r="K77" s="6">
        <v>50</v>
      </c>
      <c r="L77" s="6">
        <v>50</v>
      </c>
      <c r="M77" s="6">
        <v>50</v>
      </c>
      <c r="N77" s="6">
        <v>50</v>
      </c>
      <c r="O77" s="6">
        <v>-47633</v>
      </c>
      <c r="P77" s="6">
        <v>50</v>
      </c>
      <c r="Q77" s="6">
        <v>50</v>
      </c>
      <c r="R77" s="6"/>
      <c r="S77" s="15"/>
    </row>
    <row r="78" spans="1:19" x14ac:dyDescent="0.2">
      <c r="A78" s="12">
        <v>456075</v>
      </c>
      <c r="B78" s="13" t="s">
        <v>83</v>
      </c>
      <c r="C78" s="12" t="s">
        <v>60</v>
      </c>
      <c r="D78" s="2">
        <f t="shared" si="1"/>
        <v>456</v>
      </c>
      <c r="E78" s="14">
        <f t="shared" si="0"/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/>
      <c r="S78" s="15"/>
    </row>
    <row r="79" spans="1:19" x14ac:dyDescent="0.2">
      <c r="A79" s="12">
        <v>456100</v>
      </c>
      <c r="B79" s="13" t="s">
        <v>84</v>
      </c>
      <c r="C79" s="12" t="s">
        <v>60</v>
      </c>
      <c r="D79" s="2">
        <f t="shared" si="1"/>
        <v>456</v>
      </c>
      <c r="E79" s="14">
        <f t="shared" ref="E79" si="3">SUM(F79:Q79)</f>
        <v>1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1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/>
      <c r="S79" s="15"/>
    </row>
    <row r="80" spans="1:19" x14ac:dyDescent="0.2">
      <c r="A80" s="12">
        <v>456110</v>
      </c>
      <c r="B80" s="13" t="s">
        <v>85</v>
      </c>
      <c r="C80" s="12" t="s">
        <v>60</v>
      </c>
      <c r="D80" s="2">
        <f t="shared" si="1"/>
        <v>456</v>
      </c>
      <c r="E80" s="14">
        <f t="shared" si="0"/>
        <v>242780</v>
      </c>
      <c r="F80" s="6">
        <v>13968</v>
      </c>
      <c r="G80" s="6">
        <v>13496</v>
      </c>
      <c r="H80" s="6">
        <v>12967</v>
      </c>
      <c r="I80" s="6">
        <v>14509</v>
      </c>
      <c r="J80" s="6">
        <v>22536</v>
      </c>
      <c r="K80" s="6">
        <v>22028</v>
      </c>
      <c r="L80" s="6">
        <v>22825</v>
      </c>
      <c r="M80" s="6">
        <v>5537</v>
      </c>
      <c r="N80" s="6">
        <v>4245</v>
      </c>
      <c r="O80" s="6">
        <v>6008</v>
      </c>
      <c r="P80" s="6">
        <v>7267</v>
      </c>
      <c r="Q80" s="6">
        <v>97394</v>
      </c>
      <c r="R80" s="6"/>
      <c r="S80" s="15"/>
    </row>
    <row r="81" spans="1:19" x14ac:dyDescent="0.2">
      <c r="A81" s="12">
        <v>456111</v>
      </c>
      <c r="B81" s="13" t="s">
        <v>86</v>
      </c>
      <c r="C81" s="12" t="s">
        <v>60</v>
      </c>
      <c r="D81" s="2">
        <f t="shared" si="1"/>
        <v>456</v>
      </c>
      <c r="E81" s="14">
        <f t="shared" si="0"/>
        <v>4172274</v>
      </c>
      <c r="F81" s="6">
        <v>179445</v>
      </c>
      <c r="G81" s="6">
        <v>322640</v>
      </c>
      <c r="H81" s="6">
        <v>775400</v>
      </c>
      <c r="I81" s="6">
        <v>419012</v>
      </c>
      <c r="J81" s="6">
        <v>611434</v>
      </c>
      <c r="K81" s="6">
        <v>262716</v>
      </c>
      <c r="L81" s="6">
        <v>276708</v>
      </c>
      <c r="M81" s="6">
        <v>249497</v>
      </c>
      <c r="N81" s="6">
        <v>251045</v>
      </c>
      <c r="O81" s="6">
        <v>353214</v>
      </c>
      <c r="P81" s="6">
        <v>256978</v>
      </c>
      <c r="Q81" s="6">
        <v>214185</v>
      </c>
      <c r="R81" s="6"/>
      <c r="S81" s="15"/>
    </row>
    <row r="82" spans="1:19" x14ac:dyDescent="0.2">
      <c r="A82" s="12">
        <v>456610</v>
      </c>
      <c r="B82" s="13" t="s">
        <v>87</v>
      </c>
      <c r="C82" s="12" t="s">
        <v>60</v>
      </c>
      <c r="D82" s="2">
        <f t="shared" si="1"/>
        <v>456</v>
      </c>
      <c r="E82" s="14">
        <f t="shared" si="0"/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/>
      <c r="S82" s="15"/>
    </row>
    <row r="83" spans="1:19" x14ac:dyDescent="0.2">
      <c r="A83" s="12">
        <v>456970</v>
      </c>
      <c r="B83" s="13" t="s">
        <v>88</v>
      </c>
      <c r="C83" s="12" t="s">
        <v>60</v>
      </c>
      <c r="D83" s="2">
        <f t="shared" si="1"/>
        <v>456</v>
      </c>
      <c r="E83" s="14">
        <f t="shared" ref="E83:E158" si="4">SUM(F83:Q83)</f>
        <v>58054</v>
      </c>
      <c r="F83" s="6">
        <v>6269</v>
      </c>
      <c r="G83" s="6">
        <v>4005</v>
      </c>
      <c r="H83" s="6">
        <v>3667</v>
      </c>
      <c r="I83" s="6">
        <v>4131</v>
      </c>
      <c r="J83" s="6">
        <v>5082</v>
      </c>
      <c r="K83" s="6">
        <v>4984</v>
      </c>
      <c r="L83" s="6">
        <v>5390</v>
      </c>
      <c r="M83" s="6">
        <v>4663</v>
      </c>
      <c r="N83" s="6">
        <v>3611</v>
      </c>
      <c r="O83" s="6">
        <v>4245</v>
      </c>
      <c r="P83" s="6">
        <v>5393</v>
      </c>
      <c r="Q83" s="6">
        <v>6614</v>
      </c>
      <c r="R83" s="6"/>
      <c r="S83" s="15"/>
    </row>
    <row r="84" spans="1:19" x14ac:dyDescent="0.2">
      <c r="A84" s="12">
        <v>457100</v>
      </c>
      <c r="B84" s="13" t="s">
        <v>89</v>
      </c>
      <c r="C84" s="12" t="s">
        <v>60</v>
      </c>
      <c r="D84" s="2">
        <f>VALUE(LEFT(A84,3))</f>
        <v>457</v>
      </c>
      <c r="E84" s="14">
        <f t="shared" si="4"/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/>
      <c r="S84" s="15"/>
    </row>
    <row r="85" spans="1:19" x14ac:dyDescent="0.2">
      <c r="A85" s="12">
        <v>457105</v>
      </c>
      <c r="B85" s="13" t="s">
        <v>90</v>
      </c>
      <c r="C85" s="12" t="s">
        <v>60</v>
      </c>
      <c r="D85" s="2">
        <f>VALUE(LEFT(A85,3))</f>
        <v>457</v>
      </c>
      <c r="E85" s="14">
        <f t="shared" si="4"/>
        <v>259558</v>
      </c>
      <c r="F85" s="6">
        <v>17271</v>
      </c>
      <c r="G85" s="6">
        <v>17206</v>
      </c>
      <c r="H85" s="6">
        <v>16259</v>
      </c>
      <c r="I85" s="6">
        <v>18222</v>
      </c>
      <c r="J85" s="6">
        <v>28510</v>
      </c>
      <c r="K85" s="6">
        <v>26007</v>
      </c>
      <c r="L85" s="6">
        <v>26243</v>
      </c>
      <c r="M85" s="6">
        <v>22233</v>
      </c>
      <c r="N85" s="6">
        <v>19272</v>
      </c>
      <c r="O85" s="6">
        <v>19270</v>
      </c>
      <c r="P85" s="6">
        <v>22675</v>
      </c>
      <c r="Q85" s="6">
        <v>26390</v>
      </c>
      <c r="R85" s="6"/>
      <c r="S85" s="15"/>
    </row>
    <row r="86" spans="1:19" x14ac:dyDescent="0.2">
      <c r="A86" s="12">
        <v>457204</v>
      </c>
      <c r="B86" s="13" t="s">
        <v>91</v>
      </c>
      <c r="C86" s="12" t="s">
        <v>60</v>
      </c>
      <c r="D86" s="2">
        <f>VALUE(LEFT(A86,3))</f>
        <v>457</v>
      </c>
      <c r="E86" s="14">
        <f t="shared" si="4"/>
        <v>3234956</v>
      </c>
      <c r="F86" s="6">
        <v>279564</v>
      </c>
      <c r="G86" s="6">
        <v>281282</v>
      </c>
      <c r="H86" s="6">
        <v>279245</v>
      </c>
      <c r="I86" s="6">
        <v>279863</v>
      </c>
      <c r="J86" s="6">
        <v>262572</v>
      </c>
      <c r="K86" s="6">
        <v>293269</v>
      </c>
      <c r="L86" s="6">
        <v>245270</v>
      </c>
      <c r="M86" s="6">
        <v>263104</v>
      </c>
      <c r="N86" s="6">
        <v>263599</v>
      </c>
      <c r="O86" s="6">
        <v>263783</v>
      </c>
      <c r="P86" s="6">
        <v>261800</v>
      </c>
      <c r="Q86" s="6">
        <v>261605</v>
      </c>
      <c r="R86" s="6"/>
      <c r="S86" s="15"/>
    </row>
    <row r="87" spans="1:19" x14ac:dyDescent="0.2">
      <c r="A87" s="12">
        <v>500000</v>
      </c>
      <c r="B87" s="13" t="s">
        <v>92</v>
      </c>
      <c r="C87" s="12" t="s">
        <v>93</v>
      </c>
      <c r="D87" s="2">
        <f t="shared" si="1"/>
        <v>500</v>
      </c>
      <c r="E87" s="14">
        <f t="shared" si="4"/>
        <v>2780714</v>
      </c>
      <c r="F87" s="6">
        <v>158339</v>
      </c>
      <c r="G87" s="6">
        <v>170648</v>
      </c>
      <c r="H87" s="6">
        <v>281101</v>
      </c>
      <c r="I87" s="6">
        <v>83846</v>
      </c>
      <c r="J87" s="6">
        <v>183302</v>
      </c>
      <c r="K87" s="6">
        <v>177099</v>
      </c>
      <c r="L87" s="6">
        <v>128993</v>
      </c>
      <c r="M87" s="6">
        <v>95570</v>
      </c>
      <c r="N87" s="6">
        <v>164786</v>
      </c>
      <c r="O87" s="6">
        <v>1015615</v>
      </c>
      <c r="P87" s="6">
        <v>160209</v>
      </c>
      <c r="Q87" s="6">
        <v>161206</v>
      </c>
      <c r="R87" s="6"/>
      <c r="S87" s="15"/>
    </row>
    <row r="88" spans="1:19" x14ac:dyDescent="0.2">
      <c r="A88" s="12">
        <v>501110</v>
      </c>
      <c r="B88" s="13" t="s">
        <v>94</v>
      </c>
      <c r="C88" s="12" t="s">
        <v>53</v>
      </c>
      <c r="D88" s="2">
        <f t="shared" si="1"/>
        <v>501</v>
      </c>
      <c r="E88" s="14">
        <f t="shared" si="4"/>
        <v>81527823</v>
      </c>
      <c r="F88" s="6">
        <v>9070524</v>
      </c>
      <c r="G88" s="6">
        <v>3008987</v>
      </c>
      <c r="H88" s="6">
        <v>3985324</v>
      </c>
      <c r="I88" s="6">
        <v>9265347</v>
      </c>
      <c r="J88" s="6">
        <v>10508300</v>
      </c>
      <c r="K88" s="6">
        <v>10206449</v>
      </c>
      <c r="L88" s="6">
        <v>1765857</v>
      </c>
      <c r="M88" s="6">
        <v>1529622</v>
      </c>
      <c r="N88" s="6">
        <v>6492826</v>
      </c>
      <c r="O88" s="6">
        <v>7579193</v>
      </c>
      <c r="P88" s="6">
        <v>10837828</v>
      </c>
      <c r="Q88" s="6">
        <v>7277566</v>
      </c>
      <c r="R88" s="6"/>
      <c r="S88" s="15"/>
    </row>
    <row r="89" spans="1:19" x14ac:dyDescent="0.2">
      <c r="A89" s="12">
        <v>501150</v>
      </c>
      <c r="B89" s="13" t="s">
        <v>95</v>
      </c>
      <c r="C89" s="12" t="s">
        <v>93</v>
      </c>
      <c r="D89" s="2">
        <f t="shared" si="1"/>
        <v>501</v>
      </c>
      <c r="E89" s="14">
        <f t="shared" si="4"/>
        <v>926744</v>
      </c>
      <c r="F89" s="6">
        <v>76705</v>
      </c>
      <c r="G89" s="6">
        <v>71938</v>
      </c>
      <c r="H89" s="6">
        <v>97295</v>
      </c>
      <c r="I89" s="6">
        <v>72120</v>
      </c>
      <c r="J89" s="6">
        <v>76588</v>
      </c>
      <c r="K89" s="6">
        <v>71392</v>
      </c>
      <c r="L89" s="6">
        <v>72044</v>
      </c>
      <c r="M89" s="6">
        <v>65122</v>
      </c>
      <c r="N89" s="6">
        <v>78390</v>
      </c>
      <c r="O89" s="6">
        <v>76187</v>
      </c>
      <c r="P89" s="6">
        <v>84197</v>
      </c>
      <c r="Q89" s="6">
        <v>84766</v>
      </c>
      <c r="R89" s="6"/>
      <c r="S89" s="15"/>
    </row>
    <row r="90" spans="1:19" x14ac:dyDescent="0.2">
      <c r="A90" s="12">
        <v>501160</v>
      </c>
      <c r="B90" s="13" t="s">
        <v>96</v>
      </c>
      <c r="C90" s="12" t="s">
        <v>93</v>
      </c>
      <c r="D90" s="2">
        <f t="shared" si="1"/>
        <v>501</v>
      </c>
      <c r="E90" s="14">
        <f t="shared" si="4"/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/>
      <c r="S90" s="15"/>
    </row>
    <row r="91" spans="1:19" x14ac:dyDescent="0.2">
      <c r="A91" s="12">
        <v>501180</v>
      </c>
      <c r="B91" s="13" t="s">
        <v>97</v>
      </c>
      <c r="C91" s="12" t="s">
        <v>93</v>
      </c>
      <c r="D91" s="2">
        <f t="shared" si="1"/>
        <v>501</v>
      </c>
      <c r="E91" s="14">
        <f t="shared" si="4"/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/>
      <c r="S91" s="15"/>
    </row>
    <row r="92" spans="1:19" x14ac:dyDescent="0.2">
      <c r="A92" s="12">
        <v>501190</v>
      </c>
      <c r="B92" s="13" t="s">
        <v>98</v>
      </c>
      <c r="C92" s="12" t="s">
        <v>93</v>
      </c>
      <c r="D92" s="2">
        <f t="shared" si="1"/>
        <v>501</v>
      </c>
      <c r="E92" s="14">
        <f t="shared" si="4"/>
        <v>-59462</v>
      </c>
      <c r="F92" s="6">
        <v>-59462</v>
      </c>
      <c r="G92" s="6">
        <v>87545</v>
      </c>
      <c r="H92" s="6">
        <v>0</v>
      </c>
      <c r="I92" s="6">
        <v>0</v>
      </c>
      <c r="J92" s="6">
        <v>-87545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/>
      <c r="S92" s="15"/>
    </row>
    <row r="93" spans="1:19" x14ac:dyDescent="0.2">
      <c r="A93" s="12">
        <v>501310</v>
      </c>
      <c r="B93" s="13" t="s">
        <v>99</v>
      </c>
      <c r="C93" s="12" t="s">
        <v>53</v>
      </c>
      <c r="D93" s="2">
        <f t="shared" si="1"/>
        <v>501</v>
      </c>
      <c r="E93" s="14">
        <f t="shared" si="4"/>
        <v>2698561</v>
      </c>
      <c r="F93" s="6">
        <v>200210</v>
      </c>
      <c r="G93" s="6">
        <v>113447</v>
      </c>
      <c r="H93" s="6">
        <v>679028</v>
      </c>
      <c r="I93" s="6">
        <v>121022</v>
      </c>
      <c r="J93" s="6">
        <v>90938</v>
      </c>
      <c r="K93" s="6">
        <v>134307</v>
      </c>
      <c r="L93" s="6">
        <v>54664</v>
      </c>
      <c r="M93" s="6">
        <v>39127</v>
      </c>
      <c r="N93" s="6">
        <v>473364</v>
      </c>
      <c r="O93" s="6">
        <v>221109</v>
      </c>
      <c r="P93" s="6">
        <v>261857</v>
      </c>
      <c r="Q93" s="6">
        <v>309488</v>
      </c>
      <c r="R93" s="6"/>
      <c r="S93" s="15"/>
    </row>
    <row r="94" spans="1:19" x14ac:dyDescent="0.2">
      <c r="A94" s="12">
        <v>501350</v>
      </c>
      <c r="B94" s="13" t="s">
        <v>100</v>
      </c>
      <c r="C94" s="12" t="s">
        <v>93</v>
      </c>
      <c r="D94" s="2">
        <f t="shared" si="1"/>
        <v>501</v>
      </c>
      <c r="E94" s="14">
        <f t="shared" si="4"/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/>
      <c r="S94" s="15"/>
    </row>
    <row r="95" spans="1:19" x14ac:dyDescent="0.2">
      <c r="A95" s="12">
        <v>501996</v>
      </c>
      <c r="B95" s="13" t="s">
        <v>101</v>
      </c>
      <c r="C95" s="12" t="s">
        <v>53</v>
      </c>
      <c r="D95" s="2">
        <f t="shared" si="1"/>
        <v>501</v>
      </c>
      <c r="E95" s="14">
        <f t="shared" si="4"/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/>
      <c r="S95" s="15"/>
    </row>
    <row r="96" spans="1:19" x14ac:dyDescent="0.2">
      <c r="A96" s="12">
        <v>502020</v>
      </c>
      <c r="B96" s="13" t="s">
        <v>102</v>
      </c>
      <c r="C96" s="12" t="s">
        <v>93</v>
      </c>
      <c r="D96" s="2">
        <f t="shared" si="1"/>
        <v>502</v>
      </c>
      <c r="E96" s="14">
        <f t="shared" ref="E96" si="5">SUM(F96:Q96)</f>
        <v>320580</v>
      </c>
      <c r="F96" s="6">
        <v>984</v>
      </c>
      <c r="G96" s="6">
        <v>0</v>
      </c>
      <c r="H96" s="6">
        <v>12032</v>
      </c>
      <c r="I96" s="6">
        <v>81333</v>
      </c>
      <c r="J96" s="6">
        <v>85246</v>
      </c>
      <c r="K96" s="6">
        <v>99841</v>
      </c>
      <c r="L96" s="6">
        <v>0</v>
      </c>
      <c r="M96" s="6">
        <v>0</v>
      </c>
      <c r="N96" s="6">
        <v>27062</v>
      </c>
      <c r="O96" s="6">
        <v>14082</v>
      </c>
      <c r="P96" s="6">
        <v>0</v>
      </c>
      <c r="Q96" s="6">
        <v>0</v>
      </c>
      <c r="R96" s="6"/>
      <c r="S96" s="15"/>
    </row>
    <row r="97" spans="1:19" x14ac:dyDescent="0.2">
      <c r="A97" s="12">
        <v>502040</v>
      </c>
      <c r="B97" s="13" t="s">
        <v>103</v>
      </c>
      <c r="C97" s="12" t="s">
        <v>93</v>
      </c>
      <c r="D97" s="2">
        <f t="shared" si="1"/>
        <v>502</v>
      </c>
      <c r="E97" s="14">
        <f t="shared" si="4"/>
        <v>24142930</v>
      </c>
      <c r="F97" s="6">
        <v>2559628</v>
      </c>
      <c r="G97" s="6">
        <v>1596675</v>
      </c>
      <c r="H97" s="6">
        <v>852988</v>
      </c>
      <c r="I97" s="6">
        <v>3394709</v>
      </c>
      <c r="J97" s="6">
        <v>2767686</v>
      </c>
      <c r="K97" s="6">
        <v>2958196</v>
      </c>
      <c r="L97" s="6">
        <v>669809</v>
      </c>
      <c r="M97" s="6">
        <v>0</v>
      </c>
      <c r="N97" s="6">
        <v>1560962</v>
      </c>
      <c r="O97" s="6">
        <v>2562140</v>
      </c>
      <c r="P97" s="6">
        <v>2848338</v>
      </c>
      <c r="Q97" s="6">
        <v>2371799</v>
      </c>
      <c r="R97" s="6"/>
      <c r="S97" s="15"/>
    </row>
    <row r="98" spans="1:19" x14ac:dyDescent="0.2">
      <c r="A98" s="12">
        <v>502070</v>
      </c>
      <c r="B98" s="13" t="s">
        <v>104</v>
      </c>
      <c r="C98" s="12" t="s">
        <v>93</v>
      </c>
      <c r="D98" s="2">
        <f>VALUE(LEFT(A98,3))</f>
        <v>502</v>
      </c>
      <c r="E98" s="14">
        <f t="shared" si="4"/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/>
      <c r="S98" s="15"/>
    </row>
    <row r="99" spans="1:19" x14ac:dyDescent="0.2">
      <c r="A99" s="12">
        <v>502100</v>
      </c>
      <c r="B99" s="13" t="s">
        <v>105</v>
      </c>
      <c r="C99" s="12" t="s">
        <v>93</v>
      </c>
      <c r="D99" s="2">
        <f t="shared" si="1"/>
        <v>502</v>
      </c>
      <c r="E99" s="14">
        <f t="shared" si="4"/>
        <v>4340327</v>
      </c>
      <c r="F99" s="6">
        <v>306819</v>
      </c>
      <c r="G99" s="6">
        <v>304931</v>
      </c>
      <c r="H99" s="6">
        <v>458363</v>
      </c>
      <c r="I99" s="6">
        <v>650819</v>
      </c>
      <c r="J99" s="6">
        <v>273602</v>
      </c>
      <c r="K99" s="6">
        <v>307055</v>
      </c>
      <c r="L99" s="6">
        <v>286153</v>
      </c>
      <c r="M99" s="6">
        <v>238193</v>
      </c>
      <c r="N99" s="6">
        <v>393566</v>
      </c>
      <c r="O99" s="6">
        <v>383878</v>
      </c>
      <c r="P99" s="6">
        <v>389175</v>
      </c>
      <c r="Q99" s="6">
        <v>347773</v>
      </c>
      <c r="R99" s="6"/>
      <c r="S99" s="15"/>
    </row>
    <row r="100" spans="1:19" x14ac:dyDescent="0.2">
      <c r="A100" s="12">
        <v>502410</v>
      </c>
      <c r="B100" s="13" t="s">
        <v>106</v>
      </c>
      <c r="C100" s="12" t="s">
        <v>93</v>
      </c>
      <c r="D100" s="2">
        <f t="shared" si="1"/>
        <v>502</v>
      </c>
      <c r="E100" s="14">
        <f t="shared" si="4"/>
        <v>47334</v>
      </c>
      <c r="F100" s="6">
        <v>3</v>
      </c>
      <c r="G100" s="6">
        <v>0</v>
      </c>
      <c r="H100" s="6">
        <v>0</v>
      </c>
      <c r="I100" s="6">
        <v>1289</v>
      </c>
      <c r="J100" s="6">
        <v>164</v>
      </c>
      <c r="K100" s="6">
        <v>0</v>
      </c>
      <c r="L100" s="6">
        <v>0</v>
      </c>
      <c r="M100" s="6">
        <v>0</v>
      </c>
      <c r="N100" s="6">
        <v>0</v>
      </c>
      <c r="O100" s="6">
        <v>3839</v>
      </c>
      <c r="P100" s="6">
        <v>1203</v>
      </c>
      <c r="Q100" s="6">
        <v>40836</v>
      </c>
      <c r="R100" s="6"/>
      <c r="S100" s="15"/>
    </row>
    <row r="101" spans="1:19" x14ac:dyDescent="0.2">
      <c r="A101" s="12">
        <v>505000</v>
      </c>
      <c r="B101" s="13" t="s">
        <v>107</v>
      </c>
      <c r="C101" s="12" t="s">
        <v>93</v>
      </c>
      <c r="D101" s="2">
        <f t="shared" ref="D101:D178" si="6">VALUE(LEFT(A101,3))</f>
        <v>505</v>
      </c>
      <c r="E101" s="14">
        <f t="shared" si="4"/>
        <v>739942</v>
      </c>
      <c r="F101" s="6">
        <v>64295</v>
      </c>
      <c r="G101" s="6">
        <v>58370</v>
      </c>
      <c r="H101" s="6">
        <v>91679</v>
      </c>
      <c r="I101" s="6">
        <v>61824</v>
      </c>
      <c r="J101" s="6">
        <v>57561</v>
      </c>
      <c r="K101" s="6">
        <v>49823</v>
      </c>
      <c r="L101" s="6">
        <v>55452</v>
      </c>
      <c r="M101" s="6">
        <v>39848</v>
      </c>
      <c r="N101" s="6">
        <v>69798</v>
      </c>
      <c r="O101" s="6">
        <v>70961</v>
      </c>
      <c r="P101" s="6">
        <v>63526</v>
      </c>
      <c r="Q101" s="6">
        <v>56805</v>
      </c>
      <c r="R101" s="6"/>
      <c r="S101" s="15"/>
    </row>
    <row r="102" spans="1:19" x14ac:dyDescent="0.2">
      <c r="A102" s="12">
        <v>506000</v>
      </c>
      <c r="B102" s="13" t="s">
        <v>108</v>
      </c>
      <c r="C102" s="12" t="s">
        <v>93</v>
      </c>
      <c r="D102" s="2">
        <f t="shared" si="6"/>
        <v>506</v>
      </c>
      <c r="E102" s="14">
        <f t="shared" si="4"/>
        <v>1617428</v>
      </c>
      <c r="F102" s="6">
        <v>103761</v>
      </c>
      <c r="G102" s="6">
        <v>137512</v>
      </c>
      <c r="H102" s="6">
        <v>170064</v>
      </c>
      <c r="I102" s="6">
        <v>141429</v>
      </c>
      <c r="J102" s="6">
        <v>128586</v>
      </c>
      <c r="K102" s="6">
        <v>379876</v>
      </c>
      <c r="L102" s="6">
        <v>133464</v>
      </c>
      <c r="M102" s="6">
        <v>117778</v>
      </c>
      <c r="N102" s="6">
        <v>139050</v>
      </c>
      <c r="O102" s="6">
        <v>139913</v>
      </c>
      <c r="P102" s="6">
        <v>-76810</v>
      </c>
      <c r="Q102" s="6">
        <v>102805</v>
      </c>
      <c r="R102" s="6"/>
      <c r="S102" s="15"/>
    </row>
    <row r="103" spans="1:19" x14ac:dyDescent="0.2">
      <c r="A103" s="12">
        <v>507000</v>
      </c>
      <c r="B103" s="13" t="s">
        <v>109</v>
      </c>
      <c r="C103" s="12" t="s">
        <v>93</v>
      </c>
      <c r="D103" s="2">
        <f t="shared" si="6"/>
        <v>507</v>
      </c>
      <c r="E103" s="14">
        <f t="shared" si="4"/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/>
      <c r="S103" s="15"/>
    </row>
    <row r="104" spans="1:19" x14ac:dyDescent="0.2">
      <c r="A104" s="12">
        <v>509030</v>
      </c>
      <c r="B104" s="13" t="s">
        <v>110</v>
      </c>
      <c r="C104" s="12" t="s">
        <v>111</v>
      </c>
      <c r="D104" s="2">
        <f t="shared" si="6"/>
        <v>509</v>
      </c>
      <c r="E104" s="14">
        <f t="shared" si="4"/>
        <v>241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219</v>
      </c>
      <c r="P104" s="6">
        <v>0</v>
      </c>
      <c r="Q104" s="6">
        <v>22</v>
      </c>
      <c r="R104" s="6"/>
      <c r="S104" s="15"/>
    </row>
    <row r="105" spans="1:19" x14ac:dyDescent="0.2">
      <c r="A105" s="12">
        <v>509210</v>
      </c>
      <c r="B105" s="13" t="s">
        <v>112</v>
      </c>
      <c r="C105" s="12" t="s">
        <v>111</v>
      </c>
      <c r="D105" s="2">
        <f t="shared" si="6"/>
        <v>509</v>
      </c>
      <c r="E105" s="14">
        <f t="shared" si="4"/>
        <v>7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7</v>
      </c>
      <c r="P105" s="6">
        <v>0</v>
      </c>
      <c r="Q105" s="6">
        <v>0</v>
      </c>
      <c r="R105" s="6"/>
      <c r="S105" s="15"/>
    </row>
    <row r="106" spans="1:19" x14ac:dyDescent="0.2">
      <c r="A106" s="12">
        <v>509212</v>
      </c>
      <c r="B106" s="13" t="s">
        <v>113</v>
      </c>
      <c r="C106" s="12" t="s">
        <v>111</v>
      </c>
      <c r="D106" s="2">
        <f t="shared" si="6"/>
        <v>509</v>
      </c>
      <c r="E106" s="14">
        <f t="shared" si="4"/>
        <v>619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512</v>
      </c>
      <c r="P106" s="6">
        <v>0</v>
      </c>
      <c r="Q106" s="6">
        <v>107</v>
      </c>
      <c r="R106" s="6"/>
      <c r="S106" s="15"/>
    </row>
    <row r="107" spans="1:19" x14ac:dyDescent="0.2">
      <c r="A107" s="12">
        <v>510000</v>
      </c>
      <c r="B107" s="13" t="s">
        <v>114</v>
      </c>
      <c r="C107" s="12" t="s">
        <v>115</v>
      </c>
      <c r="D107" s="2">
        <f t="shared" si="6"/>
        <v>510</v>
      </c>
      <c r="E107" s="14">
        <f t="shared" si="4"/>
        <v>1136335</v>
      </c>
      <c r="F107" s="6">
        <v>131447</v>
      </c>
      <c r="G107" s="6">
        <v>132057</v>
      </c>
      <c r="H107" s="6">
        <v>118483</v>
      </c>
      <c r="I107" s="6">
        <v>121447</v>
      </c>
      <c r="J107" s="6">
        <v>118622</v>
      </c>
      <c r="K107" s="6">
        <v>108323</v>
      </c>
      <c r="L107" s="6">
        <v>-15517</v>
      </c>
      <c r="M107" s="6">
        <v>68965</v>
      </c>
      <c r="N107" s="6">
        <v>82975</v>
      </c>
      <c r="O107" s="6">
        <v>98698</v>
      </c>
      <c r="P107" s="6">
        <v>83764</v>
      </c>
      <c r="Q107" s="6">
        <v>87071</v>
      </c>
      <c r="R107" s="6"/>
      <c r="S107" s="15"/>
    </row>
    <row r="108" spans="1:19" x14ac:dyDescent="0.2">
      <c r="A108" s="12">
        <v>510100</v>
      </c>
      <c r="B108" s="13" t="s">
        <v>116</v>
      </c>
      <c r="C108" s="12" t="s">
        <v>115</v>
      </c>
      <c r="D108" s="2">
        <f t="shared" si="6"/>
        <v>510</v>
      </c>
      <c r="E108" s="14">
        <f t="shared" si="4"/>
        <v>73810</v>
      </c>
      <c r="F108" s="6">
        <v>3804</v>
      </c>
      <c r="G108" s="6">
        <v>4626</v>
      </c>
      <c r="H108" s="6">
        <v>2496</v>
      </c>
      <c r="I108" s="6">
        <v>3468</v>
      </c>
      <c r="J108" s="6">
        <v>3722</v>
      </c>
      <c r="K108" s="6">
        <v>4725</v>
      </c>
      <c r="L108" s="6">
        <v>4049</v>
      </c>
      <c r="M108" s="6">
        <v>4736</v>
      </c>
      <c r="N108" s="6">
        <v>3718</v>
      </c>
      <c r="O108" s="6">
        <v>29725</v>
      </c>
      <c r="P108" s="6">
        <v>4515</v>
      </c>
      <c r="Q108" s="6">
        <v>4226</v>
      </c>
      <c r="R108" s="6"/>
      <c r="S108" s="15"/>
    </row>
    <row r="109" spans="1:19" x14ac:dyDescent="0.2">
      <c r="A109" s="12">
        <v>511000</v>
      </c>
      <c r="B109" s="13" t="s">
        <v>117</v>
      </c>
      <c r="C109" s="12" t="s">
        <v>115</v>
      </c>
      <c r="D109" s="2">
        <f t="shared" si="6"/>
        <v>511</v>
      </c>
      <c r="E109" s="14">
        <f t="shared" si="4"/>
        <v>1685686</v>
      </c>
      <c r="F109" s="6">
        <v>-10766</v>
      </c>
      <c r="G109" s="6">
        <v>177096</v>
      </c>
      <c r="H109" s="6">
        <v>165893</v>
      </c>
      <c r="I109" s="6">
        <v>94447</v>
      </c>
      <c r="J109" s="6">
        <v>166322</v>
      </c>
      <c r="K109" s="6">
        <v>171698</v>
      </c>
      <c r="L109" s="6">
        <v>84604</v>
      </c>
      <c r="M109" s="6">
        <v>42293</v>
      </c>
      <c r="N109" s="6">
        <v>144659</v>
      </c>
      <c r="O109" s="6">
        <v>290351</v>
      </c>
      <c r="P109" s="6">
        <v>189396</v>
      </c>
      <c r="Q109" s="6">
        <v>169693</v>
      </c>
      <c r="R109" s="6"/>
      <c r="S109" s="15"/>
    </row>
    <row r="110" spans="1:19" x14ac:dyDescent="0.2">
      <c r="A110" s="12">
        <v>512100</v>
      </c>
      <c r="B110" s="13" t="s">
        <v>118</v>
      </c>
      <c r="C110" s="12" t="s">
        <v>115</v>
      </c>
      <c r="D110" s="2">
        <f t="shared" si="6"/>
        <v>512</v>
      </c>
      <c r="E110" s="14">
        <f t="shared" si="4"/>
        <v>3870435</v>
      </c>
      <c r="F110" s="6">
        <v>590536</v>
      </c>
      <c r="G110" s="6">
        <v>242713</v>
      </c>
      <c r="H110" s="6">
        <v>373355</v>
      </c>
      <c r="I110" s="6">
        <v>-405</v>
      </c>
      <c r="J110" s="6">
        <v>1028872</v>
      </c>
      <c r="K110" s="6">
        <v>201805</v>
      </c>
      <c r="L110" s="6">
        <v>298433</v>
      </c>
      <c r="M110" s="6">
        <v>-909067</v>
      </c>
      <c r="N110" s="6">
        <v>869816</v>
      </c>
      <c r="O110" s="6">
        <v>408255</v>
      </c>
      <c r="P110" s="6">
        <v>152292</v>
      </c>
      <c r="Q110" s="6">
        <v>613830</v>
      </c>
      <c r="R110" s="6"/>
      <c r="S110" s="15"/>
    </row>
    <row r="111" spans="1:19" x14ac:dyDescent="0.2">
      <c r="A111" s="12">
        <v>512300</v>
      </c>
      <c r="B111" s="13" t="s">
        <v>119</v>
      </c>
      <c r="C111" s="12" t="s">
        <v>115</v>
      </c>
      <c r="D111" s="2">
        <f t="shared" si="6"/>
        <v>512</v>
      </c>
      <c r="E111" s="14">
        <f t="shared" si="4"/>
        <v>6265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6265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/>
      <c r="S111" s="15"/>
    </row>
    <row r="112" spans="1:19" x14ac:dyDescent="0.2">
      <c r="A112" s="12">
        <v>513100</v>
      </c>
      <c r="B112" s="13" t="s">
        <v>120</v>
      </c>
      <c r="C112" s="12" t="s">
        <v>115</v>
      </c>
      <c r="D112" s="2">
        <f t="shared" si="6"/>
        <v>513</v>
      </c>
      <c r="E112" s="14">
        <f t="shared" si="4"/>
        <v>682396</v>
      </c>
      <c r="F112" s="6">
        <v>114772</v>
      </c>
      <c r="G112" s="6">
        <v>70048</v>
      </c>
      <c r="H112" s="6">
        <v>-199634</v>
      </c>
      <c r="I112" s="6">
        <v>339104</v>
      </c>
      <c r="J112" s="6">
        <v>71091</v>
      </c>
      <c r="K112" s="6">
        <v>99008</v>
      </c>
      <c r="L112" s="6">
        <v>44714</v>
      </c>
      <c r="M112" s="6">
        <v>46992</v>
      </c>
      <c r="N112" s="6">
        <v>69209</v>
      </c>
      <c r="O112" s="6">
        <v>-78423</v>
      </c>
      <c r="P112" s="6">
        <v>35544</v>
      </c>
      <c r="Q112" s="6">
        <v>69971</v>
      </c>
      <c r="R112" s="6"/>
      <c r="S112" s="15"/>
    </row>
    <row r="113" spans="1:19" x14ac:dyDescent="0.2">
      <c r="A113" s="12">
        <v>513250</v>
      </c>
      <c r="B113" s="13" t="s">
        <v>121</v>
      </c>
      <c r="C113" s="12" t="s">
        <v>115</v>
      </c>
      <c r="D113" s="2">
        <f t="shared" si="6"/>
        <v>513</v>
      </c>
      <c r="E113" s="14">
        <f t="shared" si="4"/>
        <v>3002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956</v>
      </c>
      <c r="Q113" s="6">
        <v>2046</v>
      </c>
      <c r="R113" s="6"/>
      <c r="S113" s="15"/>
    </row>
    <row r="114" spans="1:19" x14ac:dyDescent="0.2">
      <c r="A114" s="12">
        <v>514000</v>
      </c>
      <c r="B114" s="13" t="s">
        <v>122</v>
      </c>
      <c r="C114" s="12" t="s">
        <v>115</v>
      </c>
      <c r="D114" s="2">
        <f t="shared" si="6"/>
        <v>514</v>
      </c>
      <c r="E114" s="14">
        <f t="shared" si="4"/>
        <v>1097485</v>
      </c>
      <c r="F114" s="6">
        <v>98618</v>
      </c>
      <c r="G114" s="6">
        <v>89516</v>
      </c>
      <c r="H114" s="6">
        <v>62678</v>
      </c>
      <c r="I114" s="6">
        <v>64280</v>
      </c>
      <c r="J114" s="6">
        <v>95486</v>
      </c>
      <c r="K114" s="6">
        <v>-132231</v>
      </c>
      <c r="L114" s="6">
        <v>73642</v>
      </c>
      <c r="M114" s="6">
        <v>155125</v>
      </c>
      <c r="N114" s="6">
        <v>89957</v>
      </c>
      <c r="O114" s="6">
        <v>90707</v>
      </c>
      <c r="P114" s="6">
        <v>173872</v>
      </c>
      <c r="Q114" s="6">
        <v>235835</v>
      </c>
      <c r="R114" s="6"/>
      <c r="S114" s="15"/>
    </row>
    <row r="115" spans="1:19" x14ac:dyDescent="0.2">
      <c r="A115" s="12">
        <v>514300</v>
      </c>
      <c r="B115" s="13" t="s">
        <v>122</v>
      </c>
      <c r="C115" s="12" t="s">
        <v>115</v>
      </c>
      <c r="D115" s="2">
        <f t="shared" si="6"/>
        <v>514</v>
      </c>
      <c r="E115" s="14">
        <f t="shared" si="4"/>
        <v>49</v>
      </c>
      <c r="F115" s="6">
        <v>0</v>
      </c>
      <c r="G115" s="6">
        <v>4</v>
      </c>
      <c r="H115" s="6">
        <v>0</v>
      </c>
      <c r="I115" s="6">
        <v>4</v>
      </c>
      <c r="J115" s="6">
        <v>4</v>
      </c>
      <c r="K115" s="6">
        <v>1</v>
      </c>
      <c r="L115" s="6">
        <v>0</v>
      </c>
      <c r="M115" s="6">
        <v>0</v>
      </c>
      <c r="N115" s="6">
        <v>20</v>
      </c>
      <c r="O115" s="6">
        <v>8</v>
      </c>
      <c r="P115" s="6">
        <v>0</v>
      </c>
      <c r="Q115" s="6">
        <v>8</v>
      </c>
      <c r="R115" s="6"/>
      <c r="S115" s="15"/>
    </row>
    <row r="116" spans="1:19" x14ac:dyDescent="0.2">
      <c r="A116" s="12">
        <v>546000</v>
      </c>
      <c r="B116" s="13" t="s">
        <v>123</v>
      </c>
      <c r="C116" s="12" t="s">
        <v>93</v>
      </c>
      <c r="D116" s="2">
        <f t="shared" si="6"/>
        <v>546</v>
      </c>
      <c r="E116" s="14">
        <f t="shared" si="4"/>
        <v>205616</v>
      </c>
      <c r="F116" s="6">
        <v>23732</v>
      </c>
      <c r="G116" s="6">
        <v>13903</v>
      </c>
      <c r="H116" s="6">
        <v>17580</v>
      </c>
      <c r="I116" s="6">
        <v>15506</v>
      </c>
      <c r="J116" s="6">
        <v>15226</v>
      </c>
      <c r="K116" s="6">
        <v>18759</v>
      </c>
      <c r="L116" s="6">
        <v>9453</v>
      </c>
      <c r="M116" s="6">
        <v>11767</v>
      </c>
      <c r="N116" s="6">
        <v>20477</v>
      </c>
      <c r="O116" s="6">
        <v>19626</v>
      </c>
      <c r="P116" s="6">
        <v>18613</v>
      </c>
      <c r="Q116" s="6">
        <v>20974</v>
      </c>
      <c r="R116" s="6"/>
      <c r="S116" s="15"/>
    </row>
    <row r="117" spans="1:19" x14ac:dyDescent="0.2">
      <c r="A117" s="12">
        <v>547100</v>
      </c>
      <c r="B117" s="13" t="s">
        <v>124</v>
      </c>
      <c r="C117" s="12" t="s">
        <v>53</v>
      </c>
      <c r="D117" s="2">
        <f t="shared" si="6"/>
        <v>547</v>
      </c>
      <c r="E117" s="14">
        <f t="shared" si="4"/>
        <v>15219247</v>
      </c>
      <c r="F117" s="6">
        <v>418650</v>
      </c>
      <c r="G117" s="6">
        <v>967120</v>
      </c>
      <c r="H117" s="6">
        <v>936764</v>
      </c>
      <c r="I117" s="6">
        <v>1195919</v>
      </c>
      <c r="J117" s="6">
        <v>1184790</v>
      </c>
      <c r="K117" s="6">
        <v>1034269</v>
      </c>
      <c r="L117" s="6">
        <v>920537</v>
      </c>
      <c r="M117" s="6">
        <v>1577520</v>
      </c>
      <c r="N117" s="6">
        <v>1271452</v>
      </c>
      <c r="O117" s="6">
        <v>1392516</v>
      </c>
      <c r="P117" s="6">
        <v>2231510</v>
      </c>
      <c r="Q117" s="6">
        <v>2088200</v>
      </c>
      <c r="R117" s="6"/>
      <c r="S117" s="15"/>
    </row>
    <row r="118" spans="1:19" x14ac:dyDescent="0.2">
      <c r="A118" s="12">
        <v>547150</v>
      </c>
      <c r="B118" s="13" t="s">
        <v>125</v>
      </c>
      <c r="C118" s="12" t="s">
        <v>93</v>
      </c>
      <c r="D118" s="2">
        <f t="shared" si="6"/>
        <v>547</v>
      </c>
      <c r="E118" s="14">
        <f t="shared" si="4"/>
        <v>48309</v>
      </c>
      <c r="F118" s="6">
        <v>2603</v>
      </c>
      <c r="G118" s="6">
        <v>4083</v>
      </c>
      <c r="H118" s="6">
        <v>4357</v>
      </c>
      <c r="I118" s="6">
        <v>3998</v>
      </c>
      <c r="J118" s="6">
        <v>4053</v>
      </c>
      <c r="K118" s="6">
        <v>3567</v>
      </c>
      <c r="L118" s="6">
        <v>2885</v>
      </c>
      <c r="M118" s="6">
        <v>5975</v>
      </c>
      <c r="N118" s="6">
        <v>2987</v>
      </c>
      <c r="O118" s="6">
        <v>4275</v>
      </c>
      <c r="P118" s="6">
        <v>4283</v>
      </c>
      <c r="Q118" s="6">
        <v>5243</v>
      </c>
      <c r="R118" s="6"/>
      <c r="S118" s="15"/>
    </row>
    <row r="119" spans="1:19" x14ac:dyDescent="0.2">
      <c r="A119" s="12">
        <v>547200</v>
      </c>
      <c r="B119" s="13" t="s">
        <v>126</v>
      </c>
      <c r="C119" s="12" t="s">
        <v>53</v>
      </c>
      <c r="D119" s="2">
        <f t="shared" si="6"/>
        <v>547</v>
      </c>
      <c r="E119" s="14">
        <f t="shared" si="4"/>
        <v>1367990</v>
      </c>
      <c r="F119" s="6">
        <v>0</v>
      </c>
      <c r="G119" s="6">
        <v>135352</v>
      </c>
      <c r="H119" s="6">
        <v>0</v>
      </c>
      <c r="I119" s="6">
        <v>0</v>
      </c>
      <c r="J119" s="6">
        <v>0</v>
      </c>
      <c r="K119" s="6">
        <v>0</v>
      </c>
      <c r="L119" s="6">
        <v>290323</v>
      </c>
      <c r="M119" s="6">
        <v>0</v>
      </c>
      <c r="N119" s="6">
        <v>691883</v>
      </c>
      <c r="O119" s="6">
        <v>0</v>
      </c>
      <c r="P119" s="6">
        <v>0</v>
      </c>
      <c r="Q119" s="6">
        <v>250432</v>
      </c>
      <c r="R119" s="6"/>
      <c r="S119" s="15"/>
    </row>
    <row r="120" spans="1:19" x14ac:dyDescent="0.2">
      <c r="A120" s="12">
        <v>548100</v>
      </c>
      <c r="B120" s="13" t="s">
        <v>127</v>
      </c>
      <c r="C120" s="12" t="s">
        <v>93</v>
      </c>
      <c r="D120" s="2">
        <f t="shared" si="6"/>
        <v>548</v>
      </c>
      <c r="E120" s="14">
        <f t="shared" si="4"/>
        <v>28079</v>
      </c>
      <c r="F120" s="6">
        <v>1653</v>
      </c>
      <c r="G120" s="6">
        <v>1573</v>
      </c>
      <c r="H120" s="6">
        <v>7681</v>
      </c>
      <c r="I120" s="6">
        <v>2289</v>
      </c>
      <c r="J120" s="6">
        <v>1341</v>
      </c>
      <c r="K120" s="6">
        <v>1044</v>
      </c>
      <c r="L120" s="6">
        <v>4290</v>
      </c>
      <c r="M120" s="6">
        <v>870</v>
      </c>
      <c r="N120" s="6">
        <v>4813</v>
      </c>
      <c r="O120" s="6">
        <v>709</v>
      </c>
      <c r="P120" s="6">
        <v>957</v>
      </c>
      <c r="Q120" s="6">
        <v>859</v>
      </c>
      <c r="R120" s="6"/>
      <c r="S120" s="15"/>
    </row>
    <row r="121" spans="1:19" x14ac:dyDescent="0.2">
      <c r="A121" s="12">
        <v>548200</v>
      </c>
      <c r="B121" s="13" t="s">
        <v>128</v>
      </c>
      <c r="C121" s="12" t="s">
        <v>93</v>
      </c>
      <c r="D121" s="2">
        <f t="shared" si="6"/>
        <v>548</v>
      </c>
      <c r="E121" s="14">
        <f t="shared" si="4"/>
        <v>478757</v>
      </c>
      <c r="F121" s="6">
        <v>10947</v>
      </c>
      <c r="G121" s="6">
        <v>44589</v>
      </c>
      <c r="H121" s="6">
        <v>69453</v>
      </c>
      <c r="I121" s="6">
        <v>30116</v>
      </c>
      <c r="J121" s="6">
        <v>30096</v>
      </c>
      <c r="K121" s="6">
        <v>36283</v>
      </c>
      <c r="L121" s="6">
        <v>24637</v>
      </c>
      <c r="M121" s="6">
        <v>55644</v>
      </c>
      <c r="N121" s="6">
        <v>107746</v>
      </c>
      <c r="O121" s="6">
        <v>12688</v>
      </c>
      <c r="P121" s="6">
        <v>14475</v>
      </c>
      <c r="Q121" s="6">
        <v>42083</v>
      </c>
      <c r="R121" s="6"/>
      <c r="S121" s="15"/>
    </row>
    <row r="122" spans="1:19" x14ac:dyDescent="0.2">
      <c r="A122" s="12">
        <v>549000</v>
      </c>
      <c r="B122" s="13" t="s">
        <v>129</v>
      </c>
      <c r="C122" s="12" t="s">
        <v>93</v>
      </c>
      <c r="D122" s="2">
        <f t="shared" si="6"/>
        <v>549</v>
      </c>
      <c r="E122" s="14">
        <f t="shared" si="4"/>
        <v>1118467</v>
      </c>
      <c r="F122" s="6">
        <v>114377</v>
      </c>
      <c r="G122" s="6">
        <v>68069</v>
      </c>
      <c r="H122" s="6">
        <v>68183</v>
      </c>
      <c r="I122" s="6">
        <v>87829</v>
      </c>
      <c r="J122" s="6">
        <v>100078</v>
      </c>
      <c r="K122" s="6">
        <v>85282</v>
      </c>
      <c r="L122" s="6">
        <v>69560</v>
      </c>
      <c r="M122" s="6">
        <v>88421</v>
      </c>
      <c r="N122" s="6">
        <v>70163</v>
      </c>
      <c r="O122" s="6">
        <v>164140</v>
      </c>
      <c r="P122" s="6">
        <v>119709</v>
      </c>
      <c r="Q122" s="6">
        <v>82656</v>
      </c>
      <c r="R122" s="6"/>
      <c r="S122" s="15"/>
    </row>
    <row r="123" spans="1:19" x14ac:dyDescent="0.2">
      <c r="A123" s="12">
        <v>550001</v>
      </c>
      <c r="B123" s="13" t="s">
        <v>130</v>
      </c>
      <c r="C123" s="12" t="s">
        <v>115</v>
      </c>
      <c r="D123" s="2">
        <f t="shared" si="6"/>
        <v>550</v>
      </c>
      <c r="E123" s="14">
        <f t="shared" ref="E123" si="7">SUM(F123:Q123)</f>
        <v>-3</v>
      </c>
      <c r="F123" s="6">
        <v>0</v>
      </c>
      <c r="G123" s="6">
        <v>0</v>
      </c>
      <c r="H123" s="6">
        <v>-3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/>
      <c r="S123" s="15"/>
    </row>
    <row r="124" spans="1:19" x14ac:dyDescent="0.2">
      <c r="A124" s="12">
        <v>551000</v>
      </c>
      <c r="B124" s="13" t="s">
        <v>131</v>
      </c>
      <c r="C124" s="12" t="s">
        <v>115</v>
      </c>
      <c r="D124" s="2">
        <f t="shared" si="6"/>
        <v>551</v>
      </c>
      <c r="E124" s="14">
        <f t="shared" si="4"/>
        <v>114856</v>
      </c>
      <c r="F124" s="6">
        <v>10617</v>
      </c>
      <c r="G124" s="6">
        <v>9736</v>
      </c>
      <c r="H124" s="6">
        <v>15168</v>
      </c>
      <c r="I124" s="6">
        <v>8828</v>
      </c>
      <c r="J124" s="6">
        <v>9333</v>
      </c>
      <c r="K124" s="6">
        <v>8697</v>
      </c>
      <c r="L124" s="6">
        <v>8178</v>
      </c>
      <c r="M124" s="6">
        <v>9129</v>
      </c>
      <c r="N124" s="6">
        <v>8683</v>
      </c>
      <c r="O124" s="6">
        <v>11959</v>
      </c>
      <c r="P124" s="6">
        <v>7990</v>
      </c>
      <c r="Q124" s="6">
        <v>6538</v>
      </c>
      <c r="R124" s="6"/>
      <c r="S124" s="15"/>
    </row>
    <row r="125" spans="1:19" x14ac:dyDescent="0.2">
      <c r="A125" s="12">
        <v>552000</v>
      </c>
      <c r="B125" s="13" t="s">
        <v>132</v>
      </c>
      <c r="C125" s="12" t="s">
        <v>115</v>
      </c>
      <c r="D125" s="2">
        <f t="shared" si="6"/>
        <v>552</v>
      </c>
      <c r="E125" s="14">
        <f t="shared" si="4"/>
        <v>192472</v>
      </c>
      <c r="F125" s="6">
        <v>20903</v>
      </c>
      <c r="G125" s="6">
        <v>15706</v>
      </c>
      <c r="H125" s="6">
        <v>8691</v>
      </c>
      <c r="I125" s="6">
        <v>14360</v>
      </c>
      <c r="J125" s="6">
        <v>23216</v>
      </c>
      <c r="K125" s="6">
        <v>9051</v>
      </c>
      <c r="L125" s="6">
        <v>16006</v>
      </c>
      <c r="M125" s="6">
        <v>7820</v>
      </c>
      <c r="N125" s="6">
        <v>5132</v>
      </c>
      <c r="O125" s="6">
        <v>18996</v>
      </c>
      <c r="P125" s="6">
        <v>24110</v>
      </c>
      <c r="Q125" s="6">
        <v>28481</v>
      </c>
      <c r="R125" s="6"/>
      <c r="S125" s="15"/>
    </row>
    <row r="126" spans="1:19" x14ac:dyDescent="0.2">
      <c r="A126" s="12">
        <v>552220</v>
      </c>
      <c r="B126" s="13" t="s">
        <v>133</v>
      </c>
      <c r="C126" s="12" t="s">
        <v>115</v>
      </c>
      <c r="D126" s="2">
        <f t="shared" si="6"/>
        <v>552</v>
      </c>
      <c r="E126" s="14">
        <f t="shared" si="4"/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/>
      <c r="S126" s="15"/>
    </row>
    <row r="127" spans="1:19" x14ac:dyDescent="0.2">
      <c r="A127" s="12">
        <v>553000</v>
      </c>
      <c r="B127" s="13" t="s">
        <v>134</v>
      </c>
      <c r="C127" s="12" t="s">
        <v>115</v>
      </c>
      <c r="D127" s="2">
        <f t="shared" si="6"/>
        <v>553</v>
      </c>
      <c r="E127" s="14">
        <f t="shared" si="4"/>
        <v>103094</v>
      </c>
      <c r="F127" s="6">
        <v>4768</v>
      </c>
      <c r="G127" s="6">
        <v>18665</v>
      </c>
      <c r="H127" s="6">
        <v>18115</v>
      </c>
      <c r="I127" s="6">
        <v>9239</v>
      </c>
      <c r="J127" s="6">
        <v>16159</v>
      </c>
      <c r="K127" s="6">
        <v>5762</v>
      </c>
      <c r="L127" s="6">
        <v>-5496</v>
      </c>
      <c r="M127" s="6">
        <v>9797</v>
      </c>
      <c r="N127" s="6">
        <v>4555</v>
      </c>
      <c r="O127" s="6">
        <v>5038</v>
      </c>
      <c r="P127" s="6">
        <v>3547</v>
      </c>
      <c r="Q127" s="6">
        <v>12945</v>
      </c>
      <c r="R127" s="6"/>
      <c r="S127" s="15"/>
    </row>
    <row r="128" spans="1:19" x14ac:dyDescent="0.2">
      <c r="A128" s="12">
        <v>553350</v>
      </c>
      <c r="B128" s="13" t="s">
        <v>135</v>
      </c>
      <c r="C128" s="12" t="s">
        <v>115</v>
      </c>
      <c r="D128" s="2">
        <f t="shared" si="6"/>
        <v>553</v>
      </c>
      <c r="E128" s="14">
        <f t="shared" si="4"/>
        <v>22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22</v>
      </c>
      <c r="R128" s="6"/>
      <c r="S128" s="15"/>
    </row>
    <row r="129" spans="1:19" x14ac:dyDescent="0.2">
      <c r="A129" s="12">
        <v>554000</v>
      </c>
      <c r="B129" s="13" t="s">
        <v>136</v>
      </c>
      <c r="C129" s="12" t="s">
        <v>115</v>
      </c>
      <c r="D129" s="2">
        <f t="shared" si="6"/>
        <v>554</v>
      </c>
      <c r="E129" s="14">
        <f t="shared" si="4"/>
        <v>346538</v>
      </c>
      <c r="F129" s="6">
        <v>1537</v>
      </c>
      <c r="G129" s="6">
        <v>29858</v>
      </c>
      <c r="H129" s="6">
        <v>18013</v>
      </c>
      <c r="I129" s="6">
        <v>17807</v>
      </c>
      <c r="J129" s="6">
        <v>102648</v>
      </c>
      <c r="K129" s="6">
        <v>13821</v>
      </c>
      <c r="L129" s="6">
        <v>1971</v>
      </c>
      <c r="M129" s="6">
        <v>34620</v>
      </c>
      <c r="N129" s="6">
        <v>11547</v>
      </c>
      <c r="O129" s="6">
        <v>79690</v>
      </c>
      <c r="P129" s="6">
        <v>24086</v>
      </c>
      <c r="Q129" s="6">
        <v>10940</v>
      </c>
      <c r="R129" s="6"/>
      <c r="S129" s="15"/>
    </row>
    <row r="130" spans="1:19" x14ac:dyDescent="0.2">
      <c r="A130" s="12">
        <v>555028</v>
      </c>
      <c r="B130" s="13" t="s">
        <v>137</v>
      </c>
      <c r="C130" s="12" t="s">
        <v>138</v>
      </c>
      <c r="D130" s="2">
        <f t="shared" si="6"/>
        <v>555</v>
      </c>
      <c r="E130" s="14">
        <f t="shared" si="4"/>
        <v>-361170</v>
      </c>
      <c r="F130" s="6">
        <v>-175045</v>
      </c>
      <c r="G130" s="6">
        <v>0</v>
      </c>
      <c r="H130" s="6">
        <v>0</v>
      </c>
      <c r="I130" s="6">
        <v>-124185</v>
      </c>
      <c r="J130" s="6">
        <v>0</v>
      </c>
      <c r="K130" s="6">
        <v>0</v>
      </c>
      <c r="L130" s="6">
        <v>-98328</v>
      </c>
      <c r="M130" s="6">
        <v>0</v>
      </c>
      <c r="N130" s="6">
        <v>0</v>
      </c>
      <c r="O130" s="6">
        <v>36388</v>
      </c>
      <c r="P130" s="6">
        <v>0</v>
      </c>
      <c r="Q130" s="6">
        <v>0</v>
      </c>
      <c r="R130" s="6"/>
      <c r="S130" s="15"/>
    </row>
    <row r="131" spans="1:19" x14ac:dyDescent="0.2">
      <c r="A131" s="12">
        <v>555190</v>
      </c>
      <c r="B131" s="13" t="s">
        <v>139</v>
      </c>
      <c r="C131" s="12" t="s">
        <v>138</v>
      </c>
      <c r="D131" s="2">
        <f t="shared" si="6"/>
        <v>555</v>
      </c>
      <c r="E131" s="14">
        <f t="shared" si="4"/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/>
      <c r="S131" s="15"/>
    </row>
    <row r="132" spans="1:19" x14ac:dyDescent="0.2">
      <c r="A132" s="12">
        <v>555202</v>
      </c>
      <c r="B132" s="13" t="s">
        <v>140</v>
      </c>
      <c r="C132" s="12" t="s">
        <v>138</v>
      </c>
      <c r="D132" s="2">
        <f t="shared" si="6"/>
        <v>555</v>
      </c>
      <c r="E132" s="14">
        <f t="shared" si="4"/>
        <v>72110911</v>
      </c>
      <c r="F132" s="6">
        <v>4597980</v>
      </c>
      <c r="G132" s="6">
        <v>3637374</v>
      </c>
      <c r="H132" s="6">
        <v>8348284</v>
      </c>
      <c r="I132" s="6">
        <v>5849874</v>
      </c>
      <c r="J132" s="6">
        <v>3467654</v>
      </c>
      <c r="K132" s="6">
        <v>3438115</v>
      </c>
      <c r="L132" s="6">
        <v>12506643</v>
      </c>
      <c r="M132" s="6">
        <v>8649878</v>
      </c>
      <c r="N132" s="6">
        <v>4220926</v>
      </c>
      <c r="O132" s="6">
        <v>6252470</v>
      </c>
      <c r="P132" s="6">
        <v>5228284</v>
      </c>
      <c r="Q132" s="6">
        <v>5913429</v>
      </c>
      <c r="R132" s="6"/>
      <c r="S132" s="15"/>
    </row>
    <row r="133" spans="1:19" x14ac:dyDescent="0.2">
      <c r="A133" s="12">
        <v>556000</v>
      </c>
      <c r="B133" s="13" t="s">
        <v>141</v>
      </c>
      <c r="C133" s="12" t="s">
        <v>142</v>
      </c>
      <c r="D133" s="2">
        <f t="shared" si="6"/>
        <v>556</v>
      </c>
      <c r="E133" s="14">
        <f t="shared" si="4"/>
        <v>1108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148</v>
      </c>
      <c r="N133" s="6">
        <v>0</v>
      </c>
      <c r="O133" s="6">
        <v>133</v>
      </c>
      <c r="P133" s="6">
        <v>310</v>
      </c>
      <c r="Q133" s="6">
        <v>517</v>
      </c>
      <c r="R133" s="6"/>
      <c r="S133" s="15"/>
    </row>
    <row r="134" spans="1:19" x14ac:dyDescent="0.2">
      <c r="A134" s="12">
        <v>557000</v>
      </c>
      <c r="B134" s="13" t="s">
        <v>143</v>
      </c>
      <c r="C134" s="12" t="s">
        <v>142</v>
      </c>
      <c r="D134" s="2">
        <f t="shared" si="6"/>
        <v>557</v>
      </c>
      <c r="E134" s="14">
        <f t="shared" si="4"/>
        <v>6405079</v>
      </c>
      <c r="F134" s="6">
        <v>-1858634</v>
      </c>
      <c r="G134" s="6">
        <v>748707</v>
      </c>
      <c r="H134" s="6">
        <v>1815398</v>
      </c>
      <c r="I134" s="6">
        <v>-1614362</v>
      </c>
      <c r="J134" s="6">
        <v>-437454</v>
      </c>
      <c r="K134" s="6">
        <v>2087449</v>
      </c>
      <c r="L134" s="6">
        <v>1556798</v>
      </c>
      <c r="M134" s="6">
        <v>1865178</v>
      </c>
      <c r="N134" s="6">
        <v>-342593</v>
      </c>
      <c r="O134" s="6">
        <v>366127</v>
      </c>
      <c r="P134" s="6">
        <v>1459289</v>
      </c>
      <c r="Q134" s="6">
        <v>759176</v>
      </c>
      <c r="R134" s="6"/>
      <c r="S134" s="15"/>
    </row>
    <row r="135" spans="1:19" x14ac:dyDescent="0.2">
      <c r="A135" s="12">
        <v>557450</v>
      </c>
      <c r="B135" s="13" t="s">
        <v>144</v>
      </c>
      <c r="C135" s="12" t="s">
        <v>142</v>
      </c>
      <c r="D135" s="2">
        <f t="shared" si="6"/>
        <v>557</v>
      </c>
      <c r="E135" s="14">
        <f t="shared" si="4"/>
        <v>11232</v>
      </c>
      <c r="F135" s="6">
        <v>705</v>
      </c>
      <c r="G135" s="6">
        <v>2262</v>
      </c>
      <c r="H135" s="6">
        <v>538</v>
      </c>
      <c r="I135" s="6">
        <v>719</v>
      </c>
      <c r="J135" s="6">
        <v>696</v>
      </c>
      <c r="K135" s="6">
        <v>1615</v>
      </c>
      <c r="L135" s="6">
        <v>1060</v>
      </c>
      <c r="M135" s="6">
        <v>890</v>
      </c>
      <c r="N135" s="6">
        <v>705</v>
      </c>
      <c r="O135" s="6">
        <v>597</v>
      </c>
      <c r="P135" s="6">
        <v>705</v>
      </c>
      <c r="Q135" s="6">
        <v>740</v>
      </c>
      <c r="R135" s="6"/>
      <c r="S135" s="15"/>
    </row>
    <row r="136" spans="1:19" x14ac:dyDescent="0.2">
      <c r="A136" s="12">
        <v>557451</v>
      </c>
      <c r="B136" s="13" t="s">
        <v>145</v>
      </c>
      <c r="C136" s="12" t="s">
        <v>142</v>
      </c>
      <c r="D136" s="2">
        <f t="shared" si="6"/>
        <v>557</v>
      </c>
      <c r="E136" s="14">
        <f t="shared" si="4"/>
        <v>7416</v>
      </c>
      <c r="F136" s="6">
        <v>97</v>
      </c>
      <c r="G136" s="6">
        <v>0</v>
      </c>
      <c r="H136" s="6">
        <v>0</v>
      </c>
      <c r="I136" s="6">
        <v>0</v>
      </c>
      <c r="J136" s="6">
        <v>21</v>
      </c>
      <c r="K136" s="6">
        <v>6250</v>
      </c>
      <c r="L136" s="6">
        <v>1048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/>
      <c r="S136" s="15"/>
    </row>
    <row r="137" spans="1:19" x14ac:dyDescent="0.2">
      <c r="A137" s="12">
        <v>557980</v>
      </c>
      <c r="B137" s="13" t="s">
        <v>146</v>
      </c>
      <c r="C137" s="12" t="s">
        <v>53</v>
      </c>
      <c r="D137" s="2">
        <f t="shared" si="6"/>
        <v>557</v>
      </c>
      <c r="E137" s="14">
        <f t="shared" si="4"/>
        <v>538891</v>
      </c>
      <c r="F137" s="6">
        <v>-218739</v>
      </c>
      <c r="G137" s="6">
        <v>2703639</v>
      </c>
      <c r="H137" s="6">
        <v>-3122073</v>
      </c>
      <c r="I137" s="6">
        <v>3971865</v>
      </c>
      <c r="J137" s="6">
        <v>682065</v>
      </c>
      <c r="K137" s="6">
        <v>-716659</v>
      </c>
      <c r="L137" s="6">
        <v>168203</v>
      </c>
      <c r="M137" s="6">
        <v>-1524996</v>
      </c>
      <c r="N137" s="6">
        <v>-1931725</v>
      </c>
      <c r="O137" s="6">
        <v>1076043</v>
      </c>
      <c r="P137" s="6">
        <v>-1567558</v>
      </c>
      <c r="Q137" s="6">
        <v>1018826</v>
      </c>
      <c r="R137" s="6"/>
      <c r="S137" s="15"/>
    </row>
    <row r="138" spans="1:19" x14ac:dyDescent="0.2">
      <c r="A138" s="12">
        <v>558200</v>
      </c>
      <c r="B138" s="13" t="s">
        <v>147</v>
      </c>
      <c r="C138" s="12" t="s">
        <v>93</v>
      </c>
      <c r="D138" s="2">
        <f t="shared" si="6"/>
        <v>558</v>
      </c>
      <c r="E138" s="14">
        <f t="shared" si="4"/>
        <v>1663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150</v>
      </c>
      <c r="Q138" s="6">
        <v>1513</v>
      </c>
      <c r="R138" s="6"/>
      <c r="S138" s="15"/>
    </row>
    <row r="139" spans="1:19" x14ac:dyDescent="0.2">
      <c r="A139" s="12">
        <v>558600</v>
      </c>
      <c r="B139" s="13" t="s">
        <v>148</v>
      </c>
      <c r="C139" s="12" t="s">
        <v>115</v>
      </c>
      <c r="D139" s="2">
        <f t="shared" si="6"/>
        <v>558</v>
      </c>
      <c r="E139" s="14">
        <f t="shared" si="4"/>
        <v>766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416</v>
      </c>
      <c r="Q139" s="6">
        <v>350</v>
      </c>
      <c r="R139" s="6"/>
      <c r="S139" s="15"/>
    </row>
    <row r="140" spans="1:19" x14ac:dyDescent="0.2">
      <c r="A140" s="12">
        <v>560000</v>
      </c>
      <c r="B140" s="13" t="s">
        <v>149</v>
      </c>
      <c r="C140" s="12" t="s">
        <v>150</v>
      </c>
      <c r="D140" s="2">
        <f t="shared" si="6"/>
        <v>560</v>
      </c>
      <c r="E140" s="14">
        <f t="shared" si="4"/>
        <v>940</v>
      </c>
      <c r="F140" s="6">
        <v>60</v>
      </c>
      <c r="G140" s="6">
        <v>83</v>
      </c>
      <c r="H140" s="6">
        <v>82</v>
      </c>
      <c r="I140" s="6">
        <v>74</v>
      </c>
      <c r="J140" s="6">
        <v>56</v>
      </c>
      <c r="K140" s="6">
        <v>139</v>
      </c>
      <c r="L140" s="6">
        <v>51</v>
      </c>
      <c r="M140" s="6">
        <v>220</v>
      </c>
      <c r="N140" s="6">
        <v>106</v>
      </c>
      <c r="O140" s="6">
        <v>50</v>
      </c>
      <c r="P140" s="6">
        <v>19</v>
      </c>
      <c r="Q140" s="6">
        <v>0</v>
      </c>
      <c r="R140" s="6"/>
      <c r="S140" s="15"/>
    </row>
    <row r="141" spans="1:19" x14ac:dyDescent="0.2">
      <c r="A141" s="12">
        <v>561100</v>
      </c>
      <c r="B141" s="13" t="s">
        <v>151</v>
      </c>
      <c r="C141" s="12" t="s">
        <v>150</v>
      </c>
      <c r="D141" s="2">
        <f t="shared" si="6"/>
        <v>561</v>
      </c>
      <c r="E141" s="14">
        <f t="shared" si="4"/>
        <v>79059</v>
      </c>
      <c r="F141" s="6">
        <v>6793</v>
      </c>
      <c r="G141" s="6">
        <v>6978</v>
      </c>
      <c r="H141" s="6">
        <v>7135</v>
      </c>
      <c r="I141" s="6">
        <v>6151</v>
      </c>
      <c r="J141" s="6">
        <v>5987</v>
      </c>
      <c r="K141" s="6">
        <v>6547</v>
      </c>
      <c r="L141" s="6">
        <v>5472</v>
      </c>
      <c r="M141" s="6">
        <v>6199</v>
      </c>
      <c r="N141" s="6">
        <v>5566</v>
      </c>
      <c r="O141" s="6">
        <v>3998</v>
      </c>
      <c r="P141" s="6">
        <v>5867</v>
      </c>
      <c r="Q141" s="6">
        <v>12366</v>
      </c>
      <c r="R141" s="6"/>
      <c r="S141" s="15"/>
    </row>
    <row r="142" spans="1:19" x14ac:dyDescent="0.2">
      <c r="A142" s="12">
        <v>561200</v>
      </c>
      <c r="B142" s="13" t="s">
        <v>152</v>
      </c>
      <c r="C142" s="12" t="s">
        <v>150</v>
      </c>
      <c r="D142" s="2">
        <f t="shared" si="6"/>
        <v>561</v>
      </c>
      <c r="E142" s="14">
        <f t="shared" si="4"/>
        <v>353438</v>
      </c>
      <c r="F142" s="6">
        <v>31073</v>
      </c>
      <c r="G142" s="6">
        <v>32257</v>
      </c>
      <c r="H142" s="6">
        <v>33220</v>
      </c>
      <c r="I142" s="6">
        <v>28759</v>
      </c>
      <c r="J142" s="6">
        <v>28007</v>
      </c>
      <c r="K142" s="6">
        <v>30763</v>
      </c>
      <c r="L142" s="6">
        <v>27366</v>
      </c>
      <c r="M142" s="6">
        <v>29845</v>
      </c>
      <c r="N142" s="6">
        <v>27264</v>
      </c>
      <c r="O142" s="6">
        <v>23188</v>
      </c>
      <c r="P142" s="6">
        <v>28688</v>
      </c>
      <c r="Q142" s="6">
        <v>33008</v>
      </c>
      <c r="R142" s="6"/>
      <c r="S142" s="15"/>
    </row>
    <row r="143" spans="1:19" x14ac:dyDescent="0.2">
      <c r="A143" s="12">
        <v>561300</v>
      </c>
      <c r="B143" s="13" t="s">
        <v>153</v>
      </c>
      <c r="C143" s="12" t="s">
        <v>150</v>
      </c>
      <c r="D143" s="2">
        <f t="shared" si="6"/>
        <v>561</v>
      </c>
      <c r="E143" s="14">
        <f t="shared" si="4"/>
        <v>47788</v>
      </c>
      <c r="F143" s="6">
        <v>4195</v>
      </c>
      <c r="G143" s="6">
        <v>4345</v>
      </c>
      <c r="H143" s="6">
        <v>4471</v>
      </c>
      <c r="I143" s="6">
        <v>3861</v>
      </c>
      <c r="J143" s="6">
        <v>3765</v>
      </c>
      <c r="K143" s="6">
        <v>4134</v>
      </c>
      <c r="L143" s="6">
        <v>3631</v>
      </c>
      <c r="M143" s="6">
        <v>4047</v>
      </c>
      <c r="N143" s="6">
        <v>3637</v>
      </c>
      <c r="O143" s="6">
        <v>3211</v>
      </c>
      <c r="P143" s="6">
        <v>3959</v>
      </c>
      <c r="Q143" s="6">
        <v>4532</v>
      </c>
      <c r="R143" s="6"/>
    </row>
    <row r="144" spans="1:19" x14ac:dyDescent="0.2">
      <c r="A144" s="12">
        <v>561400</v>
      </c>
      <c r="B144" s="13" t="s">
        <v>154</v>
      </c>
      <c r="C144" s="12" t="s">
        <v>150</v>
      </c>
      <c r="D144" s="2">
        <f t="shared" si="6"/>
        <v>561</v>
      </c>
      <c r="E144" s="14">
        <f t="shared" si="4"/>
        <v>3410727</v>
      </c>
      <c r="F144" s="6">
        <v>293424</v>
      </c>
      <c r="G144" s="6">
        <v>341434</v>
      </c>
      <c r="H144" s="6">
        <v>365052</v>
      </c>
      <c r="I144" s="6">
        <v>303396</v>
      </c>
      <c r="J144" s="6">
        <v>259611</v>
      </c>
      <c r="K144" s="6">
        <v>242231</v>
      </c>
      <c r="L144" s="6">
        <v>253955</v>
      </c>
      <c r="M144" s="6">
        <v>267497</v>
      </c>
      <c r="N144" s="6">
        <v>261130</v>
      </c>
      <c r="O144" s="6">
        <v>271924</v>
      </c>
      <c r="P144" s="6">
        <v>282972</v>
      </c>
      <c r="Q144" s="6">
        <v>268101</v>
      </c>
      <c r="R144" s="6"/>
    </row>
    <row r="145" spans="1:19" x14ac:dyDescent="0.2">
      <c r="A145" s="12">
        <v>561500</v>
      </c>
      <c r="B145" s="13" t="s">
        <v>155</v>
      </c>
      <c r="C145" s="12" t="s">
        <v>150</v>
      </c>
      <c r="D145" s="2">
        <f t="shared" si="6"/>
        <v>561</v>
      </c>
      <c r="E145" s="14">
        <f t="shared" si="4"/>
        <v>675</v>
      </c>
      <c r="F145" s="6">
        <v>675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/>
    </row>
    <row r="146" spans="1:19" x14ac:dyDescent="0.2">
      <c r="A146" s="12">
        <v>561800</v>
      </c>
      <c r="B146" s="13" t="s">
        <v>156</v>
      </c>
      <c r="C146" s="12" t="s">
        <v>150</v>
      </c>
      <c r="D146" s="2">
        <f t="shared" si="6"/>
        <v>561</v>
      </c>
      <c r="E146" s="14">
        <f t="shared" si="4"/>
        <v>2148423</v>
      </c>
      <c r="F146" s="6">
        <v>186731</v>
      </c>
      <c r="G146" s="6">
        <v>138645</v>
      </c>
      <c r="H146" s="6">
        <v>126433</v>
      </c>
      <c r="I146" s="6">
        <v>183977</v>
      </c>
      <c r="J146" s="6">
        <v>184140</v>
      </c>
      <c r="K146" s="6">
        <v>184033</v>
      </c>
      <c r="L146" s="6">
        <v>183880</v>
      </c>
      <c r="M146" s="6">
        <v>184093</v>
      </c>
      <c r="N146" s="6">
        <v>183973</v>
      </c>
      <c r="O146" s="6">
        <v>184047</v>
      </c>
      <c r="P146" s="6">
        <v>202447</v>
      </c>
      <c r="Q146" s="6">
        <v>206024</v>
      </c>
      <c r="R146" s="6"/>
    </row>
    <row r="147" spans="1:19" x14ac:dyDescent="0.2">
      <c r="A147" s="12">
        <v>562000</v>
      </c>
      <c r="B147" s="13" t="s">
        <v>157</v>
      </c>
      <c r="C147" s="12" t="s">
        <v>150</v>
      </c>
      <c r="D147" s="2">
        <f t="shared" si="6"/>
        <v>562</v>
      </c>
      <c r="E147" s="14">
        <f t="shared" si="4"/>
        <v>31480</v>
      </c>
      <c r="F147" s="6">
        <v>2569</v>
      </c>
      <c r="G147" s="6">
        <v>8456</v>
      </c>
      <c r="H147" s="6">
        <v>4768</v>
      </c>
      <c r="I147" s="6">
        <v>808</v>
      </c>
      <c r="J147" s="6">
        <v>1042</v>
      </c>
      <c r="K147" s="6">
        <v>2370</v>
      </c>
      <c r="L147" s="6">
        <v>3431</v>
      </c>
      <c r="M147" s="6">
        <v>2497</v>
      </c>
      <c r="N147" s="6">
        <v>2899</v>
      </c>
      <c r="O147" s="6">
        <v>202</v>
      </c>
      <c r="P147" s="6">
        <v>2294</v>
      </c>
      <c r="Q147" s="6">
        <v>144</v>
      </c>
      <c r="R147" s="6"/>
    </row>
    <row r="148" spans="1:19" x14ac:dyDescent="0.2">
      <c r="A148" s="12">
        <v>563000</v>
      </c>
      <c r="B148" s="13" t="s">
        <v>158</v>
      </c>
      <c r="C148" s="12" t="s">
        <v>150</v>
      </c>
      <c r="D148" s="2">
        <f t="shared" si="6"/>
        <v>563</v>
      </c>
      <c r="E148" s="14">
        <f t="shared" si="4"/>
        <v>99157</v>
      </c>
      <c r="F148" s="6">
        <v>155</v>
      </c>
      <c r="G148" s="6">
        <v>48506</v>
      </c>
      <c r="H148" s="6">
        <v>93</v>
      </c>
      <c r="I148" s="6">
        <v>107</v>
      </c>
      <c r="J148" s="6">
        <v>21</v>
      </c>
      <c r="K148" s="6">
        <v>322</v>
      </c>
      <c r="L148" s="6">
        <v>150</v>
      </c>
      <c r="M148" s="6">
        <v>48557</v>
      </c>
      <c r="N148" s="6">
        <v>154</v>
      </c>
      <c r="O148" s="6">
        <v>153</v>
      </c>
      <c r="P148" s="6">
        <v>381</v>
      </c>
      <c r="Q148" s="6">
        <v>558</v>
      </c>
      <c r="R148" s="6"/>
    </row>
    <row r="149" spans="1:19" x14ac:dyDescent="0.2">
      <c r="A149" s="12">
        <v>565000</v>
      </c>
      <c r="B149" s="13" t="s">
        <v>159</v>
      </c>
      <c r="C149" s="12" t="s">
        <v>150</v>
      </c>
      <c r="D149" s="2">
        <f t="shared" si="6"/>
        <v>565</v>
      </c>
      <c r="E149" s="14">
        <f t="shared" si="4"/>
        <v>24213229</v>
      </c>
      <c r="F149" s="6">
        <v>2208979</v>
      </c>
      <c r="G149" s="6">
        <v>1976319</v>
      </c>
      <c r="H149" s="6">
        <v>1863233</v>
      </c>
      <c r="I149" s="6">
        <v>2367016</v>
      </c>
      <c r="J149" s="6">
        <v>1648801</v>
      </c>
      <c r="K149" s="6">
        <v>2116339</v>
      </c>
      <c r="L149" s="6">
        <v>2151088</v>
      </c>
      <c r="M149" s="6">
        <v>1718046</v>
      </c>
      <c r="N149" s="6">
        <v>2101954</v>
      </c>
      <c r="O149" s="6">
        <v>2240803</v>
      </c>
      <c r="P149" s="6">
        <v>1890784</v>
      </c>
      <c r="Q149" s="6">
        <v>1929867</v>
      </c>
      <c r="R149" s="6"/>
    </row>
    <row r="150" spans="1:19" x14ac:dyDescent="0.2">
      <c r="A150" s="12">
        <v>566000</v>
      </c>
      <c r="B150" s="13" t="s">
        <v>160</v>
      </c>
      <c r="C150" s="12" t="s">
        <v>150</v>
      </c>
      <c r="D150" s="2">
        <f t="shared" si="6"/>
        <v>566</v>
      </c>
      <c r="E150" s="14">
        <f t="shared" si="4"/>
        <v>93729</v>
      </c>
      <c r="F150" s="6">
        <v>4202</v>
      </c>
      <c r="G150" s="6">
        <v>5973</v>
      </c>
      <c r="H150" s="6">
        <v>7389</v>
      </c>
      <c r="I150" s="6">
        <v>7330</v>
      </c>
      <c r="J150" s="6">
        <v>6513</v>
      </c>
      <c r="K150" s="6">
        <v>30560</v>
      </c>
      <c r="L150" s="6">
        <v>6906</v>
      </c>
      <c r="M150" s="6">
        <v>5761</v>
      </c>
      <c r="N150" s="6">
        <v>5183</v>
      </c>
      <c r="O150" s="6">
        <v>7436</v>
      </c>
      <c r="P150" s="6">
        <v>1928</v>
      </c>
      <c r="Q150" s="6">
        <v>4548</v>
      </c>
      <c r="R150" s="6"/>
    </row>
    <row r="151" spans="1:19" x14ac:dyDescent="0.2">
      <c r="A151" s="12">
        <v>566100</v>
      </c>
      <c r="B151" s="13" t="s">
        <v>161</v>
      </c>
      <c r="C151" s="12" t="s">
        <v>150</v>
      </c>
      <c r="D151" s="2">
        <f t="shared" si="6"/>
        <v>566</v>
      </c>
      <c r="E151" s="14">
        <f t="shared" si="4"/>
        <v>7229</v>
      </c>
      <c r="F151" s="6">
        <v>322</v>
      </c>
      <c r="G151" s="6">
        <v>272</v>
      </c>
      <c r="H151" s="6">
        <v>4749</v>
      </c>
      <c r="I151" s="6">
        <v>291</v>
      </c>
      <c r="J151" s="6">
        <v>249</v>
      </c>
      <c r="K151" s="6">
        <v>301</v>
      </c>
      <c r="L151" s="6">
        <v>293</v>
      </c>
      <c r="M151" s="6">
        <v>181</v>
      </c>
      <c r="N151" s="6">
        <v>174</v>
      </c>
      <c r="O151" s="6">
        <v>145</v>
      </c>
      <c r="P151" s="6">
        <v>109</v>
      </c>
      <c r="Q151" s="6">
        <v>143</v>
      </c>
      <c r="R151" s="6"/>
    </row>
    <row r="152" spans="1:19" x14ac:dyDescent="0.2">
      <c r="A152" s="12">
        <v>567000</v>
      </c>
      <c r="B152" s="13" t="s">
        <v>162</v>
      </c>
      <c r="C152" s="12" t="s">
        <v>150</v>
      </c>
      <c r="D152" s="2">
        <f>VALUE(LEFT(A152,3))</f>
        <v>567</v>
      </c>
      <c r="E152" s="19">
        <f>SUM(F152:Q152)</f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6"/>
    </row>
    <row r="153" spans="1:19" x14ac:dyDescent="0.2">
      <c r="A153" s="12">
        <v>569000</v>
      </c>
      <c r="B153" s="13" t="s">
        <v>163</v>
      </c>
      <c r="C153" s="12" t="s">
        <v>164</v>
      </c>
      <c r="D153" s="2">
        <f t="shared" si="6"/>
        <v>569</v>
      </c>
      <c r="E153" s="14">
        <f>SUM(F153:Q153)</f>
        <v>14810</v>
      </c>
      <c r="F153" s="6">
        <v>10</v>
      </c>
      <c r="G153" s="6">
        <v>1620</v>
      </c>
      <c r="H153" s="6">
        <v>13</v>
      </c>
      <c r="I153" s="6">
        <v>0</v>
      </c>
      <c r="J153" s="6">
        <v>3279</v>
      </c>
      <c r="K153" s="6">
        <v>3925</v>
      </c>
      <c r="L153" s="6">
        <v>277</v>
      </c>
      <c r="M153" s="6">
        <v>336</v>
      </c>
      <c r="N153" s="6">
        <v>1058</v>
      </c>
      <c r="O153" s="6">
        <v>3634</v>
      </c>
      <c r="P153" s="6">
        <v>0</v>
      </c>
      <c r="Q153" s="6">
        <v>658</v>
      </c>
      <c r="R153" s="6"/>
    </row>
    <row r="154" spans="1:19" x14ac:dyDescent="0.2">
      <c r="A154" s="12">
        <v>569100</v>
      </c>
      <c r="B154" s="13" t="s">
        <v>165</v>
      </c>
      <c r="C154" s="12" t="s">
        <v>164</v>
      </c>
      <c r="D154" s="2">
        <f t="shared" si="6"/>
        <v>569</v>
      </c>
      <c r="E154" s="14">
        <f t="shared" ref="E154" si="8">SUM(F154:Q154)</f>
        <v>14544</v>
      </c>
      <c r="F154" s="6">
        <v>210</v>
      </c>
      <c r="G154" s="6">
        <v>222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14112</v>
      </c>
      <c r="Q154" s="6">
        <v>0</v>
      </c>
      <c r="R154" s="6"/>
    </row>
    <row r="155" spans="1:19" x14ac:dyDescent="0.2">
      <c r="A155" s="12">
        <v>569200</v>
      </c>
      <c r="B155" s="13" t="s">
        <v>166</v>
      </c>
      <c r="C155" s="12" t="s">
        <v>164</v>
      </c>
      <c r="D155" s="2">
        <f t="shared" si="6"/>
        <v>569</v>
      </c>
      <c r="E155" s="14">
        <f t="shared" si="4"/>
        <v>70635</v>
      </c>
      <c r="F155" s="6">
        <v>5220</v>
      </c>
      <c r="G155" s="6">
        <v>5320</v>
      </c>
      <c r="H155" s="6">
        <v>5214</v>
      </c>
      <c r="I155" s="6">
        <v>6080</v>
      </c>
      <c r="J155" s="6">
        <v>5158</v>
      </c>
      <c r="K155" s="6">
        <v>5537</v>
      </c>
      <c r="L155" s="6">
        <v>4707</v>
      </c>
      <c r="M155" s="6">
        <v>4889</v>
      </c>
      <c r="N155" s="6">
        <v>4945</v>
      </c>
      <c r="O155" s="6">
        <v>3570</v>
      </c>
      <c r="P155" s="6">
        <v>4420</v>
      </c>
      <c r="Q155" s="6">
        <v>15575</v>
      </c>
      <c r="R155" s="6"/>
    </row>
    <row r="156" spans="1:19" x14ac:dyDescent="0.2">
      <c r="A156" s="12">
        <v>570100</v>
      </c>
      <c r="B156" s="13" t="s">
        <v>167</v>
      </c>
      <c r="C156" s="12" t="s">
        <v>164</v>
      </c>
      <c r="D156" s="2">
        <f t="shared" si="6"/>
        <v>570</v>
      </c>
      <c r="E156" s="14">
        <f t="shared" si="4"/>
        <v>53209</v>
      </c>
      <c r="F156" s="6">
        <v>2224</v>
      </c>
      <c r="G156" s="6">
        <v>2175</v>
      </c>
      <c r="H156" s="6">
        <v>1624</v>
      </c>
      <c r="I156" s="6">
        <v>3743</v>
      </c>
      <c r="J156" s="6">
        <v>1987</v>
      </c>
      <c r="K156" s="6">
        <v>3450</v>
      </c>
      <c r="L156" s="6">
        <v>4022</v>
      </c>
      <c r="M156" s="6">
        <v>11082</v>
      </c>
      <c r="N156" s="6">
        <v>14966</v>
      </c>
      <c r="O156" s="6">
        <v>3092</v>
      </c>
      <c r="P156" s="6">
        <v>2979</v>
      </c>
      <c r="Q156" s="6">
        <v>1865</v>
      </c>
      <c r="R156" s="6"/>
    </row>
    <row r="157" spans="1:19" x14ac:dyDescent="0.2">
      <c r="A157" s="12">
        <v>570200</v>
      </c>
      <c r="B157" s="13" t="s">
        <v>168</v>
      </c>
      <c r="C157" s="12" t="s">
        <v>164</v>
      </c>
      <c r="D157" s="2">
        <f t="shared" si="6"/>
        <v>570</v>
      </c>
      <c r="E157" s="14">
        <f t="shared" si="4"/>
        <v>141376</v>
      </c>
      <c r="F157" s="6">
        <v>6561</v>
      </c>
      <c r="G157" s="6">
        <v>23806</v>
      </c>
      <c r="H157" s="6">
        <v>34537</v>
      </c>
      <c r="I157" s="6">
        <v>12058</v>
      </c>
      <c r="J157" s="6">
        <v>9694</v>
      </c>
      <c r="K157" s="6">
        <v>6765</v>
      </c>
      <c r="L157" s="6">
        <v>8112</v>
      </c>
      <c r="M157" s="6">
        <v>9991</v>
      </c>
      <c r="N157" s="6">
        <v>9457</v>
      </c>
      <c r="O157" s="6">
        <v>4966</v>
      </c>
      <c r="P157" s="6">
        <v>9581</v>
      </c>
      <c r="Q157" s="6">
        <v>5848</v>
      </c>
      <c r="R157" s="6"/>
    </row>
    <row r="158" spans="1:19" x14ac:dyDescent="0.2">
      <c r="A158" s="12">
        <v>571000</v>
      </c>
      <c r="B158" s="13" t="s">
        <v>169</v>
      </c>
      <c r="C158" s="12" t="s">
        <v>164</v>
      </c>
      <c r="D158" s="2">
        <f t="shared" si="6"/>
        <v>571</v>
      </c>
      <c r="E158" s="14">
        <f t="shared" si="4"/>
        <v>646666</v>
      </c>
      <c r="F158" s="6">
        <v>37507</v>
      </c>
      <c r="G158" s="6">
        <v>46845</v>
      </c>
      <c r="H158" s="6">
        <v>125781</v>
      </c>
      <c r="I158" s="6">
        <v>64397</v>
      </c>
      <c r="J158" s="6">
        <v>-19879</v>
      </c>
      <c r="K158" s="6">
        <v>50115</v>
      </c>
      <c r="L158" s="6">
        <v>-7163</v>
      </c>
      <c r="M158" s="6">
        <v>116943</v>
      </c>
      <c r="N158" s="6">
        <v>49492</v>
      </c>
      <c r="O158" s="6">
        <v>7881</v>
      </c>
      <c r="P158" s="6">
        <v>119539</v>
      </c>
      <c r="Q158" s="6">
        <v>55208</v>
      </c>
      <c r="R158" s="6"/>
      <c r="S158" s="15"/>
    </row>
    <row r="159" spans="1:19" x14ac:dyDescent="0.2">
      <c r="A159" s="12">
        <v>575700</v>
      </c>
      <c r="B159" s="13" t="s">
        <v>170</v>
      </c>
      <c r="C159" s="12" t="s">
        <v>171</v>
      </c>
      <c r="D159" s="2">
        <f t="shared" si="6"/>
        <v>575</v>
      </c>
      <c r="E159" s="14">
        <f t="shared" ref="E159:E230" si="9">SUM(F159:Q159)</f>
        <v>2442991</v>
      </c>
      <c r="F159" s="6">
        <v>176593</v>
      </c>
      <c r="G159" s="6">
        <v>213582</v>
      </c>
      <c r="H159" s="6">
        <v>184791</v>
      </c>
      <c r="I159" s="6">
        <v>212043</v>
      </c>
      <c r="J159" s="6">
        <v>198394</v>
      </c>
      <c r="K159" s="6">
        <v>211928</v>
      </c>
      <c r="L159" s="6">
        <v>219235</v>
      </c>
      <c r="M159" s="6">
        <v>202378</v>
      </c>
      <c r="N159" s="6">
        <v>192305</v>
      </c>
      <c r="O159" s="6">
        <v>191307</v>
      </c>
      <c r="P159" s="6">
        <v>220021</v>
      </c>
      <c r="Q159" s="6">
        <v>220414</v>
      </c>
      <c r="R159" s="6"/>
      <c r="S159" s="15"/>
    </row>
    <row r="160" spans="1:19" x14ac:dyDescent="0.2">
      <c r="A160" s="12">
        <v>580000</v>
      </c>
      <c r="B160" s="13" t="s">
        <v>172</v>
      </c>
      <c r="C160" s="12" t="s">
        <v>173</v>
      </c>
      <c r="D160" s="2">
        <f t="shared" si="6"/>
        <v>580</v>
      </c>
      <c r="E160" s="14">
        <f t="shared" si="9"/>
        <v>60020</v>
      </c>
      <c r="F160" s="6">
        <v>4942</v>
      </c>
      <c r="G160" s="6">
        <v>2419</v>
      </c>
      <c r="H160" s="6">
        <v>3024</v>
      </c>
      <c r="I160" s="6">
        <v>5820</v>
      </c>
      <c r="J160" s="6">
        <v>5547</v>
      </c>
      <c r="K160" s="6">
        <v>1523</v>
      </c>
      <c r="L160" s="6">
        <v>5394</v>
      </c>
      <c r="M160" s="6">
        <v>5549</v>
      </c>
      <c r="N160" s="6">
        <v>11896</v>
      </c>
      <c r="O160" s="6">
        <v>3768</v>
      </c>
      <c r="P160" s="6">
        <v>3948</v>
      </c>
      <c r="Q160" s="6">
        <v>6190</v>
      </c>
      <c r="R160" s="6"/>
      <c r="S160" s="15"/>
    </row>
    <row r="161" spans="1:19" x14ac:dyDescent="0.2">
      <c r="A161" s="12">
        <v>581004</v>
      </c>
      <c r="B161" s="13" t="s">
        <v>174</v>
      </c>
      <c r="C161" s="12" t="s">
        <v>173</v>
      </c>
      <c r="D161" s="2">
        <f t="shared" si="6"/>
        <v>581</v>
      </c>
      <c r="E161" s="14">
        <f t="shared" si="9"/>
        <v>391436</v>
      </c>
      <c r="F161" s="6">
        <v>27414</v>
      </c>
      <c r="G161" s="6">
        <v>33790</v>
      </c>
      <c r="H161" s="6">
        <v>50002</v>
      </c>
      <c r="I161" s="6">
        <v>24263</v>
      </c>
      <c r="J161" s="6">
        <v>29098</v>
      </c>
      <c r="K161" s="6">
        <v>31586</v>
      </c>
      <c r="L161" s="6">
        <v>53976</v>
      </c>
      <c r="M161" s="6">
        <v>7238</v>
      </c>
      <c r="N161" s="6">
        <v>43697</v>
      </c>
      <c r="O161" s="6">
        <v>28622</v>
      </c>
      <c r="P161" s="6">
        <v>28556</v>
      </c>
      <c r="Q161" s="6">
        <v>33194</v>
      </c>
      <c r="R161" s="6"/>
      <c r="S161" s="15"/>
    </row>
    <row r="162" spans="1:19" x14ac:dyDescent="0.2">
      <c r="A162" s="12">
        <v>582100</v>
      </c>
      <c r="B162" s="13" t="s">
        <v>175</v>
      </c>
      <c r="C162" s="12" t="s">
        <v>173</v>
      </c>
      <c r="D162" s="2">
        <f t="shared" si="6"/>
        <v>582</v>
      </c>
      <c r="E162" s="14">
        <f t="shared" si="9"/>
        <v>38646</v>
      </c>
      <c r="F162" s="6">
        <v>4221</v>
      </c>
      <c r="G162" s="6">
        <v>1279</v>
      </c>
      <c r="H162" s="6">
        <v>2005</v>
      </c>
      <c r="I162" s="6">
        <v>9151</v>
      </c>
      <c r="J162" s="6">
        <v>3376</v>
      </c>
      <c r="K162" s="6">
        <v>4695</v>
      </c>
      <c r="L162" s="6">
        <v>1061</v>
      </c>
      <c r="M162" s="6">
        <v>4140</v>
      </c>
      <c r="N162" s="6">
        <v>1918</v>
      </c>
      <c r="O162" s="6">
        <v>11</v>
      </c>
      <c r="P162" s="6">
        <v>3480</v>
      </c>
      <c r="Q162" s="6">
        <v>3309</v>
      </c>
      <c r="R162" s="6"/>
      <c r="S162" s="15"/>
    </row>
    <row r="163" spans="1:19" x14ac:dyDescent="0.2">
      <c r="A163" s="12">
        <v>583100</v>
      </c>
      <c r="B163" s="13" t="s">
        <v>176</v>
      </c>
      <c r="C163" s="12" t="s">
        <v>173</v>
      </c>
      <c r="D163" s="2">
        <f t="shared" si="6"/>
        <v>583</v>
      </c>
      <c r="E163" s="14">
        <f t="shared" si="9"/>
        <v>257517</v>
      </c>
      <c r="F163" s="6">
        <v>0</v>
      </c>
      <c r="G163" s="6">
        <v>72079</v>
      </c>
      <c r="H163" s="6">
        <v>17703</v>
      </c>
      <c r="I163" s="6">
        <v>42924</v>
      </c>
      <c r="J163" s="6">
        <v>0</v>
      </c>
      <c r="K163" s="6">
        <v>8625</v>
      </c>
      <c r="L163" s="6">
        <v>27753</v>
      </c>
      <c r="M163" s="6">
        <v>56460</v>
      </c>
      <c r="N163" s="6">
        <v>19488</v>
      </c>
      <c r="O163" s="6">
        <v>0</v>
      </c>
      <c r="P163" s="6">
        <v>11001</v>
      </c>
      <c r="Q163" s="6">
        <v>1484</v>
      </c>
      <c r="R163" s="6"/>
      <c r="S163" s="15"/>
    </row>
    <row r="164" spans="1:19" x14ac:dyDescent="0.2">
      <c r="A164" s="12">
        <v>583200</v>
      </c>
      <c r="B164" s="13" t="s">
        <v>177</v>
      </c>
      <c r="C164" s="12" t="s">
        <v>173</v>
      </c>
      <c r="D164" s="2">
        <f t="shared" si="6"/>
        <v>583</v>
      </c>
      <c r="E164" s="14">
        <f t="shared" si="9"/>
        <v>68613</v>
      </c>
      <c r="F164" s="6">
        <v>5515</v>
      </c>
      <c r="G164" s="6">
        <v>5542</v>
      </c>
      <c r="H164" s="6">
        <v>7419</v>
      </c>
      <c r="I164" s="6">
        <v>5572</v>
      </c>
      <c r="J164" s="6">
        <v>5947</v>
      </c>
      <c r="K164" s="6">
        <v>5961</v>
      </c>
      <c r="L164" s="6">
        <v>5606</v>
      </c>
      <c r="M164" s="6">
        <v>6155</v>
      </c>
      <c r="N164" s="6">
        <v>7767</v>
      </c>
      <c r="O164" s="6">
        <v>4777</v>
      </c>
      <c r="P164" s="6">
        <v>3773</v>
      </c>
      <c r="Q164" s="6">
        <v>4579</v>
      </c>
      <c r="R164" s="6"/>
      <c r="S164" s="15"/>
    </row>
    <row r="165" spans="1:19" x14ac:dyDescent="0.2">
      <c r="A165" s="12">
        <v>584000</v>
      </c>
      <c r="B165" s="13" t="s">
        <v>178</v>
      </c>
      <c r="C165" s="12" t="s">
        <v>173</v>
      </c>
      <c r="D165" s="2">
        <f t="shared" si="6"/>
        <v>584</v>
      </c>
      <c r="E165" s="14">
        <f t="shared" si="9"/>
        <v>625508</v>
      </c>
      <c r="F165" s="6">
        <v>29237</v>
      </c>
      <c r="G165" s="6">
        <v>110214</v>
      </c>
      <c r="H165" s="6">
        <v>77885</v>
      </c>
      <c r="I165" s="6">
        <v>152291</v>
      </c>
      <c r="J165" s="6">
        <v>32505</v>
      </c>
      <c r="K165" s="6">
        <v>46975</v>
      </c>
      <c r="L165" s="6">
        <v>36190</v>
      </c>
      <c r="M165" s="6">
        <v>36419</v>
      </c>
      <c r="N165" s="6">
        <v>28058</v>
      </c>
      <c r="O165" s="6">
        <v>23764</v>
      </c>
      <c r="P165" s="6">
        <v>24916</v>
      </c>
      <c r="Q165" s="6">
        <v>27054</v>
      </c>
      <c r="R165" s="6"/>
      <c r="S165" s="15"/>
    </row>
    <row r="166" spans="1:19" x14ac:dyDescent="0.2">
      <c r="A166" s="12">
        <v>586000</v>
      </c>
      <c r="B166" s="13" t="s">
        <v>179</v>
      </c>
      <c r="C166" s="12" t="s">
        <v>173</v>
      </c>
      <c r="D166" s="2">
        <f t="shared" si="6"/>
        <v>586</v>
      </c>
      <c r="E166" s="14">
        <f t="shared" si="9"/>
        <v>387453</v>
      </c>
      <c r="F166" s="6">
        <v>26819</v>
      </c>
      <c r="G166" s="6">
        <v>30598</v>
      </c>
      <c r="H166" s="6">
        <v>44353</v>
      </c>
      <c r="I166" s="6">
        <v>35130</v>
      </c>
      <c r="J166" s="6">
        <v>30985</v>
      </c>
      <c r="K166" s="6">
        <v>30052</v>
      </c>
      <c r="L166" s="6">
        <v>32776</v>
      </c>
      <c r="M166" s="6">
        <v>29779</v>
      </c>
      <c r="N166" s="6">
        <v>45846</v>
      </c>
      <c r="O166" s="6">
        <v>23253</v>
      </c>
      <c r="P166" s="6">
        <v>18520</v>
      </c>
      <c r="Q166" s="6">
        <v>39342</v>
      </c>
      <c r="R166" s="6"/>
      <c r="S166" s="15"/>
    </row>
    <row r="167" spans="1:19" x14ac:dyDescent="0.2">
      <c r="A167" s="12">
        <v>587000</v>
      </c>
      <c r="B167" s="13" t="s">
        <v>180</v>
      </c>
      <c r="C167" s="12" t="s">
        <v>173</v>
      </c>
      <c r="D167" s="2">
        <f t="shared" si="6"/>
        <v>587</v>
      </c>
      <c r="E167" s="14">
        <f t="shared" si="9"/>
        <v>645436</v>
      </c>
      <c r="F167" s="6">
        <v>34950</v>
      </c>
      <c r="G167" s="6">
        <v>40218</v>
      </c>
      <c r="H167" s="6">
        <v>57659</v>
      </c>
      <c r="I167" s="6">
        <v>39588</v>
      </c>
      <c r="J167" s="6">
        <v>50900</v>
      </c>
      <c r="K167" s="6">
        <v>56062</v>
      </c>
      <c r="L167" s="6">
        <v>51465</v>
      </c>
      <c r="M167" s="6">
        <v>42751</v>
      </c>
      <c r="N167" s="6">
        <v>78527</v>
      </c>
      <c r="O167" s="6">
        <v>59165</v>
      </c>
      <c r="P167" s="6">
        <v>50855</v>
      </c>
      <c r="Q167" s="6">
        <v>83296</v>
      </c>
      <c r="R167" s="6"/>
      <c r="S167" s="15"/>
    </row>
    <row r="168" spans="1:19" x14ac:dyDescent="0.2">
      <c r="A168" s="12">
        <v>588100</v>
      </c>
      <c r="B168" s="13" t="s">
        <v>181</v>
      </c>
      <c r="C168" s="12" t="s">
        <v>173</v>
      </c>
      <c r="D168" s="2">
        <f t="shared" si="6"/>
        <v>588</v>
      </c>
      <c r="E168" s="14">
        <f t="shared" si="9"/>
        <v>1268059</v>
      </c>
      <c r="F168" s="6">
        <v>109480</v>
      </c>
      <c r="G168" s="6">
        <v>131151</v>
      </c>
      <c r="H168" s="6">
        <v>92009</v>
      </c>
      <c r="I168" s="6">
        <v>97277</v>
      </c>
      <c r="J168" s="6">
        <v>80378</v>
      </c>
      <c r="K168" s="6">
        <v>90528</v>
      </c>
      <c r="L168" s="6">
        <v>78998</v>
      </c>
      <c r="M168" s="6">
        <v>84665</v>
      </c>
      <c r="N168" s="6">
        <v>133423</v>
      </c>
      <c r="O168" s="6">
        <v>163831</v>
      </c>
      <c r="P168" s="6">
        <v>82871</v>
      </c>
      <c r="Q168" s="6">
        <v>123448</v>
      </c>
      <c r="R168" s="6"/>
      <c r="S168" s="15"/>
    </row>
    <row r="169" spans="1:19" x14ac:dyDescent="0.2">
      <c r="A169" s="12">
        <v>588300</v>
      </c>
      <c r="B169" s="13" t="s">
        <v>182</v>
      </c>
      <c r="C169" s="12" t="s">
        <v>173</v>
      </c>
      <c r="D169" s="2">
        <f t="shared" si="6"/>
        <v>588</v>
      </c>
      <c r="E169" s="14">
        <f t="shared" si="9"/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/>
      <c r="S169" s="15"/>
    </row>
    <row r="170" spans="1:19" x14ac:dyDescent="0.2">
      <c r="A170" s="12">
        <v>588700</v>
      </c>
      <c r="B170" s="13" t="s">
        <v>183</v>
      </c>
      <c r="C170" s="12" t="s">
        <v>173</v>
      </c>
      <c r="D170" s="2">
        <f t="shared" si="6"/>
        <v>588</v>
      </c>
      <c r="E170" s="14">
        <f t="shared" si="9"/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/>
      <c r="S170" s="15"/>
    </row>
    <row r="171" spans="1:19" x14ac:dyDescent="0.2">
      <c r="A171" s="12">
        <v>589000</v>
      </c>
      <c r="B171" s="13" t="s">
        <v>184</v>
      </c>
      <c r="C171" s="12" t="s">
        <v>173</v>
      </c>
      <c r="D171" s="2">
        <f t="shared" si="6"/>
        <v>589</v>
      </c>
      <c r="E171" s="14">
        <f t="shared" si="9"/>
        <v>19593</v>
      </c>
      <c r="F171" s="6">
        <v>3955</v>
      </c>
      <c r="G171" s="6">
        <v>5409</v>
      </c>
      <c r="H171" s="6">
        <v>427</v>
      </c>
      <c r="I171" s="6">
        <v>0</v>
      </c>
      <c r="J171" s="6">
        <v>1327</v>
      </c>
      <c r="K171" s="6">
        <v>253</v>
      </c>
      <c r="L171" s="6">
        <v>-450</v>
      </c>
      <c r="M171" s="6">
        <v>1088</v>
      </c>
      <c r="N171" s="6">
        <v>92</v>
      </c>
      <c r="O171" s="6">
        <v>0</v>
      </c>
      <c r="P171" s="6">
        <v>6674</v>
      </c>
      <c r="Q171" s="6">
        <v>818</v>
      </c>
      <c r="R171" s="6"/>
      <c r="S171" s="15"/>
    </row>
    <row r="172" spans="1:19" x14ac:dyDescent="0.2">
      <c r="A172" s="12">
        <v>590000</v>
      </c>
      <c r="B172" s="13" t="s">
        <v>185</v>
      </c>
      <c r="C172" s="12" t="s">
        <v>186</v>
      </c>
      <c r="D172" s="2">
        <f t="shared" si="6"/>
        <v>590</v>
      </c>
      <c r="E172" s="14">
        <f t="shared" si="9"/>
        <v>85588</v>
      </c>
      <c r="F172" s="6">
        <v>10255</v>
      </c>
      <c r="G172" s="6">
        <v>6736</v>
      </c>
      <c r="H172" s="6">
        <v>7453</v>
      </c>
      <c r="I172" s="6">
        <v>6847</v>
      </c>
      <c r="J172" s="6">
        <v>6257</v>
      </c>
      <c r="K172" s="6">
        <v>6802</v>
      </c>
      <c r="L172" s="6">
        <v>7426</v>
      </c>
      <c r="M172" s="6">
        <v>6858</v>
      </c>
      <c r="N172" s="6">
        <v>6739</v>
      </c>
      <c r="O172" s="6">
        <v>6076</v>
      </c>
      <c r="P172" s="6">
        <v>6264</v>
      </c>
      <c r="Q172" s="6">
        <v>7875</v>
      </c>
      <c r="R172" s="6"/>
      <c r="S172" s="15"/>
    </row>
    <row r="173" spans="1:19" x14ac:dyDescent="0.2">
      <c r="A173" s="12">
        <v>591000</v>
      </c>
      <c r="B173" s="13" t="s">
        <v>187</v>
      </c>
      <c r="C173" s="12" t="s">
        <v>186</v>
      </c>
      <c r="D173" s="2">
        <f t="shared" si="6"/>
        <v>591</v>
      </c>
      <c r="E173" s="14">
        <f t="shared" si="9"/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/>
      <c r="S173" s="15"/>
    </row>
    <row r="174" spans="1:19" x14ac:dyDescent="0.2">
      <c r="A174" s="12">
        <v>592100</v>
      </c>
      <c r="B174" s="13" t="s">
        <v>188</v>
      </c>
      <c r="C174" s="12" t="s">
        <v>186</v>
      </c>
      <c r="D174" s="2">
        <f t="shared" si="6"/>
        <v>592</v>
      </c>
      <c r="E174" s="14">
        <f t="shared" si="9"/>
        <v>45461</v>
      </c>
      <c r="F174" s="6">
        <v>4138</v>
      </c>
      <c r="G174" s="6">
        <v>3403</v>
      </c>
      <c r="H174" s="6">
        <v>2437</v>
      </c>
      <c r="I174" s="6">
        <v>3639</v>
      </c>
      <c r="J174" s="6">
        <v>2993</v>
      </c>
      <c r="K174" s="6">
        <v>6382</v>
      </c>
      <c r="L174" s="6">
        <v>1058</v>
      </c>
      <c r="M174" s="6">
        <v>1261</v>
      </c>
      <c r="N174" s="6">
        <v>8103</v>
      </c>
      <c r="O174" s="6">
        <v>933</v>
      </c>
      <c r="P174" s="6">
        <v>193</v>
      </c>
      <c r="Q174" s="6">
        <v>10921</v>
      </c>
      <c r="R174" s="6"/>
      <c r="S174" s="15"/>
    </row>
    <row r="175" spans="1:19" x14ac:dyDescent="0.2">
      <c r="A175" s="12">
        <v>592200</v>
      </c>
      <c r="B175" s="13" t="s">
        <v>189</v>
      </c>
      <c r="C175" s="12" t="s">
        <v>186</v>
      </c>
      <c r="D175" s="2">
        <f>VALUE(LEFT(A175,3))</f>
        <v>592</v>
      </c>
      <c r="E175" s="14">
        <f t="shared" si="9"/>
        <v>301347</v>
      </c>
      <c r="F175" s="6">
        <v>18714</v>
      </c>
      <c r="G175" s="6">
        <v>13632</v>
      </c>
      <c r="H175" s="6">
        <v>20217</v>
      </c>
      <c r="I175" s="6">
        <v>25584</v>
      </c>
      <c r="J175" s="6">
        <v>15438</v>
      </c>
      <c r="K175" s="6">
        <v>39781</v>
      </c>
      <c r="L175" s="6">
        <v>45172</v>
      </c>
      <c r="M175" s="6">
        <v>60924</v>
      </c>
      <c r="N175" s="6">
        <v>36496</v>
      </c>
      <c r="O175" s="6">
        <v>-16893</v>
      </c>
      <c r="P175" s="6">
        <v>14980</v>
      </c>
      <c r="Q175" s="6">
        <v>27302</v>
      </c>
      <c r="R175" s="6"/>
      <c r="S175" s="15"/>
    </row>
    <row r="176" spans="1:19" x14ac:dyDescent="0.2">
      <c r="A176" s="12">
        <v>593000</v>
      </c>
      <c r="B176" s="13" t="s">
        <v>190</v>
      </c>
      <c r="C176" s="12" t="s">
        <v>186</v>
      </c>
      <c r="D176" s="2">
        <f t="shared" si="6"/>
        <v>593</v>
      </c>
      <c r="E176" s="14">
        <f t="shared" si="9"/>
        <v>1928087</v>
      </c>
      <c r="F176" s="6">
        <v>137906</v>
      </c>
      <c r="G176" s="6">
        <v>113178</v>
      </c>
      <c r="H176" s="6">
        <v>254658</v>
      </c>
      <c r="I176" s="6">
        <v>75001</v>
      </c>
      <c r="J176" s="6">
        <v>128842</v>
      </c>
      <c r="K176" s="6">
        <v>160436</v>
      </c>
      <c r="L176" s="6">
        <v>1160018</v>
      </c>
      <c r="M176" s="6">
        <v>202743</v>
      </c>
      <c r="N176" s="6">
        <v>102405</v>
      </c>
      <c r="O176" s="6">
        <v>20358</v>
      </c>
      <c r="P176" s="6">
        <v>-775342</v>
      </c>
      <c r="Q176" s="6">
        <v>347884</v>
      </c>
      <c r="R176" s="6"/>
      <c r="S176" s="15"/>
    </row>
    <row r="177" spans="1:19" x14ac:dyDescent="0.2">
      <c r="A177" s="12">
        <v>593100</v>
      </c>
      <c r="B177" s="13" t="s">
        <v>191</v>
      </c>
      <c r="C177" s="12" t="s">
        <v>186</v>
      </c>
      <c r="D177" s="2">
        <f t="shared" si="6"/>
        <v>593</v>
      </c>
      <c r="E177" s="14">
        <f t="shared" si="9"/>
        <v>4378653</v>
      </c>
      <c r="F177" s="6">
        <v>326308</v>
      </c>
      <c r="G177" s="6">
        <v>347761</v>
      </c>
      <c r="H177" s="6">
        <v>279085</v>
      </c>
      <c r="I177" s="6">
        <v>400446</v>
      </c>
      <c r="J177" s="6">
        <v>478698</v>
      </c>
      <c r="K177" s="6">
        <v>350042</v>
      </c>
      <c r="L177" s="6">
        <v>443924</v>
      </c>
      <c r="M177" s="6">
        <v>649889</v>
      </c>
      <c r="N177" s="6">
        <v>452626</v>
      </c>
      <c r="O177" s="6">
        <v>331349</v>
      </c>
      <c r="P177" s="6">
        <v>102083</v>
      </c>
      <c r="Q177" s="6">
        <v>216442</v>
      </c>
      <c r="R177" s="6"/>
      <c r="S177" s="15"/>
    </row>
    <row r="178" spans="1:19" x14ac:dyDescent="0.2">
      <c r="A178" s="12">
        <v>594000</v>
      </c>
      <c r="B178" s="13" t="s">
        <v>192</v>
      </c>
      <c r="C178" s="12" t="s">
        <v>186</v>
      </c>
      <c r="D178" s="2">
        <f t="shared" si="6"/>
        <v>594</v>
      </c>
      <c r="E178" s="14">
        <f t="shared" si="9"/>
        <v>303079</v>
      </c>
      <c r="F178" s="6">
        <v>16930</v>
      </c>
      <c r="G178" s="6">
        <v>20216</v>
      </c>
      <c r="H178" s="6">
        <v>27737</v>
      </c>
      <c r="I178" s="6">
        <v>38931</v>
      </c>
      <c r="J178" s="6">
        <v>50617</v>
      </c>
      <c r="K178" s="6">
        <v>40771</v>
      </c>
      <c r="L178" s="6">
        <v>23635</v>
      </c>
      <c r="M178" s="6">
        <v>17374</v>
      </c>
      <c r="N178" s="6">
        <v>23660</v>
      </c>
      <c r="O178" s="6">
        <v>-3954</v>
      </c>
      <c r="P178" s="6">
        <v>18023</v>
      </c>
      <c r="Q178" s="6">
        <v>29139</v>
      </c>
      <c r="R178" s="6"/>
      <c r="S178" s="15"/>
    </row>
    <row r="179" spans="1:19" x14ac:dyDescent="0.2">
      <c r="A179" s="12">
        <v>595100</v>
      </c>
      <c r="B179" s="13" t="s">
        <v>193</v>
      </c>
      <c r="C179" s="12" t="s">
        <v>186</v>
      </c>
      <c r="D179" s="2">
        <f t="shared" ref="D179:D247" si="10">VALUE(LEFT(A179,3))</f>
        <v>595</v>
      </c>
      <c r="E179" s="14">
        <f t="shared" si="9"/>
        <v>2616</v>
      </c>
      <c r="F179" s="6">
        <v>0</v>
      </c>
      <c r="G179" s="6">
        <v>35</v>
      </c>
      <c r="H179" s="6">
        <v>0</v>
      </c>
      <c r="I179" s="6">
        <v>349</v>
      </c>
      <c r="J179" s="6">
        <v>619</v>
      </c>
      <c r="K179" s="6">
        <v>0</v>
      </c>
      <c r="L179" s="6">
        <v>924</v>
      </c>
      <c r="M179" s="6">
        <v>0</v>
      </c>
      <c r="N179" s="6">
        <v>3</v>
      </c>
      <c r="O179" s="6">
        <v>686</v>
      </c>
      <c r="P179" s="6">
        <v>0</v>
      </c>
      <c r="Q179" s="6">
        <v>0</v>
      </c>
      <c r="R179" s="6"/>
      <c r="S179" s="15"/>
    </row>
    <row r="180" spans="1:19" x14ac:dyDescent="0.2">
      <c r="A180" s="12">
        <v>596000</v>
      </c>
      <c r="B180" s="13" t="s">
        <v>194</v>
      </c>
      <c r="C180" s="12" t="s">
        <v>186</v>
      </c>
      <c r="D180" s="2">
        <f t="shared" si="10"/>
        <v>596</v>
      </c>
      <c r="E180" s="14">
        <f t="shared" si="9"/>
        <v>265116</v>
      </c>
      <c r="F180" s="6">
        <v>15254</v>
      </c>
      <c r="G180" s="6">
        <v>18524</v>
      </c>
      <c r="H180" s="6">
        <v>19834</v>
      </c>
      <c r="I180" s="6">
        <v>4831</v>
      </c>
      <c r="J180" s="6">
        <v>44179</v>
      </c>
      <c r="K180" s="6">
        <v>24856</v>
      </c>
      <c r="L180" s="6">
        <v>27602</v>
      </c>
      <c r="M180" s="6">
        <v>43831</v>
      </c>
      <c r="N180" s="6">
        <v>22581</v>
      </c>
      <c r="O180" s="6">
        <v>15394</v>
      </c>
      <c r="P180" s="6">
        <v>16320</v>
      </c>
      <c r="Q180" s="6">
        <v>11910</v>
      </c>
      <c r="R180" s="6"/>
      <c r="S180" s="15"/>
    </row>
    <row r="181" spans="1:19" x14ac:dyDescent="0.2">
      <c r="A181" s="12">
        <v>597000</v>
      </c>
      <c r="B181" s="13" t="s">
        <v>195</v>
      </c>
      <c r="C181" s="12" t="s">
        <v>186</v>
      </c>
      <c r="D181" s="2">
        <f t="shared" si="10"/>
        <v>597</v>
      </c>
      <c r="E181" s="14">
        <f t="shared" si="9"/>
        <v>343514</v>
      </c>
      <c r="F181" s="6">
        <v>32267</v>
      </c>
      <c r="G181" s="6">
        <v>26575</v>
      </c>
      <c r="H181" s="6">
        <v>36059</v>
      </c>
      <c r="I181" s="6">
        <v>26964</v>
      </c>
      <c r="J181" s="6">
        <v>25706</v>
      </c>
      <c r="K181" s="6">
        <v>24545</v>
      </c>
      <c r="L181" s="6">
        <v>26178</v>
      </c>
      <c r="M181" s="6">
        <v>26166</v>
      </c>
      <c r="N181" s="6">
        <v>39327</v>
      </c>
      <c r="O181" s="6">
        <v>28699</v>
      </c>
      <c r="P181" s="6">
        <v>24702</v>
      </c>
      <c r="Q181" s="6">
        <v>26326</v>
      </c>
      <c r="R181" s="6"/>
      <c r="S181" s="15"/>
    </row>
    <row r="182" spans="1:19" x14ac:dyDescent="0.2">
      <c r="A182" s="12">
        <v>598100</v>
      </c>
      <c r="B182" s="13" t="s">
        <v>196</v>
      </c>
      <c r="C182" s="12" t="s">
        <v>186</v>
      </c>
      <c r="D182" s="2">
        <f t="shared" si="10"/>
        <v>598</v>
      </c>
      <c r="E182" s="14">
        <f t="shared" ref="E182" si="11">SUM(F182:Q182)</f>
        <v>158508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158508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/>
      <c r="S182" s="15"/>
    </row>
    <row r="183" spans="1:19" x14ac:dyDescent="0.2">
      <c r="A183" s="12">
        <v>901000</v>
      </c>
      <c r="B183" s="13" t="s">
        <v>197</v>
      </c>
      <c r="C183" s="12" t="s">
        <v>56</v>
      </c>
      <c r="D183" s="2">
        <f t="shared" si="10"/>
        <v>901</v>
      </c>
      <c r="E183" s="14">
        <f t="shared" si="9"/>
        <v>72875</v>
      </c>
      <c r="F183" s="6">
        <v>7297</v>
      </c>
      <c r="G183" s="6">
        <v>6663</v>
      </c>
      <c r="H183" s="6">
        <v>6443</v>
      </c>
      <c r="I183" s="6">
        <v>7837</v>
      </c>
      <c r="J183" s="6">
        <v>6633</v>
      </c>
      <c r="K183" s="6">
        <v>6064</v>
      </c>
      <c r="L183" s="6">
        <v>6277</v>
      </c>
      <c r="M183" s="6">
        <v>4480</v>
      </c>
      <c r="N183" s="6">
        <v>2961</v>
      </c>
      <c r="O183" s="6">
        <v>8129</v>
      </c>
      <c r="P183" s="6">
        <v>5844</v>
      </c>
      <c r="Q183" s="6">
        <v>4247</v>
      </c>
      <c r="R183" s="6"/>
      <c r="S183" s="15"/>
    </row>
    <row r="184" spans="1:19" x14ac:dyDescent="0.2">
      <c r="A184" s="12">
        <v>902000</v>
      </c>
      <c r="B184" s="13" t="s">
        <v>198</v>
      </c>
      <c r="C184" s="12" t="s">
        <v>56</v>
      </c>
      <c r="D184" s="2">
        <f t="shared" si="10"/>
        <v>902</v>
      </c>
      <c r="E184" s="14">
        <f t="shared" si="9"/>
        <v>145516</v>
      </c>
      <c r="F184" s="6">
        <v>14770</v>
      </c>
      <c r="G184" s="6">
        <v>13405</v>
      </c>
      <c r="H184" s="6">
        <v>18370</v>
      </c>
      <c r="I184" s="6">
        <v>11160</v>
      </c>
      <c r="J184" s="6">
        <v>12981</v>
      </c>
      <c r="K184" s="6">
        <v>13386</v>
      </c>
      <c r="L184" s="6">
        <v>10742</v>
      </c>
      <c r="M184" s="6">
        <v>13901</v>
      </c>
      <c r="N184" s="6">
        <v>15951</v>
      </c>
      <c r="O184" s="6">
        <v>10993</v>
      </c>
      <c r="P184" s="6">
        <v>5581</v>
      </c>
      <c r="Q184" s="6">
        <v>4276</v>
      </c>
      <c r="R184" s="6"/>
      <c r="S184" s="15"/>
    </row>
    <row r="185" spans="1:19" x14ac:dyDescent="0.2">
      <c r="A185" s="12">
        <v>903000</v>
      </c>
      <c r="B185" s="13" t="s">
        <v>199</v>
      </c>
      <c r="C185" s="12" t="s">
        <v>56</v>
      </c>
      <c r="D185" s="2">
        <f t="shared" si="10"/>
        <v>903</v>
      </c>
      <c r="E185" s="14">
        <f t="shared" si="9"/>
        <v>1502918</v>
      </c>
      <c r="F185" s="6">
        <v>165621</v>
      </c>
      <c r="G185" s="6">
        <v>126325</v>
      </c>
      <c r="H185" s="6">
        <v>173597</v>
      </c>
      <c r="I185" s="6">
        <v>77060</v>
      </c>
      <c r="J185" s="6">
        <v>91206</v>
      </c>
      <c r="K185" s="6">
        <v>108238</v>
      </c>
      <c r="L185" s="6">
        <v>235931</v>
      </c>
      <c r="M185" s="6">
        <v>59643</v>
      </c>
      <c r="N185" s="6">
        <v>128047</v>
      </c>
      <c r="O185" s="6">
        <v>97937</v>
      </c>
      <c r="P185" s="6">
        <v>102727</v>
      </c>
      <c r="Q185" s="6">
        <v>136586</v>
      </c>
      <c r="R185" s="6"/>
      <c r="S185" s="15"/>
    </row>
    <row r="186" spans="1:19" x14ac:dyDescent="0.2">
      <c r="A186" s="12">
        <v>903100</v>
      </c>
      <c r="B186" s="13" t="s">
        <v>200</v>
      </c>
      <c r="C186" s="12" t="s">
        <v>56</v>
      </c>
      <c r="D186" s="2">
        <f t="shared" si="10"/>
        <v>903</v>
      </c>
      <c r="E186" s="14">
        <f t="shared" si="9"/>
        <v>771401</v>
      </c>
      <c r="F186" s="6">
        <v>33524</v>
      </c>
      <c r="G186" s="6">
        <v>45925</v>
      </c>
      <c r="H186" s="6">
        <v>36657</v>
      </c>
      <c r="I186" s="6">
        <v>48517</v>
      </c>
      <c r="J186" s="6">
        <v>139900</v>
      </c>
      <c r="K186" s="6">
        <v>51437</v>
      </c>
      <c r="L186" s="6">
        <v>58439</v>
      </c>
      <c r="M186" s="6">
        <v>49481</v>
      </c>
      <c r="N186" s="6">
        <v>63174</v>
      </c>
      <c r="O186" s="6">
        <v>105416</v>
      </c>
      <c r="P186" s="6">
        <v>56241</v>
      </c>
      <c r="Q186" s="6">
        <v>82690</v>
      </c>
      <c r="R186" s="6"/>
      <c r="S186" s="15"/>
    </row>
    <row r="187" spans="1:19" x14ac:dyDescent="0.2">
      <c r="A187" s="12">
        <v>903200</v>
      </c>
      <c r="B187" s="13" t="s">
        <v>201</v>
      </c>
      <c r="C187" s="12" t="s">
        <v>56</v>
      </c>
      <c r="D187" s="2">
        <f t="shared" si="10"/>
        <v>903</v>
      </c>
      <c r="E187" s="14">
        <f t="shared" si="9"/>
        <v>1249148</v>
      </c>
      <c r="F187" s="6">
        <v>83481</v>
      </c>
      <c r="G187" s="6">
        <v>81871</v>
      </c>
      <c r="H187" s="6">
        <v>83124</v>
      </c>
      <c r="I187" s="6">
        <v>90559</v>
      </c>
      <c r="J187" s="6">
        <v>174196</v>
      </c>
      <c r="K187" s="6">
        <v>99353</v>
      </c>
      <c r="L187" s="6">
        <v>90045</v>
      </c>
      <c r="M187" s="6">
        <v>96236</v>
      </c>
      <c r="N187" s="6">
        <v>115714</v>
      </c>
      <c r="O187" s="6">
        <v>140085</v>
      </c>
      <c r="P187" s="6">
        <v>87738</v>
      </c>
      <c r="Q187" s="6">
        <v>106746</v>
      </c>
      <c r="R187" s="6"/>
      <c r="S187" s="15"/>
    </row>
    <row r="188" spans="1:19" x14ac:dyDescent="0.2">
      <c r="A188" s="12">
        <v>903300</v>
      </c>
      <c r="B188" s="13" t="s">
        <v>202</v>
      </c>
      <c r="C188" s="12" t="s">
        <v>56</v>
      </c>
      <c r="D188" s="2">
        <f t="shared" si="10"/>
        <v>903</v>
      </c>
      <c r="E188" s="14">
        <f t="shared" si="9"/>
        <v>604627</v>
      </c>
      <c r="F188" s="6">
        <v>29579</v>
      </c>
      <c r="G188" s="6">
        <v>33442</v>
      </c>
      <c r="H188" s="6">
        <v>32077</v>
      </c>
      <c r="I188" s="6">
        <v>40089</v>
      </c>
      <c r="J188" s="6">
        <v>112613</v>
      </c>
      <c r="K188" s="6">
        <v>41765</v>
      </c>
      <c r="L188" s="6">
        <v>41317</v>
      </c>
      <c r="M188" s="6">
        <v>44782</v>
      </c>
      <c r="N188" s="6">
        <v>53944</v>
      </c>
      <c r="O188" s="6">
        <v>80149</v>
      </c>
      <c r="P188" s="6">
        <v>38566</v>
      </c>
      <c r="Q188" s="6">
        <v>56304</v>
      </c>
      <c r="R188" s="6"/>
      <c r="S188" s="15"/>
    </row>
    <row r="189" spans="1:19" x14ac:dyDescent="0.2">
      <c r="A189" s="12">
        <v>903400</v>
      </c>
      <c r="B189" s="13" t="s">
        <v>203</v>
      </c>
      <c r="C189" s="12" t="s">
        <v>56</v>
      </c>
      <c r="D189" s="2">
        <f t="shared" si="10"/>
        <v>903</v>
      </c>
      <c r="E189" s="14">
        <f t="shared" si="9"/>
        <v>34334</v>
      </c>
      <c r="F189" s="6">
        <v>2452</v>
      </c>
      <c r="G189" s="6">
        <v>3094</v>
      </c>
      <c r="H189" s="6">
        <v>2993</v>
      </c>
      <c r="I189" s="6">
        <v>2812</v>
      </c>
      <c r="J189" s="6">
        <v>2796</v>
      </c>
      <c r="K189" s="6">
        <v>3450</v>
      </c>
      <c r="L189" s="6">
        <v>3738</v>
      </c>
      <c r="M189" s="6">
        <v>2773</v>
      </c>
      <c r="N189" s="6">
        <v>2887</v>
      </c>
      <c r="O189" s="6">
        <v>2465</v>
      </c>
      <c r="P189" s="6">
        <v>2485</v>
      </c>
      <c r="Q189" s="6">
        <v>2389</v>
      </c>
      <c r="R189" s="6"/>
      <c r="S189" s="15"/>
    </row>
    <row r="190" spans="1:19" x14ac:dyDescent="0.2">
      <c r="A190" s="12">
        <v>903891</v>
      </c>
      <c r="B190" s="13" t="s">
        <v>204</v>
      </c>
      <c r="C190" s="12" t="s">
        <v>56</v>
      </c>
      <c r="D190" s="2">
        <f t="shared" si="10"/>
        <v>903</v>
      </c>
      <c r="E190" s="14">
        <f t="shared" si="9"/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/>
      <c r="S190" s="15"/>
    </row>
    <row r="191" spans="1:19" x14ac:dyDescent="0.2">
      <c r="A191" s="12">
        <v>904000</v>
      </c>
      <c r="B191" s="13" t="s">
        <v>205</v>
      </c>
      <c r="C191" s="12" t="s">
        <v>56</v>
      </c>
      <c r="D191" s="2">
        <f t="shared" si="10"/>
        <v>904</v>
      </c>
      <c r="E191" s="14">
        <f t="shared" si="9"/>
        <v>1429600</v>
      </c>
      <c r="F191" s="6">
        <v>74085</v>
      </c>
      <c r="G191" s="6">
        <v>174646</v>
      </c>
      <c r="H191" s="6">
        <v>223732</v>
      </c>
      <c r="I191" s="6">
        <v>96206</v>
      </c>
      <c r="J191" s="6">
        <v>118242</v>
      </c>
      <c r="K191" s="6">
        <v>131656</v>
      </c>
      <c r="L191" s="6">
        <v>183882</v>
      </c>
      <c r="M191" s="6">
        <v>-56924</v>
      </c>
      <c r="N191" s="6">
        <v>102838</v>
      </c>
      <c r="O191" s="6">
        <v>170065</v>
      </c>
      <c r="P191" s="6">
        <v>142123</v>
      </c>
      <c r="Q191" s="6">
        <v>69049</v>
      </c>
      <c r="R191" s="6"/>
      <c r="S191" s="15"/>
    </row>
    <row r="192" spans="1:19" x14ac:dyDescent="0.2">
      <c r="A192" s="12">
        <v>904001</v>
      </c>
      <c r="B192" s="13" t="s">
        <v>206</v>
      </c>
      <c r="C192" s="12" t="s">
        <v>56</v>
      </c>
      <c r="D192" s="2">
        <f t="shared" si="10"/>
        <v>904</v>
      </c>
      <c r="E192" s="14">
        <f t="shared" si="9"/>
        <v>-427016</v>
      </c>
      <c r="F192" s="6">
        <v>87991</v>
      </c>
      <c r="G192" s="6">
        <v>-1017</v>
      </c>
      <c r="H192" s="6">
        <v>-11369</v>
      </c>
      <c r="I192" s="6">
        <v>1972</v>
      </c>
      <c r="J192" s="6">
        <v>-3485</v>
      </c>
      <c r="K192" s="6">
        <v>-2526</v>
      </c>
      <c r="L192" s="6">
        <v>-474050</v>
      </c>
      <c r="M192" s="6">
        <v>-9384</v>
      </c>
      <c r="N192" s="6">
        <v>-3907</v>
      </c>
      <c r="O192" s="6">
        <v>-3668</v>
      </c>
      <c r="P192" s="6">
        <v>-4962</v>
      </c>
      <c r="Q192" s="6">
        <v>-2611</v>
      </c>
      <c r="R192" s="6"/>
      <c r="S192" s="15"/>
    </row>
    <row r="193" spans="1:19" x14ac:dyDescent="0.2">
      <c r="A193" s="12">
        <v>904003</v>
      </c>
      <c r="B193" s="13" t="s">
        <v>207</v>
      </c>
      <c r="C193" s="12" t="s">
        <v>56</v>
      </c>
      <c r="D193" s="2">
        <f t="shared" si="10"/>
        <v>904</v>
      </c>
      <c r="E193" s="14">
        <f t="shared" si="9"/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18"/>
      <c r="S193" s="15"/>
    </row>
    <row r="194" spans="1:19" x14ac:dyDescent="0.2">
      <c r="A194" s="12">
        <v>904891</v>
      </c>
      <c r="B194" s="13" t="s">
        <v>208</v>
      </c>
      <c r="C194" s="12" t="s">
        <v>56</v>
      </c>
      <c r="D194" s="2">
        <f t="shared" si="10"/>
        <v>904</v>
      </c>
      <c r="E194" s="14">
        <f t="shared" si="9"/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/>
      <c r="S194" s="15"/>
    </row>
    <row r="195" spans="1:19" x14ac:dyDescent="0.2">
      <c r="A195" s="12">
        <v>905000</v>
      </c>
      <c r="B195" s="13" t="s">
        <v>209</v>
      </c>
      <c r="C195" s="12" t="s">
        <v>56</v>
      </c>
      <c r="D195" s="2">
        <f t="shared" si="10"/>
        <v>905</v>
      </c>
      <c r="E195" s="14">
        <f t="shared" si="9"/>
        <v>142</v>
      </c>
      <c r="F195" s="6">
        <v>0</v>
      </c>
      <c r="G195" s="6">
        <v>22</v>
      </c>
      <c r="H195" s="6">
        <v>10</v>
      </c>
      <c r="I195" s="6">
        <v>0</v>
      </c>
      <c r="J195" s="6">
        <v>3</v>
      </c>
      <c r="K195" s="6">
        <v>0</v>
      </c>
      <c r="L195" s="6">
        <v>31</v>
      </c>
      <c r="M195" s="6">
        <v>1</v>
      </c>
      <c r="N195" s="6">
        <v>0</v>
      </c>
      <c r="O195" s="6">
        <v>74</v>
      </c>
      <c r="P195" s="6">
        <v>1</v>
      </c>
      <c r="Q195" s="6">
        <v>0</v>
      </c>
      <c r="R195" s="6"/>
      <c r="S195" s="15"/>
    </row>
    <row r="196" spans="1:19" x14ac:dyDescent="0.2">
      <c r="A196" s="12">
        <v>908000</v>
      </c>
      <c r="B196" s="13" t="s">
        <v>210</v>
      </c>
      <c r="C196" s="12" t="s">
        <v>211</v>
      </c>
      <c r="D196" s="2">
        <f t="shared" si="10"/>
        <v>908</v>
      </c>
      <c r="E196" s="14">
        <f t="shared" si="9"/>
        <v>201</v>
      </c>
      <c r="F196" s="6">
        <v>6</v>
      </c>
      <c r="G196" s="6">
        <v>0</v>
      </c>
      <c r="H196" s="6">
        <v>13</v>
      </c>
      <c r="I196" s="6">
        <v>0</v>
      </c>
      <c r="J196" s="6">
        <v>68</v>
      </c>
      <c r="K196" s="6">
        <v>13</v>
      </c>
      <c r="L196" s="6">
        <v>3</v>
      </c>
      <c r="M196" s="6">
        <v>3</v>
      </c>
      <c r="N196" s="6">
        <v>11</v>
      </c>
      <c r="O196" s="6">
        <v>16</v>
      </c>
      <c r="P196" s="6">
        <v>14</v>
      </c>
      <c r="Q196" s="6">
        <v>54</v>
      </c>
      <c r="R196" s="6"/>
      <c r="S196" s="15"/>
    </row>
    <row r="197" spans="1:19" x14ac:dyDescent="0.2">
      <c r="A197" s="12">
        <v>909650</v>
      </c>
      <c r="B197" s="13" t="s">
        <v>212</v>
      </c>
      <c r="C197" s="12" t="s">
        <v>211</v>
      </c>
      <c r="D197" s="2">
        <f t="shared" si="10"/>
        <v>909</v>
      </c>
      <c r="E197" s="14">
        <f t="shared" si="9"/>
        <v>12509</v>
      </c>
      <c r="F197" s="6">
        <v>1533</v>
      </c>
      <c r="G197" s="6">
        <v>736</v>
      </c>
      <c r="H197" s="6">
        <v>2176</v>
      </c>
      <c r="I197" s="6">
        <v>1137</v>
      </c>
      <c r="J197" s="6">
        <v>271</v>
      </c>
      <c r="K197" s="6">
        <v>866</v>
      </c>
      <c r="L197" s="6">
        <v>3559</v>
      </c>
      <c r="M197" s="6">
        <v>0</v>
      </c>
      <c r="N197" s="6">
        <v>436</v>
      </c>
      <c r="O197" s="6">
        <v>266</v>
      </c>
      <c r="P197" s="6">
        <v>1529</v>
      </c>
      <c r="Q197" s="6">
        <v>0</v>
      </c>
      <c r="R197" s="6"/>
      <c r="S197" s="15"/>
    </row>
    <row r="198" spans="1:19" x14ac:dyDescent="0.2">
      <c r="A198" s="12">
        <v>910000</v>
      </c>
      <c r="B198" s="13" t="s">
        <v>213</v>
      </c>
      <c r="C198" s="12" t="s">
        <v>211</v>
      </c>
      <c r="D198" s="2">
        <f t="shared" si="10"/>
        <v>910</v>
      </c>
      <c r="E198" s="14">
        <f t="shared" si="9"/>
        <v>967327</v>
      </c>
      <c r="F198" s="6">
        <v>107121</v>
      </c>
      <c r="G198" s="6">
        <v>110097</v>
      </c>
      <c r="H198" s="6">
        <v>105843</v>
      </c>
      <c r="I198" s="6">
        <v>103077</v>
      </c>
      <c r="J198" s="6">
        <v>-157946</v>
      </c>
      <c r="K198" s="6">
        <v>99728</v>
      </c>
      <c r="L198" s="6">
        <v>102870</v>
      </c>
      <c r="M198" s="6">
        <v>100845</v>
      </c>
      <c r="N198" s="6">
        <v>106396</v>
      </c>
      <c r="O198" s="6">
        <v>94754</v>
      </c>
      <c r="P198" s="6">
        <v>96498</v>
      </c>
      <c r="Q198" s="6">
        <v>98044</v>
      </c>
      <c r="R198" s="6"/>
      <c r="S198" s="15"/>
    </row>
    <row r="199" spans="1:19" x14ac:dyDescent="0.2">
      <c r="A199" s="12">
        <v>910100</v>
      </c>
      <c r="B199" s="13" t="s">
        <v>214</v>
      </c>
      <c r="C199" s="12" t="s">
        <v>211</v>
      </c>
      <c r="D199" s="2">
        <f t="shared" si="10"/>
        <v>910</v>
      </c>
      <c r="E199" s="14">
        <f t="shared" si="9"/>
        <v>256625</v>
      </c>
      <c r="F199" s="6">
        <v>20313</v>
      </c>
      <c r="G199" s="6">
        <v>14287</v>
      </c>
      <c r="H199" s="6">
        <v>8439</v>
      </c>
      <c r="I199" s="6">
        <v>14909</v>
      </c>
      <c r="J199" s="6">
        <v>5450</v>
      </c>
      <c r="K199" s="6">
        <v>11913</v>
      </c>
      <c r="L199" s="6">
        <v>6483</v>
      </c>
      <c r="M199" s="6">
        <v>10504</v>
      </c>
      <c r="N199" s="6">
        <v>3964</v>
      </c>
      <c r="O199" s="6">
        <v>97012</v>
      </c>
      <c r="P199" s="6">
        <v>24603</v>
      </c>
      <c r="Q199" s="6">
        <v>38748</v>
      </c>
      <c r="R199" s="6"/>
      <c r="S199" s="15"/>
    </row>
    <row r="200" spans="1:19" x14ac:dyDescent="0.2">
      <c r="A200" s="12">
        <v>911000</v>
      </c>
      <c r="B200" s="13" t="s">
        <v>215</v>
      </c>
      <c r="C200" s="12" t="s">
        <v>211</v>
      </c>
      <c r="D200" s="2">
        <f t="shared" si="10"/>
        <v>911</v>
      </c>
      <c r="E200" s="14">
        <f t="shared" si="9"/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/>
      <c r="S200" s="15"/>
    </row>
    <row r="201" spans="1:19" x14ac:dyDescent="0.2">
      <c r="A201" s="12">
        <v>912000</v>
      </c>
      <c r="B201" s="13" t="s">
        <v>216</v>
      </c>
      <c r="C201" s="12" t="s">
        <v>217</v>
      </c>
      <c r="D201" s="2">
        <f t="shared" si="10"/>
        <v>912</v>
      </c>
      <c r="E201" s="14">
        <f t="shared" si="9"/>
        <v>92200</v>
      </c>
      <c r="F201" s="6">
        <v>6530</v>
      </c>
      <c r="G201" s="6">
        <v>-6421</v>
      </c>
      <c r="H201" s="6">
        <v>1856</v>
      </c>
      <c r="I201" s="6">
        <v>8837</v>
      </c>
      <c r="J201" s="6">
        <v>4513</v>
      </c>
      <c r="K201" s="6">
        <v>4531</v>
      </c>
      <c r="L201" s="6">
        <v>14473</v>
      </c>
      <c r="M201" s="6">
        <v>23743</v>
      </c>
      <c r="N201" s="6">
        <v>12208</v>
      </c>
      <c r="O201" s="6">
        <v>6630</v>
      </c>
      <c r="P201" s="6">
        <v>2939</v>
      </c>
      <c r="Q201" s="6">
        <v>12361</v>
      </c>
      <c r="R201" s="6"/>
      <c r="S201" s="15"/>
    </row>
    <row r="202" spans="1:19" x14ac:dyDescent="0.2">
      <c r="A202" s="12">
        <v>913001</v>
      </c>
      <c r="B202" s="13" t="s">
        <v>218</v>
      </c>
      <c r="C202" s="12" t="s">
        <v>217</v>
      </c>
      <c r="D202" s="2">
        <f t="shared" si="10"/>
        <v>913</v>
      </c>
      <c r="E202" s="14">
        <f t="shared" si="9"/>
        <v>2355</v>
      </c>
      <c r="F202" s="6">
        <v>25</v>
      </c>
      <c r="G202" s="6">
        <v>924</v>
      </c>
      <c r="H202" s="6">
        <v>160</v>
      </c>
      <c r="I202" s="6">
        <v>138</v>
      </c>
      <c r="J202" s="6">
        <v>45</v>
      </c>
      <c r="K202" s="6">
        <v>25</v>
      </c>
      <c r="L202" s="6">
        <v>270</v>
      </c>
      <c r="M202" s="6">
        <v>200</v>
      </c>
      <c r="N202" s="6">
        <v>94</v>
      </c>
      <c r="O202" s="6">
        <v>132</v>
      </c>
      <c r="P202" s="6">
        <v>0</v>
      </c>
      <c r="Q202" s="6">
        <v>342</v>
      </c>
      <c r="R202" s="6"/>
      <c r="S202" s="15"/>
    </row>
    <row r="203" spans="1:19" x14ac:dyDescent="0.2">
      <c r="A203" s="12">
        <v>920000</v>
      </c>
      <c r="B203" s="13" t="s">
        <v>219</v>
      </c>
      <c r="C203" s="12" t="s">
        <v>220</v>
      </c>
      <c r="D203" s="2">
        <f t="shared" si="10"/>
        <v>920</v>
      </c>
      <c r="E203" s="14">
        <f t="shared" si="9"/>
        <v>5825475</v>
      </c>
      <c r="F203" s="6">
        <v>671718</v>
      </c>
      <c r="G203" s="6">
        <v>527733</v>
      </c>
      <c r="H203" s="6">
        <v>541924</v>
      </c>
      <c r="I203" s="6">
        <v>553067</v>
      </c>
      <c r="J203" s="6">
        <v>531522</v>
      </c>
      <c r="K203" s="6">
        <v>566453</v>
      </c>
      <c r="L203" s="6">
        <v>-32111</v>
      </c>
      <c r="M203" s="6">
        <v>577091</v>
      </c>
      <c r="N203" s="6">
        <v>467931</v>
      </c>
      <c r="O203" s="6">
        <v>79154</v>
      </c>
      <c r="P203" s="6">
        <v>774856</v>
      </c>
      <c r="Q203" s="6">
        <v>566137</v>
      </c>
      <c r="R203" s="6"/>
      <c r="S203" s="15"/>
    </row>
    <row r="204" spans="1:19" x14ac:dyDescent="0.2">
      <c r="A204" s="12">
        <v>920100</v>
      </c>
      <c r="B204" s="13" t="s">
        <v>221</v>
      </c>
      <c r="C204" s="12" t="s">
        <v>220</v>
      </c>
      <c r="D204" s="2">
        <f>VALUE(LEFT(A204,3))</f>
        <v>920</v>
      </c>
      <c r="E204" s="14">
        <f>SUM(F204:Q204)</f>
        <v>475</v>
      </c>
      <c r="F204" s="6">
        <v>133</v>
      </c>
      <c r="G204" s="6">
        <v>124</v>
      </c>
      <c r="H204" s="6">
        <v>23</v>
      </c>
      <c r="I204" s="6">
        <v>27</v>
      </c>
      <c r="J204" s="6">
        <v>11</v>
      </c>
      <c r="K204" s="6">
        <v>14</v>
      </c>
      <c r="L204" s="6">
        <v>23</v>
      </c>
      <c r="M204" s="6">
        <v>50</v>
      </c>
      <c r="N204" s="6">
        <v>17</v>
      </c>
      <c r="O204" s="6">
        <v>46</v>
      </c>
      <c r="P204" s="6">
        <v>7</v>
      </c>
      <c r="Q204" s="6">
        <v>0</v>
      </c>
      <c r="R204" s="6"/>
      <c r="S204" s="15"/>
    </row>
    <row r="205" spans="1:19" x14ac:dyDescent="0.2">
      <c r="A205" s="12">
        <v>920300</v>
      </c>
      <c r="B205" s="13" t="s">
        <v>222</v>
      </c>
      <c r="C205" s="12" t="s">
        <v>220</v>
      </c>
      <c r="D205" s="2">
        <f t="shared" si="10"/>
        <v>920</v>
      </c>
      <c r="E205" s="14">
        <f t="shared" si="9"/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/>
      <c r="S205" s="15"/>
    </row>
    <row r="206" spans="1:19" x14ac:dyDescent="0.2">
      <c r="A206" s="12">
        <v>921100</v>
      </c>
      <c r="B206" s="13" t="s">
        <v>223</v>
      </c>
      <c r="C206" s="12" t="s">
        <v>220</v>
      </c>
      <c r="D206" s="2">
        <f t="shared" si="10"/>
        <v>921</v>
      </c>
      <c r="E206" s="14">
        <f t="shared" si="9"/>
        <v>146733</v>
      </c>
      <c r="F206" s="6">
        <v>17266</v>
      </c>
      <c r="G206" s="6">
        <v>1074</v>
      </c>
      <c r="H206" s="6">
        <v>8186</v>
      </c>
      <c r="I206" s="6">
        <v>15384</v>
      </c>
      <c r="J206" s="6">
        <v>-874</v>
      </c>
      <c r="K206" s="6">
        <v>35702</v>
      </c>
      <c r="L206" s="6">
        <v>13917</v>
      </c>
      <c r="M206" s="6">
        <v>139294</v>
      </c>
      <c r="N206" s="6">
        <v>-147649</v>
      </c>
      <c r="O206" s="6">
        <v>-32300</v>
      </c>
      <c r="P206" s="6">
        <v>53571</v>
      </c>
      <c r="Q206" s="6">
        <v>43162</v>
      </c>
      <c r="R206" s="6"/>
      <c r="S206" s="15"/>
    </row>
    <row r="207" spans="1:19" x14ac:dyDescent="0.2">
      <c r="A207" s="12">
        <v>921101</v>
      </c>
      <c r="B207" s="13" t="s">
        <v>224</v>
      </c>
      <c r="C207" s="12" t="s">
        <v>220</v>
      </c>
      <c r="D207" s="2">
        <f t="shared" si="10"/>
        <v>921</v>
      </c>
      <c r="E207" s="14">
        <f t="shared" si="9"/>
        <v>2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1</v>
      </c>
      <c r="Q207" s="6">
        <v>1</v>
      </c>
      <c r="R207" s="6"/>
      <c r="S207" s="15"/>
    </row>
    <row r="208" spans="1:19" x14ac:dyDescent="0.2">
      <c r="A208" s="12">
        <v>921110</v>
      </c>
      <c r="B208" s="13" t="s">
        <v>225</v>
      </c>
      <c r="C208" s="12" t="s">
        <v>220</v>
      </c>
      <c r="D208" s="2">
        <f t="shared" si="10"/>
        <v>921</v>
      </c>
      <c r="E208" s="14">
        <f t="shared" si="9"/>
        <v>-41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121</v>
      </c>
      <c r="O208" s="6">
        <v>0</v>
      </c>
      <c r="P208" s="6">
        <v>0</v>
      </c>
      <c r="Q208" s="6">
        <v>-162</v>
      </c>
      <c r="R208" s="6"/>
      <c r="S208" s="15"/>
    </row>
    <row r="209" spans="1:19" x14ac:dyDescent="0.2">
      <c r="A209" s="12">
        <v>921200</v>
      </c>
      <c r="B209" s="13" t="s">
        <v>226</v>
      </c>
      <c r="C209" s="12" t="s">
        <v>220</v>
      </c>
      <c r="D209" s="2">
        <f t="shared" si="10"/>
        <v>921</v>
      </c>
      <c r="E209" s="14">
        <f t="shared" si="9"/>
        <v>522782</v>
      </c>
      <c r="F209" s="6">
        <v>39594</v>
      </c>
      <c r="G209" s="6">
        <v>24251</v>
      </c>
      <c r="H209" s="6">
        <v>69112</v>
      </c>
      <c r="I209" s="6">
        <v>19643</v>
      </c>
      <c r="J209" s="6">
        <v>66251</v>
      </c>
      <c r="K209" s="6">
        <v>16702</v>
      </c>
      <c r="L209" s="6">
        <v>53030</v>
      </c>
      <c r="M209" s="6">
        <v>-16803</v>
      </c>
      <c r="N209" s="6">
        <v>89297</v>
      </c>
      <c r="O209" s="6">
        <v>3831</v>
      </c>
      <c r="P209" s="6">
        <v>70932</v>
      </c>
      <c r="Q209" s="6">
        <v>86942</v>
      </c>
      <c r="R209" s="6"/>
      <c r="S209" s="15"/>
    </row>
    <row r="210" spans="1:19" x14ac:dyDescent="0.2">
      <c r="A210" s="12">
        <v>921300</v>
      </c>
      <c r="B210" s="13" t="s">
        <v>227</v>
      </c>
      <c r="C210" s="12" t="s">
        <v>220</v>
      </c>
      <c r="D210" s="2">
        <f t="shared" si="10"/>
        <v>921</v>
      </c>
      <c r="E210" s="14">
        <f t="shared" si="9"/>
        <v>1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</v>
      </c>
      <c r="N210" s="6">
        <v>0</v>
      </c>
      <c r="O210" s="6">
        <v>0</v>
      </c>
      <c r="P210" s="6">
        <v>0</v>
      </c>
      <c r="Q210" s="6">
        <v>0</v>
      </c>
      <c r="R210" s="6"/>
      <c r="S210" s="15"/>
    </row>
    <row r="211" spans="1:19" x14ac:dyDescent="0.2">
      <c r="A211" s="12">
        <v>921400</v>
      </c>
      <c r="B211" s="13" t="s">
        <v>228</v>
      </c>
      <c r="C211" s="12" t="s">
        <v>220</v>
      </c>
      <c r="D211" s="2">
        <f t="shared" si="10"/>
        <v>921</v>
      </c>
      <c r="E211" s="14">
        <f t="shared" si="9"/>
        <v>148619</v>
      </c>
      <c r="F211" s="6">
        <v>12385</v>
      </c>
      <c r="G211" s="6">
        <v>2103</v>
      </c>
      <c r="H211" s="6">
        <v>7762</v>
      </c>
      <c r="I211" s="6">
        <v>6591</v>
      </c>
      <c r="J211" s="6">
        <v>43458</v>
      </c>
      <c r="K211" s="6">
        <v>2176</v>
      </c>
      <c r="L211" s="6">
        <v>9359</v>
      </c>
      <c r="M211" s="6">
        <v>4257</v>
      </c>
      <c r="N211" s="6">
        <v>7716</v>
      </c>
      <c r="O211" s="6">
        <v>23063</v>
      </c>
      <c r="P211" s="6">
        <v>21780</v>
      </c>
      <c r="Q211" s="6">
        <v>7969</v>
      </c>
      <c r="R211" s="6"/>
      <c r="S211" s="15"/>
    </row>
    <row r="212" spans="1:19" x14ac:dyDescent="0.2">
      <c r="A212" s="12">
        <v>921540</v>
      </c>
      <c r="B212" s="13" t="s">
        <v>229</v>
      </c>
      <c r="C212" s="12" t="s">
        <v>220</v>
      </c>
      <c r="D212" s="2">
        <f t="shared" si="10"/>
        <v>921</v>
      </c>
      <c r="E212" s="14">
        <f t="shared" si="9"/>
        <v>188341</v>
      </c>
      <c r="F212" s="6">
        <v>12411</v>
      </c>
      <c r="G212" s="6">
        <v>16515</v>
      </c>
      <c r="H212" s="6">
        <v>17002</v>
      </c>
      <c r="I212" s="6">
        <v>33271</v>
      </c>
      <c r="J212" s="6">
        <v>4350</v>
      </c>
      <c r="K212" s="6">
        <v>21098</v>
      </c>
      <c r="L212" s="6">
        <v>20816</v>
      </c>
      <c r="M212" s="6">
        <v>20876</v>
      </c>
      <c r="N212" s="6">
        <v>21327</v>
      </c>
      <c r="O212" s="6">
        <v>20025</v>
      </c>
      <c r="P212" s="6">
        <v>263</v>
      </c>
      <c r="Q212" s="6">
        <v>387</v>
      </c>
      <c r="R212" s="6"/>
      <c r="S212" s="15"/>
    </row>
    <row r="213" spans="1:19" x14ac:dyDescent="0.2">
      <c r="A213" s="12">
        <v>921600</v>
      </c>
      <c r="B213" s="13" t="s">
        <v>230</v>
      </c>
      <c r="C213" s="12" t="s">
        <v>220</v>
      </c>
      <c r="D213" s="2">
        <f t="shared" si="10"/>
        <v>921</v>
      </c>
      <c r="E213" s="14">
        <f t="shared" si="9"/>
        <v>68</v>
      </c>
      <c r="F213" s="6">
        <v>22</v>
      </c>
      <c r="G213" s="6">
        <v>32</v>
      </c>
      <c r="H213" s="6">
        <v>-105</v>
      </c>
      <c r="I213" s="6">
        <v>37</v>
      </c>
      <c r="J213" s="6">
        <v>4</v>
      </c>
      <c r="K213" s="6">
        <v>5</v>
      </c>
      <c r="L213" s="6">
        <v>21</v>
      </c>
      <c r="M213" s="6">
        <v>0</v>
      </c>
      <c r="N213" s="6">
        <v>43</v>
      </c>
      <c r="O213" s="6">
        <v>11</v>
      </c>
      <c r="P213" s="6">
        <v>0</v>
      </c>
      <c r="Q213" s="6">
        <v>-2</v>
      </c>
      <c r="R213" s="6"/>
      <c r="S213" s="15"/>
    </row>
    <row r="214" spans="1:19" x14ac:dyDescent="0.2">
      <c r="A214" s="12">
        <v>921980</v>
      </c>
      <c r="B214" s="13" t="s">
        <v>231</v>
      </c>
      <c r="C214" s="12" t="s">
        <v>220</v>
      </c>
      <c r="D214" s="2">
        <f t="shared" si="10"/>
        <v>921</v>
      </c>
      <c r="E214" s="14">
        <f t="shared" si="9"/>
        <v>3117372</v>
      </c>
      <c r="F214" s="6">
        <v>248991</v>
      </c>
      <c r="G214" s="6">
        <v>276487</v>
      </c>
      <c r="H214" s="6">
        <v>241997</v>
      </c>
      <c r="I214" s="6">
        <v>256935</v>
      </c>
      <c r="J214" s="6">
        <v>263480</v>
      </c>
      <c r="K214" s="6">
        <v>241349</v>
      </c>
      <c r="L214" s="6">
        <v>254369</v>
      </c>
      <c r="M214" s="6">
        <v>253274</v>
      </c>
      <c r="N214" s="6">
        <v>284922</v>
      </c>
      <c r="O214" s="6">
        <v>280816</v>
      </c>
      <c r="P214" s="6">
        <v>243002</v>
      </c>
      <c r="Q214" s="6">
        <v>271750</v>
      </c>
      <c r="R214" s="6"/>
      <c r="S214" s="15"/>
    </row>
    <row r="215" spans="1:19" x14ac:dyDescent="0.2">
      <c r="A215" s="12">
        <v>922000</v>
      </c>
      <c r="B215" s="13" t="s">
        <v>232</v>
      </c>
      <c r="C215" s="12" t="s">
        <v>220</v>
      </c>
      <c r="D215" s="2">
        <f t="shared" si="10"/>
        <v>922</v>
      </c>
      <c r="E215" s="14">
        <f t="shared" si="9"/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/>
      <c r="S215" s="15"/>
    </row>
    <row r="216" spans="1:19" x14ac:dyDescent="0.2">
      <c r="A216" s="12">
        <v>923000</v>
      </c>
      <c r="B216" s="13" t="s">
        <v>233</v>
      </c>
      <c r="C216" s="12" t="s">
        <v>220</v>
      </c>
      <c r="D216" s="2">
        <f t="shared" si="10"/>
        <v>923</v>
      </c>
      <c r="E216" s="14">
        <f t="shared" si="9"/>
        <v>2973961</v>
      </c>
      <c r="F216" s="6">
        <v>164687</v>
      </c>
      <c r="G216" s="6">
        <v>215846</v>
      </c>
      <c r="H216" s="6">
        <v>193976</v>
      </c>
      <c r="I216" s="6">
        <v>165192</v>
      </c>
      <c r="J216" s="6">
        <v>241719</v>
      </c>
      <c r="K216" s="6">
        <v>859736</v>
      </c>
      <c r="L216" s="6">
        <v>126713</v>
      </c>
      <c r="M216" s="6">
        <v>198317</v>
      </c>
      <c r="N216" s="6">
        <v>178490</v>
      </c>
      <c r="O216" s="6">
        <v>240788</v>
      </c>
      <c r="P216" s="6">
        <v>227097</v>
      </c>
      <c r="Q216" s="6">
        <v>161400</v>
      </c>
      <c r="R216" s="6"/>
      <c r="S216" s="15"/>
    </row>
    <row r="217" spans="1:19" x14ac:dyDescent="0.2">
      <c r="A217" s="12">
        <v>923980</v>
      </c>
      <c r="B217" s="13" t="s">
        <v>234</v>
      </c>
      <c r="C217" s="12" t="s">
        <v>220</v>
      </c>
      <c r="D217" s="2">
        <f t="shared" si="10"/>
        <v>923</v>
      </c>
      <c r="E217" s="14">
        <f t="shared" si="9"/>
        <v>55091</v>
      </c>
      <c r="F217" s="6">
        <v>13873</v>
      </c>
      <c r="G217" s="6">
        <v>5770</v>
      </c>
      <c r="H217" s="6">
        <v>1072</v>
      </c>
      <c r="I217" s="6">
        <v>1082</v>
      </c>
      <c r="J217" s="6">
        <v>4602</v>
      </c>
      <c r="K217" s="6">
        <v>11435</v>
      </c>
      <c r="L217" s="6">
        <v>2968</v>
      </c>
      <c r="M217" s="6">
        <v>2303</v>
      </c>
      <c r="N217" s="6">
        <v>2023</v>
      </c>
      <c r="O217" s="6">
        <v>3296</v>
      </c>
      <c r="P217" s="6">
        <v>5702</v>
      </c>
      <c r="Q217" s="6">
        <v>965</v>
      </c>
      <c r="R217" s="6"/>
      <c r="S217" s="15"/>
    </row>
    <row r="218" spans="1:19" x14ac:dyDescent="0.2">
      <c r="A218" s="12">
        <v>924000</v>
      </c>
      <c r="B218" s="13" t="s">
        <v>235</v>
      </c>
      <c r="C218" s="12" t="s">
        <v>220</v>
      </c>
      <c r="D218" s="2">
        <f t="shared" si="10"/>
        <v>924</v>
      </c>
      <c r="E218" s="14">
        <f t="shared" si="9"/>
        <v>918</v>
      </c>
      <c r="F218" s="6">
        <v>-2263</v>
      </c>
      <c r="G218" s="6">
        <v>712</v>
      </c>
      <c r="H218" s="6">
        <v>712</v>
      </c>
      <c r="I218" s="6">
        <v>-2263</v>
      </c>
      <c r="J218" s="6">
        <v>4112</v>
      </c>
      <c r="K218" s="6">
        <v>712</v>
      </c>
      <c r="L218" s="6">
        <v>-2263</v>
      </c>
      <c r="M218" s="6">
        <v>712</v>
      </c>
      <c r="N218" s="6">
        <v>712</v>
      </c>
      <c r="O218" s="6">
        <v>-2263</v>
      </c>
      <c r="P218" s="6">
        <v>1170</v>
      </c>
      <c r="Q218" s="6">
        <v>1128</v>
      </c>
      <c r="R218" s="6"/>
      <c r="S218" s="15"/>
    </row>
    <row r="219" spans="1:19" x14ac:dyDescent="0.2">
      <c r="A219" s="12">
        <v>924050</v>
      </c>
      <c r="B219" s="13" t="s">
        <v>236</v>
      </c>
      <c r="C219" s="12" t="s">
        <v>220</v>
      </c>
      <c r="D219" s="2">
        <f t="shared" si="10"/>
        <v>924</v>
      </c>
      <c r="E219" s="14">
        <f t="shared" si="9"/>
        <v>1324446</v>
      </c>
      <c r="F219" s="6">
        <v>119932</v>
      </c>
      <c r="G219" s="6">
        <v>119932</v>
      </c>
      <c r="H219" s="6">
        <v>119932</v>
      </c>
      <c r="I219" s="6">
        <v>119932</v>
      </c>
      <c r="J219" s="6">
        <v>119932</v>
      </c>
      <c r="K219" s="6">
        <v>119932</v>
      </c>
      <c r="L219" s="6">
        <v>119932</v>
      </c>
      <c r="M219" s="6">
        <v>119932</v>
      </c>
      <c r="N219" s="6">
        <v>119932</v>
      </c>
      <c r="O219" s="6">
        <v>119932</v>
      </c>
      <c r="P219" s="6">
        <v>81125</v>
      </c>
      <c r="Q219" s="6">
        <v>44001</v>
      </c>
      <c r="R219" s="6"/>
      <c r="S219" s="15"/>
    </row>
    <row r="220" spans="1:19" x14ac:dyDescent="0.2">
      <c r="A220" s="12">
        <v>924110</v>
      </c>
      <c r="B220" s="13" t="s">
        <v>237</v>
      </c>
      <c r="C220" s="12" t="s">
        <v>220</v>
      </c>
      <c r="D220" s="2">
        <f>VALUE(LEFT(A220,3))</f>
        <v>924</v>
      </c>
      <c r="E220" s="19">
        <f>SUM(F220:Q220)</f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/>
      <c r="S220" s="15"/>
    </row>
    <row r="221" spans="1:19" x14ac:dyDescent="0.2">
      <c r="A221" s="12">
        <v>924980</v>
      </c>
      <c r="B221" s="13" t="s">
        <v>238</v>
      </c>
      <c r="C221" s="12" t="s">
        <v>220</v>
      </c>
      <c r="D221" s="2">
        <f t="shared" si="10"/>
        <v>924</v>
      </c>
      <c r="E221" s="14">
        <f t="shared" si="9"/>
        <v>3155</v>
      </c>
      <c r="F221" s="6">
        <v>3155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/>
      <c r="S221" s="15"/>
    </row>
    <row r="222" spans="1:19" x14ac:dyDescent="0.2">
      <c r="A222" s="12">
        <v>925000</v>
      </c>
      <c r="B222" s="13" t="s">
        <v>239</v>
      </c>
      <c r="C222" s="12" t="s">
        <v>220</v>
      </c>
      <c r="D222" s="2">
        <f t="shared" si="10"/>
        <v>925</v>
      </c>
      <c r="E222" s="14">
        <f t="shared" si="9"/>
        <v>136245</v>
      </c>
      <c r="F222" s="6">
        <v>553</v>
      </c>
      <c r="G222" s="6">
        <v>52673</v>
      </c>
      <c r="H222" s="6">
        <v>5379</v>
      </c>
      <c r="I222" s="6">
        <v>4779</v>
      </c>
      <c r="J222" s="6">
        <v>622</v>
      </c>
      <c r="K222" s="6">
        <v>1330</v>
      </c>
      <c r="L222" s="6">
        <v>6345</v>
      </c>
      <c r="M222" s="6">
        <v>1066</v>
      </c>
      <c r="N222" s="6">
        <v>14460</v>
      </c>
      <c r="O222" s="6">
        <v>1449</v>
      </c>
      <c r="P222" s="6">
        <v>3599</v>
      </c>
      <c r="Q222" s="6">
        <v>43990</v>
      </c>
      <c r="R222" s="6"/>
      <c r="S222" s="15"/>
    </row>
    <row r="223" spans="1:19" x14ac:dyDescent="0.2">
      <c r="A223" s="12">
        <v>925050</v>
      </c>
      <c r="B223" s="13" t="s">
        <v>240</v>
      </c>
      <c r="C223" s="12" t="s">
        <v>220</v>
      </c>
      <c r="D223" s="2">
        <f>VALUE(LEFT(A223,3))</f>
        <v>925</v>
      </c>
      <c r="E223" s="14">
        <f t="shared" si="9"/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/>
      <c r="S223" s="15"/>
    </row>
    <row r="224" spans="1:19" x14ac:dyDescent="0.2">
      <c r="A224" s="12">
        <v>925051</v>
      </c>
      <c r="B224" s="13" t="s">
        <v>241</v>
      </c>
      <c r="C224" s="12" t="s">
        <v>220</v>
      </c>
      <c r="D224" s="2">
        <f t="shared" si="10"/>
        <v>925</v>
      </c>
      <c r="E224" s="14">
        <f t="shared" si="9"/>
        <v>415618</v>
      </c>
      <c r="F224" s="6">
        <v>32820</v>
      </c>
      <c r="G224" s="6">
        <v>32820</v>
      </c>
      <c r="H224" s="6">
        <v>32820</v>
      </c>
      <c r="I224" s="6">
        <v>32820</v>
      </c>
      <c r="J224" s="6">
        <v>32820</v>
      </c>
      <c r="K224" s="6">
        <v>32820</v>
      </c>
      <c r="L224" s="6">
        <v>32820</v>
      </c>
      <c r="M224" s="6">
        <v>32820</v>
      </c>
      <c r="N224" s="6">
        <v>32820</v>
      </c>
      <c r="O224" s="6">
        <v>32820</v>
      </c>
      <c r="P224" s="6">
        <v>40892</v>
      </c>
      <c r="Q224" s="6">
        <v>46526</v>
      </c>
      <c r="R224" s="6"/>
      <c r="S224" s="15"/>
    </row>
    <row r="225" spans="1:19" x14ac:dyDescent="0.2">
      <c r="A225" s="12">
        <v>925052</v>
      </c>
      <c r="B225" s="13" t="s">
        <v>242</v>
      </c>
      <c r="C225" s="12" t="s">
        <v>220</v>
      </c>
      <c r="D225" s="2">
        <f t="shared" si="10"/>
        <v>925</v>
      </c>
      <c r="E225" s="14">
        <f t="shared" ref="E225" si="12">SUM(F225:Q225)</f>
        <v>50175</v>
      </c>
      <c r="F225" s="6">
        <v>4423</v>
      </c>
      <c r="G225" s="6">
        <v>4423</v>
      </c>
      <c r="H225" s="6">
        <v>4423</v>
      </c>
      <c r="I225" s="6">
        <v>4423</v>
      </c>
      <c r="J225" s="6">
        <v>4423</v>
      </c>
      <c r="K225" s="6">
        <v>4423</v>
      </c>
      <c r="L225" s="6">
        <v>4423</v>
      </c>
      <c r="M225" s="6">
        <v>4423</v>
      </c>
      <c r="N225" s="6">
        <v>4423</v>
      </c>
      <c r="O225" s="6">
        <v>4423</v>
      </c>
      <c r="P225" s="6">
        <v>2804</v>
      </c>
      <c r="Q225" s="6">
        <v>3141</v>
      </c>
      <c r="R225" s="6"/>
      <c r="S225" s="15"/>
    </row>
    <row r="226" spans="1:19" x14ac:dyDescent="0.2">
      <c r="A226" s="12">
        <v>925100</v>
      </c>
      <c r="B226" s="13" t="s">
        <v>243</v>
      </c>
      <c r="C226" s="12" t="s">
        <v>220</v>
      </c>
      <c r="D226" s="2">
        <f t="shared" si="10"/>
        <v>925</v>
      </c>
      <c r="E226" s="14">
        <f t="shared" si="9"/>
        <v>15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2</v>
      </c>
      <c r="L226" s="6">
        <v>0</v>
      </c>
      <c r="M226" s="6">
        <v>0</v>
      </c>
      <c r="N226" s="6">
        <v>4</v>
      </c>
      <c r="O226" s="6">
        <v>0</v>
      </c>
      <c r="P226" s="6">
        <v>9</v>
      </c>
      <c r="Q226" s="6">
        <v>0</v>
      </c>
      <c r="R226" s="6"/>
      <c r="S226" s="15"/>
    </row>
    <row r="227" spans="1:19" x14ac:dyDescent="0.2">
      <c r="A227" s="12">
        <v>925200</v>
      </c>
      <c r="B227" s="13" t="s">
        <v>244</v>
      </c>
      <c r="C227" s="12" t="s">
        <v>220</v>
      </c>
      <c r="D227" s="2">
        <f t="shared" si="10"/>
        <v>925</v>
      </c>
      <c r="E227" s="14">
        <f t="shared" si="9"/>
        <v>1370</v>
      </c>
      <c r="F227" s="6">
        <v>362</v>
      </c>
      <c r="G227" s="6">
        <v>317</v>
      </c>
      <c r="H227" s="6">
        <v>312</v>
      </c>
      <c r="I227" s="6">
        <v>250</v>
      </c>
      <c r="J227" s="6">
        <v>18</v>
      </c>
      <c r="K227" s="6">
        <v>13</v>
      </c>
      <c r="L227" s="6">
        <v>20</v>
      </c>
      <c r="M227" s="6">
        <v>13</v>
      </c>
      <c r="N227" s="6">
        <v>13</v>
      </c>
      <c r="O227" s="6">
        <v>9</v>
      </c>
      <c r="P227" s="6">
        <v>18</v>
      </c>
      <c r="Q227" s="6">
        <v>25</v>
      </c>
      <c r="R227" s="6"/>
      <c r="S227" s="15"/>
    </row>
    <row r="228" spans="1:19" x14ac:dyDescent="0.2">
      <c r="A228" s="12">
        <v>925980</v>
      </c>
      <c r="B228" s="13" t="s">
        <v>245</v>
      </c>
      <c r="C228" s="12" t="s">
        <v>220</v>
      </c>
      <c r="D228" s="2">
        <f t="shared" si="10"/>
        <v>925</v>
      </c>
      <c r="E228" s="14">
        <f t="shared" si="9"/>
        <v>13222</v>
      </c>
      <c r="F228" s="6">
        <v>1061</v>
      </c>
      <c r="G228" s="6">
        <v>1061</v>
      </c>
      <c r="H228" s="6">
        <v>1061</v>
      </c>
      <c r="I228" s="6">
        <v>1061</v>
      </c>
      <c r="J228" s="6">
        <v>1061</v>
      </c>
      <c r="K228" s="6">
        <v>1061</v>
      </c>
      <c r="L228" s="6">
        <v>1470</v>
      </c>
      <c r="M228" s="6">
        <v>1061</v>
      </c>
      <c r="N228" s="6">
        <v>1061</v>
      </c>
      <c r="O228" s="6">
        <v>1061</v>
      </c>
      <c r="P228" s="6">
        <v>0</v>
      </c>
      <c r="Q228" s="6">
        <v>2203</v>
      </c>
      <c r="R228" s="6"/>
      <c r="S228" s="15"/>
    </row>
    <row r="229" spans="1:19" x14ac:dyDescent="0.2">
      <c r="A229" s="12">
        <v>926000</v>
      </c>
      <c r="B229" s="13" t="s">
        <v>246</v>
      </c>
      <c r="C229" s="12" t="s">
        <v>220</v>
      </c>
      <c r="D229" s="2">
        <f t="shared" si="10"/>
        <v>926</v>
      </c>
      <c r="E229" s="14">
        <f t="shared" si="9"/>
        <v>3128231</v>
      </c>
      <c r="F229" s="6">
        <v>240113</v>
      </c>
      <c r="G229" s="6">
        <v>215937</v>
      </c>
      <c r="H229" s="6">
        <v>303674</v>
      </c>
      <c r="I229" s="6">
        <v>534370</v>
      </c>
      <c r="J229" s="6">
        <v>223507</v>
      </c>
      <c r="K229" s="6">
        <v>345793</v>
      </c>
      <c r="L229" s="6">
        <v>243323</v>
      </c>
      <c r="M229" s="6">
        <v>212667</v>
      </c>
      <c r="N229" s="6">
        <v>219226</v>
      </c>
      <c r="O229" s="6">
        <v>89818</v>
      </c>
      <c r="P229" s="6">
        <v>432134</v>
      </c>
      <c r="Q229" s="6">
        <v>67669</v>
      </c>
      <c r="R229" s="6"/>
      <c r="S229" s="15"/>
    </row>
    <row r="230" spans="1:19" x14ac:dyDescent="0.2">
      <c r="A230" s="12">
        <v>926430</v>
      </c>
      <c r="B230" s="13" t="s">
        <v>247</v>
      </c>
      <c r="C230" s="12" t="s">
        <v>220</v>
      </c>
      <c r="D230" s="2">
        <f t="shared" si="10"/>
        <v>926</v>
      </c>
      <c r="E230" s="14">
        <f t="shared" si="9"/>
        <v>726</v>
      </c>
      <c r="F230" s="6">
        <v>0</v>
      </c>
      <c r="G230" s="6">
        <v>25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8</v>
      </c>
      <c r="O230" s="6">
        <v>2385</v>
      </c>
      <c r="P230" s="6">
        <v>-1692</v>
      </c>
      <c r="Q230" s="6">
        <v>0</v>
      </c>
      <c r="R230" s="6"/>
      <c r="S230" s="15"/>
    </row>
    <row r="231" spans="1:19" x14ac:dyDescent="0.2">
      <c r="A231" s="12">
        <v>926600</v>
      </c>
      <c r="B231" s="13" t="s">
        <v>248</v>
      </c>
      <c r="C231" s="12" t="s">
        <v>220</v>
      </c>
      <c r="D231" s="2">
        <f t="shared" si="10"/>
        <v>926</v>
      </c>
      <c r="E231" s="14">
        <f t="shared" ref="E231:E254" si="13">SUM(F231:Q231)</f>
        <v>1640107</v>
      </c>
      <c r="F231" s="6">
        <v>218698</v>
      </c>
      <c r="G231" s="6">
        <v>123553</v>
      </c>
      <c r="H231" s="6">
        <v>2495</v>
      </c>
      <c r="I231" s="6">
        <v>-8929</v>
      </c>
      <c r="J231" s="6">
        <v>156965</v>
      </c>
      <c r="K231" s="6">
        <v>141041</v>
      </c>
      <c r="L231" s="6">
        <v>282243</v>
      </c>
      <c r="M231" s="6">
        <v>140417</v>
      </c>
      <c r="N231" s="6">
        <v>11306</v>
      </c>
      <c r="O231" s="6">
        <v>354386</v>
      </c>
      <c r="P231" s="6">
        <v>303675</v>
      </c>
      <c r="Q231" s="6">
        <v>-85743</v>
      </c>
      <c r="R231" s="6"/>
      <c r="S231" s="15"/>
    </row>
    <row r="232" spans="1:19" x14ac:dyDescent="0.2">
      <c r="A232" s="12">
        <v>926999</v>
      </c>
      <c r="B232" s="13" t="s">
        <v>249</v>
      </c>
      <c r="C232" s="12" t="s">
        <v>220</v>
      </c>
      <c r="D232" s="2">
        <f t="shared" si="10"/>
        <v>926</v>
      </c>
      <c r="E232" s="14">
        <f t="shared" si="13"/>
        <v>-798295</v>
      </c>
      <c r="F232" s="6">
        <v>-110788</v>
      </c>
      <c r="G232" s="6">
        <v>-110788</v>
      </c>
      <c r="H232" s="6">
        <v>-110788</v>
      </c>
      <c r="I232" s="6">
        <v>-110788</v>
      </c>
      <c r="J232" s="6">
        <v>-110788</v>
      </c>
      <c r="K232" s="6">
        <v>-110788</v>
      </c>
      <c r="L232" s="6">
        <v>226088</v>
      </c>
      <c r="M232" s="6">
        <v>-96755</v>
      </c>
      <c r="N232" s="6">
        <v>-96755</v>
      </c>
      <c r="O232" s="6">
        <v>-86155</v>
      </c>
      <c r="P232" s="6">
        <v>-39995</v>
      </c>
      <c r="Q232" s="6">
        <v>-39995</v>
      </c>
      <c r="R232" s="6"/>
      <c r="S232" s="15"/>
    </row>
    <row r="233" spans="1:19" x14ac:dyDescent="0.2">
      <c r="A233" s="12">
        <v>928000</v>
      </c>
      <c r="B233" s="13" t="s">
        <v>250</v>
      </c>
      <c r="C233" s="12" t="s">
        <v>220</v>
      </c>
      <c r="D233" s="2">
        <f t="shared" si="10"/>
        <v>928</v>
      </c>
      <c r="E233" s="14">
        <f t="shared" si="13"/>
        <v>42456</v>
      </c>
      <c r="F233" s="6">
        <v>464</v>
      </c>
      <c r="G233" s="6">
        <v>407</v>
      </c>
      <c r="H233" s="6">
        <v>480</v>
      </c>
      <c r="I233" s="6">
        <v>0</v>
      </c>
      <c r="J233" s="6">
        <v>561</v>
      </c>
      <c r="K233" s="6">
        <v>20950</v>
      </c>
      <c r="L233" s="6">
        <v>0</v>
      </c>
      <c r="M233" s="6">
        <v>7478</v>
      </c>
      <c r="N233" s="6">
        <v>4537</v>
      </c>
      <c r="O233" s="6">
        <v>3654</v>
      </c>
      <c r="P233" s="6">
        <v>495</v>
      </c>
      <c r="Q233" s="6">
        <v>3430</v>
      </c>
      <c r="R233" s="6"/>
      <c r="S233" s="15"/>
    </row>
    <row r="234" spans="1:19" x14ac:dyDescent="0.2">
      <c r="A234" s="12">
        <v>928006</v>
      </c>
      <c r="B234" s="13" t="s">
        <v>251</v>
      </c>
      <c r="C234" s="12" t="s">
        <v>220</v>
      </c>
      <c r="D234" s="2">
        <f t="shared" si="10"/>
        <v>928</v>
      </c>
      <c r="E234" s="14">
        <f t="shared" si="13"/>
        <v>884187</v>
      </c>
      <c r="F234" s="6">
        <v>72516</v>
      </c>
      <c r="G234" s="6">
        <v>72516</v>
      </c>
      <c r="H234" s="6">
        <v>72516</v>
      </c>
      <c r="I234" s="6">
        <v>72516</v>
      </c>
      <c r="J234" s="6">
        <v>76192</v>
      </c>
      <c r="K234" s="6">
        <v>34810</v>
      </c>
      <c r="L234" s="6">
        <v>114910</v>
      </c>
      <c r="M234" s="6">
        <v>74957</v>
      </c>
      <c r="N234" s="6">
        <v>68383</v>
      </c>
      <c r="O234" s="6">
        <v>74957</v>
      </c>
      <c r="P234" s="6">
        <v>74957</v>
      </c>
      <c r="Q234" s="6">
        <v>74957</v>
      </c>
      <c r="R234" s="6"/>
      <c r="S234" s="15"/>
    </row>
    <row r="235" spans="1:19" x14ac:dyDescent="0.2">
      <c r="A235" s="12">
        <v>928053</v>
      </c>
      <c r="B235" s="13" t="s">
        <v>252</v>
      </c>
      <c r="C235" s="12" t="s">
        <v>220</v>
      </c>
      <c r="D235" s="2">
        <f>VALUE(LEFT(A235,3))</f>
        <v>928</v>
      </c>
      <c r="E235" s="14">
        <f t="shared" si="13"/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/>
      <c r="S235" s="15"/>
    </row>
    <row r="236" spans="1:19" x14ac:dyDescent="0.2">
      <c r="A236" s="12">
        <v>929000</v>
      </c>
      <c r="B236" s="13" t="s">
        <v>253</v>
      </c>
      <c r="C236" s="12" t="s">
        <v>220</v>
      </c>
      <c r="D236" s="2">
        <f t="shared" si="10"/>
        <v>929</v>
      </c>
      <c r="E236" s="14">
        <f t="shared" si="13"/>
        <v>-35933</v>
      </c>
      <c r="F236" s="6">
        <v>-6734</v>
      </c>
      <c r="G236" s="6">
        <v>-1860</v>
      </c>
      <c r="H236" s="6">
        <v>-1813</v>
      </c>
      <c r="I236" s="6">
        <v>-2113</v>
      </c>
      <c r="J236" s="6">
        <v>-1718</v>
      </c>
      <c r="K236" s="6">
        <v>-2921</v>
      </c>
      <c r="L236" s="6">
        <v>-1978</v>
      </c>
      <c r="M236" s="6">
        <v>-2164</v>
      </c>
      <c r="N236" s="6">
        <v>-2266</v>
      </c>
      <c r="O236" s="6">
        <v>-1975</v>
      </c>
      <c r="P236" s="6">
        <v>-4590</v>
      </c>
      <c r="Q236" s="6">
        <v>-5801</v>
      </c>
      <c r="R236" s="6"/>
      <c r="S236" s="15"/>
    </row>
    <row r="237" spans="1:19" x14ac:dyDescent="0.2">
      <c r="A237" s="12">
        <v>929500</v>
      </c>
      <c r="B237" s="13" t="s">
        <v>254</v>
      </c>
      <c r="C237" s="12" t="s">
        <v>220</v>
      </c>
      <c r="D237" s="2">
        <f t="shared" si="10"/>
        <v>929</v>
      </c>
      <c r="E237" s="14">
        <f t="shared" si="13"/>
        <v>-1093948</v>
      </c>
      <c r="F237" s="6">
        <v>-55113</v>
      </c>
      <c r="G237" s="6">
        <v>-75083</v>
      </c>
      <c r="H237" s="6">
        <v>-111306</v>
      </c>
      <c r="I237" s="6">
        <v>-52580</v>
      </c>
      <c r="J237" s="6">
        <v>-73681</v>
      </c>
      <c r="K237" s="6">
        <v>-105373</v>
      </c>
      <c r="L237" s="6">
        <v>-54147</v>
      </c>
      <c r="M237" s="6">
        <v>-191727</v>
      </c>
      <c r="N237" s="6">
        <v>-111415</v>
      </c>
      <c r="O237" s="6">
        <v>-156610</v>
      </c>
      <c r="P237" s="6">
        <v>-51844</v>
      </c>
      <c r="Q237" s="6">
        <v>-55069</v>
      </c>
      <c r="R237" s="6"/>
      <c r="S237" s="15"/>
    </row>
    <row r="238" spans="1:19" x14ac:dyDescent="0.2">
      <c r="A238" s="12">
        <v>930150</v>
      </c>
      <c r="B238" s="13" t="s">
        <v>255</v>
      </c>
      <c r="C238" s="12" t="s">
        <v>220</v>
      </c>
      <c r="D238" s="2">
        <f t="shared" si="10"/>
        <v>930</v>
      </c>
      <c r="E238" s="14">
        <f t="shared" si="13"/>
        <v>241589</v>
      </c>
      <c r="F238" s="6">
        <v>2952</v>
      </c>
      <c r="G238" s="6">
        <v>-27</v>
      </c>
      <c r="H238" s="6">
        <v>870</v>
      </c>
      <c r="I238" s="6">
        <v>144877</v>
      </c>
      <c r="J238" s="6">
        <v>-47028</v>
      </c>
      <c r="K238" s="6">
        <v>49005</v>
      </c>
      <c r="L238" s="6">
        <v>682</v>
      </c>
      <c r="M238" s="6">
        <v>23501</v>
      </c>
      <c r="N238" s="6">
        <v>754</v>
      </c>
      <c r="O238" s="6">
        <v>1150</v>
      </c>
      <c r="P238" s="6">
        <v>65753</v>
      </c>
      <c r="Q238" s="6">
        <v>-900</v>
      </c>
      <c r="R238" s="6"/>
      <c r="S238" s="15"/>
    </row>
    <row r="239" spans="1:19" x14ac:dyDescent="0.2">
      <c r="A239" s="12">
        <v>930200</v>
      </c>
      <c r="B239" s="13" t="s">
        <v>256</v>
      </c>
      <c r="C239" s="12" t="s">
        <v>220</v>
      </c>
      <c r="D239" s="2">
        <f t="shared" si="10"/>
        <v>930</v>
      </c>
      <c r="E239" s="14">
        <f t="shared" si="13"/>
        <v>1658537</v>
      </c>
      <c r="F239" s="6">
        <v>89737</v>
      </c>
      <c r="G239" s="6">
        <v>83570</v>
      </c>
      <c r="H239" s="6">
        <v>123172</v>
      </c>
      <c r="I239" s="6">
        <v>99017</v>
      </c>
      <c r="J239" s="6">
        <v>78437</v>
      </c>
      <c r="K239" s="6">
        <v>94160</v>
      </c>
      <c r="L239" s="6">
        <v>94878</v>
      </c>
      <c r="M239" s="6">
        <v>81707</v>
      </c>
      <c r="N239" s="6">
        <v>59577</v>
      </c>
      <c r="O239" s="6">
        <v>513444</v>
      </c>
      <c r="P239" s="6">
        <v>97257</v>
      </c>
      <c r="Q239" s="6">
        <v>243581</v>
      </c>
      <c r="R239" s="6"/>
      <c r="S239" s="15"/>
    </row>
    <row r="240" spans="1:19" x14ac:dyDescent="0.2">
      <c r="A240" s="12">
        <v>930210</v>
      </c>
      <c r="B240" s="13" t="s">
        <v>257</v>
      </c>
      <c r="C240" s="12" t="s">
        <v>220</v>
      </c>
      <c r="D240" s="2">
        <f t="shared" si="10"/>
        <v>930</v>
      </c>
      <c r="E240" s="14">
        <f t="shared" si="13"/>
        <v>43154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2</v>
      </c>
      <c r="O240" s="6">
        <v>0</v>
      </c>
      <c r="P240" s="6">
        <v>43152</v>
      </c>
      <c r="Q240" s="6">
        <v>0</v>
      </c>
      <c r="R240" s="6"/>
      <c r="S240" s="15"/>
    </row>
    <row r="241" spans="1:19" x14ac:dyDescent="0.2">
      <c r="A241" s="12">
        <v>930220</v>
      </c>
      <c r="B241" s="13" t="s">
        <v>258</v>
      </c>
      <c r="C241" s="12" t="s">
        <v>220</v>
      </c>
      <c r="D241" s="2">
        <f t="shared" si="10"/>
        <v>930</v>
      </c>
      <c r="E241" s="14">
        <f t="shared" si="13"/>
        <v>78407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50500</v>
      </c>
      <c r="L241" s="6">
        <v>15426</v>
      </c>
      <c r="M241" s="6">
        <v>0</v>
      </c>
      <c r="N241" s="6">
        <v>0</v>
      </c>
      <c r="O241" s="6">
        <v>0</v>
      </c>
      <c r="P241" s="6">
        <v>481</v>
      </c>
      <c r="Q241" s="6">
        <v>12000</v>
      </c>
      <c r="R241" s="6"/>
      <c r="S241" s="15"/>
    </row>
    <row r="242" spans="1:19" x14ac:dyDescent="0.2">
      <c r="A242" s="12">
        <v>930230</v>
      </c>
      <c r="B242" s="13" t="s">
        <v>259</v>
      </c>
      <c r="C242" s="12" t="s">
        <v>220</v>
      </c>
      <c r="D242" s="2">
        <f t="shared" si="10"/>
        <v>930</v>
      </c>
      <c r="E242" s="14">
        <f t="shared" si="13"/>
        <v>35600</v>
      </c>
      <c r="F242" s="6">
        <v>417</v>
      </c>
      <c r="G242" s="6">
        <v>8716</v>
      </c>
      <c r="H242" s="6">
        <v>354</v>
      </c>
      <c r="I242" s="6">
        <v>1872</v>
      </c>
      <c r="J242" s="6">
        <v>4218</v>
      </c>
      <c r="K242" s="6">
        <v>0</v>
      </c>
      <c r="L242" s="6">
        <v>207</v>
      </c>
      <c r="M242" s="6">
        <v>11651</v>
      </c>
      <c r="N242" s="6">
        <v>4016</v>
      </c>
      <c r="O242" s="6">
        <v>134</v>
      </c>
      <c r="P242" s="6">
        <v>4015</v>
      </c>
      <c r="Q242" s="6">
        <v>0</v>
      </c>
      <c r="R242" s="6"/>
      <c r="S242" s="15"/>
    </row>
    <row r="243" spans="1:19" x14ac:dyDescent="0.2">
      <c r="A243" s="12">
        <v>930240</v>
      </c>
      <c r="B243" s="13" t="s">
        <v>260</v>
      </c>
      <c r="C243" s="12" t="s">
        <v>220</v>
      </c>
      <c r="D243" s="2">
        <f t="shared" si="10"/>
        <v>930</v>
      </c>
      <c r="E243" s="14">
        <f t="shared" si="13"/>
        <v>50337</v>
      </c>
      <c r="F243" s="6">
        <v>4745</v>
      </c>
      <c r="G243" s="6">
        <v>6</v>
      </c>
      <c r="H243" s="6">
        <v>27608</v>
      </c>
      <c r="I243" s="6">
        <v>536</v>
      </c>
      <c r="J243" s="6">
        <v>5861</v>
      </c>
      <c r="K243" s="6">
        <v>1</v>
      </c>
      <c r="L243" s="6">
        <v>0</v>
      </c>
      <c r="M243" s="6">
        <v>5643</v>
      </c>
      <c r="N243" s="6">
        <v>0</v>
      </c>
      <c r="O243" s="6">
        <v>5770</v>
      </c>
      <c r="P243" s="6">
        <v>0</v>
      </c>
      <c r="Q243" s="6">
        <v>167</v>
      </c>
      <c r="R243" s="6"/>
      <c r="S243" s="15"/>
    </row>
    <row r="244" spans="1:19" x14ac:dyDescent="0.2">
      <c r="A244" s="12">
        <v>930250</v>
      </c>
      <c r="B244" s="13" t="s">
        <v>261</v>
      </c>
      <c r="C244" s="12" t="s">
        <v>220</v>
      </c>
      <c r="D244" s="2">
        <f t="shared" si="10"/>
        <v>930</v>
      </c>
      <c r="E244" s="14">
        <f t="shared" si="13"/>
        <v>7659</v>
      </c>
      <c r="F244" s="6">
        <v>0</v>
      </c>
      <c r="G244" s="6">
        <v>0</v>
      </c>
      <c r="H244" s="6">
        <v>764</v>
      </c>
      <c r="I244" s="6">
        <v>0</v>
      </c>
      <c r="J244" s="6">
        <v>0</v>
      </c>
      <c r="K244" s="6">
        <v>0</v>
      </c>
      <c r="L244" s="6">
        <v>126</v>
      </c>
      <c r="M244" s="6">
        <v>4268</v>
      </c>
      <c r="N244" s="6">
        <v>1746</v>
      </c>
      <c r="O244" s="6">
        <v>287</v>
      </c>
      <c r="P244" s="6">
        <v>118</v>
      </c>
      <c r="Q244" s="6">
        <v>350</v>
      </c>
      <c r="R244" s="6"/>
      <c r="S244" s="15"/>
    </row>
    <row r="245" spans="1:19" x14ac:dyDescent="0.2">
      <c r="A245" s="12">
        <v>930600</v>
      </c>
      <c r="B245" s="13" t="s">
        <v>262</v>
      </c>
      <c r="C245" s="12" t="s">
        <v>220</v>
      </c>
      <c r="D245" s="2">
        <f t="shared" si="10"/>
        <v>930</v>
      </c>
      <c r="E245" s="14">
        <f t="shared" si="13"/>
        <v>39</v>
      </c>
      <c r="F245" s="6">
        <v>0</v>
      </c>
      <c r="G245" s="6">
        <v>0</v>
      </c>
      <c r="H245" s="6">
        <v>0</v>
      </c>
      <c r="I245" s="6">
        <v>2</v>
      </c>
      <c r="J245" s="6">
        <v>37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/>
      <c r="S245" s="15"/>
    </row>
    <row r="246" spans="1:19" x14ac:dyDescent="0.2">
      <c r="A246" s="12">
        <v>930700</v>
      </c>
      <c r="B246" s="13" t="s">
        <v>263</v>
      </c>
      <c r="C246" s="12" t="s">
        <v>220</v>
      </c>
      <c r="D246" s="2">
        <f t="shared" si="10"/>
        <v>930</v>
      </c>
      <c r="E246" s="14">
        <f t="shared" si="13"/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/>
      <c r="S246" s="15"/>
    </row>
    <row r="247" spans="1:19" x14ac:dyDescent="0.2">
      <c r="A247" s="12">
        <v>930940</v>
      </c>
      <c r="B247" s="13" t="s">
        <v>264</v>
      </c>
      <c r="C247" s="12" t="s">
        <v>220</v>
      </c>
      <c r="D247" s="2">
        <f t="shared" si="10"/>
        <v>930</v>
      </c>
      <c r="E247" s="14">
        <f t="shared" si="13"/>
        <v>170719</v>
      </c>
      <c r="F247" s="6">
        <v>5</v>
      </c>
      <c r="G247" s="6">
        <v>15067</v>
      </c>
      <c r="H247" s="6">
        <v>15059</v>
      </c>
      <c r="I247" s="6">
        <v>15056</v>
      </c>
      <c r="J247" s="6">
        <v>15067</v>
      </c>
      <c r="K247" s="6">
        <v>15055</v>
      </c>
      <c r="L247" s="6">
        <v>11257</v>
      </c>
      <c r="M247" s="6">
        <v>14689</v>
      </c>
      <c r="N247" s="6">
        <v>15131</v>
      </c>
      <c r="O247" s="6">
        <v>24840</v>
      </c>
      <c r="P247" s="6">
        <v>14771</v>
      </c>
      <c r="Q247" s="6">
        <v>14722</v>
      </c>
      <c r="R247" s="6"/>
      <c r="S247" s="15"/>
    </row>
    <row r="248" spans="1:19" x14ac:dyDescent="0.2">
      <c r="A248" s="12">
        <v>931001</v>
      </c>
      <c r="B248" s="13" t="s">
        <v>265</v>
      </c>
      <c r="C248" s="12" t="s">
        <v>220</v>
      </c>
      <c r="D248" s="2">
        <f t="shared" ref="D248:D254" si="14">VALUE(LEFT(A248,3))</f>
        <v>931</v>
      </c>
      <c r="E248" s="14">
        <f t="shared" si="13"/>
        <v>135679</v>
      </c>
      <c r="F248" s="6">
        <v>11508</v>
      </c>
      <c r="G248" s="6">
        <v>11439</v>
      </c>
      <c r="H248" s="6">
        <v>11496</v>
      </c>
      <c r="I248" s="6">
        <v>11881</v>
      </c>
      <c r="J248" s="6">
        <v>11509</v>
      </c>
      <c r="K248" s="6">
        <v>11474</v>
      </c>
      <c r="L248" s="6">
        <v>11392</v>
      </c>
      <c r="M248" s="6">
        <v>11439</v>
      </c>
      <c r="N248" s="6">
        <v>11426</v>
      </c>
      <c r="O248" s="6">
        <v>11908</v>
      </c>
      <c r="P248" s="6">
        <v>11382</v>
      </c>
      <c r="Q248" s="6">
        <v>8825</v>
      </c>
      <c r="R248" s="6"/>
      <c r="S248" s="15"/>
    </row>
    <row r="249" spans="1:19" x14ac:dyDescent="0.2">
      <c r="A249" s="12">
        <v>931003</v>
      </c>
      <c r="B249" s="13" t="s">
        <v>266</v>
      </c>
      <c r="C249" s="12" t="s">
        <v>220</v>
      </c>
      <c r="D249" s="2">
        <f t="shared" si="14"/>
        <v>931</v>
      </c>
      <c r="E249" s="14">
        <f t="shared" si="13"/>
        <v>-75</v>
      </c>
      <c r="F249" s="6">
        <v>0</v>
      </c>
      <c r="G249" s="6">
        <v>-15</v>
      </c>
      <c r="H249" s="6">
        <v>-8</v>
      </c>
      <c r="I249" s="6">
        <v>-8</v>
      </c>
      <c r="J249" s="6">
        <v>-8</v>
      </c>
      <c r="K249" s="6">
        <v>0</v>
      </c>
      <c r="L249" s="6">
        <v>-16</v>
      </c>
      <c r="M249" s="6">
        <v>-8</v>
      </c>
      <c r="N249" s="6">
        <v>-8</v>
      </c>
      <c r="O249" s="6">
        <v>-8</v>
      </c>
      <c r="P249" s="6">
        <v>15</v>
      </c>
      <c r="Q249" s="6">
        <v>-11</v>
      </c>
      <c r="R249" s="6"/>
      <c r="S249" s="15"/>
    </row>
    <row r="250" spans="1:19" x14ac:dyDescent="0.2">
      <c r="A250" s="12">
        <v>931008</v>
      </c>
      <c r="B250" s="13" t="s">
        <v>267</v>
      </c>
      <c r="C250" s="12" t="s">
        <v>220</v>
      </c>
      <c r="D250" s="2">
        <f t="shared" si="14"/>
        <v>931</v>
      </c>
      <c r="E250" s="14">
        <f t="shared" si="13"/>
        <v>2791412</v>
      </c>
      <c r="F250" s="6">
        <v>224811</v>
      </c>
      <c r="G250" s="6">
        <v>226110</v>
      </c>
      <c r="H250" s="6">
        <v>226908</v>
      </c>
      <c r="I250" s="6">
        <v>235519</v>
      </c>
      <c r="J250" s="6">
        <v>230431</v>
      </c>
      <c r="K250" s="6">
        <v>230468</v>
      </c>
      <c r="L250" s="6">
        <v>237190</v>
      </c>
      <c r="M250" s="6">
        <v>233872</v>
      </c>
      <c r="N250" s="6">
        <v>235331</v>
      </c>
      <c r="O250" s="6">
        <v>235220</v>
      </c>
      <c r="P250" s="6">
        <v>239704</v>
      </c>
      <c r="Q250" s="6">
        <v>235848</v>
      </c>
      <c r="R250" s="6"/>
      <c r="S250" s="15"/>
    </row>
    <row r="251" spans="1:19" x14ac:dyDescent="0.2">
      <c r="A251" s="12">
        <v>932000</v>
      </c>
      <c r="B251" s="13" t="s">
        <v>268</v>
      </c>
      <c r="C251" s="12" t="s">
        <v>269</v>
      </c>
      <c r="D251" s="2">
        <f t="shared" si="14"/>
        <v>932</v>
      </c>
      <c r="E251" s="14">
        <f t="shared" si="13"/>
        <v>-3462</v>
      </c>
      <c r="F251" s="6">
        <v>0</v>
      </c>
      <c r="G251" s="6">
        <v>0</v>
      </c>
      <c r="H251" s="6">
        <v>0</v>
      </c>
      <c r="I251" s="6">
        <v>-4335</v>
      </c>
      <c r="J251" s="6">
        <v>4335</v>
      </c>
      <c r="K251" s="6">
        <v>0</v>
      </c>
      <c r="L251" s="6">
        <v>-1731</v>
      </c>
      <c r="M251" s="6">
        <v>0</v>
      </c>
      <c r="N251" s="6">
        <v>0</v>
      </c>
      <c r="O251" s="6">
        <v>-1731</v>
      </c>
      <c r="P251" s="6">
        <v>0</v>
      </c>
      <c r="Q251" s="6">
        <v>0</v>
      </c>
      <c r="R251" s="6"/>
      <c r="S251" s="15"/>
    </row>
    <row r="252" spans="1:19" x14ac:dyDescent="0.2">
      <c r="A252" s="12">
        <v>935100</v>
      </c>
      <c r="B252" s="13" t="s">
        <v>270</v>
      </c>
      <c r="C252" s="12" t="s">
        <v>269</v>
      </c>
      <c r="D252" s="2">
        <f t="shared" si="14"/>
        <v>935</v>
      </c>
      <c r="E252" s="14">
        <f t="shared" si="13"/>
        <v>2920</v>
      </c>
      <c r="F252" s="6">
        <v>-146</v>
      </c>
      <c r="G252" s="6">
        <v>188</v>
      </c>
      <c r="H252" s="6">
        <v>-8</v>
      </c>
      <c r="I252" s="6">
        <v>15</v>
      </c>
      <c r="J252" s="6">
        <v>26</v>
      </c>
      <c r="K252" s="6">
        <v>424</v>
      </c>
      <c r="L252" s="6">
        <v>658</v>
      </c>
      <c r="M252" s="6">
        <v>25</v>
      </c>
      <c r="N252" s="6">
        <v>27</v>
      </c>
      <c r="O252" s="6">
        <v>1252</v>
      </c>
      <c r="P252" s="6">
        <v>22</v>
      </c>
      <c r="Q252" s="6">
        <v>437</v>
      </c>
      <c r="R252" s="6"/>
      <c r="S252" s="15"/>
    </row>
    <row r="253" spans="1:19" x14ac:dyDescent="0.2">
      <c r="A253" s="12">
        <v>935200</v>
      </c>
      <c r="B253" s="13" t="s">
        <v>271</v>
      </c>
      <c r="C253" s="12" t="s">
        <v>269</v>
      </c>
      <c r="D253" s="2">
        <f t="shared" si="14"/>
        <v>935</v>
      </c>
      <c r="E253" s="14">
        <f t="shared" ref="E253" si="15">SUM(F253:Q253)</f>
        <v>1</v>
      </c>
      <c r="F253" s="6">
        <v>2</v>
      </c>
      <c r="G253" s="6">
        <v>15</v>
      </c>
      <c r="H253" s="6">
        <v>-1</v>
      </c>
      <c r="I253" s="6">
        <v>-18</v>
      </c>
      <c r="J253" s="6">
        <v>5</v>
      </c>
      <c r="K253" s="6">
        <v>6</v>
      </c>
      <c r="L253" s="6">
        <v>7</v>
      </c>
      <c r="M253" s="6">
        <v>-12</v>
      </c>
      <c r="N253" s="6">
        <v>0</v>
      </c>
      <c r="O253" s="6">
        <v>2</v>
      </c>
      <c r="P253" s="6">
        <v>1</v>
      </c>
      <c r="Q253" s="6">
        <v>-6</v>
      </c>
      <c r="R253" s="6"/>
      <c r="S253" s="15"/>
    </row>
    <row r="254" spans="1:19" x14ac:dyDescent="0.2">
      <c r="A254" s="12">
        <v>935250</v>
      </c>
      <c r="B254" s="13" t="s">
        <v>272</v>
      </c>
      <c r="C254" s="12" t="s">
        <v>269</v>
      </c>
      <c r="D254" s="2">
        <f t="shared" si="14"/>
        <v>935</v>
      </c>
      <c r="E254" s="14">
        <f t="shared" si="13"/>
        <v>26973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2473</v>
      </c>
      <c r="Q254" s="6">
        <v>24500</v>
      </c>
      <c r="R254" s="6"/>
      <c r="S254" s="15"/>
    </row>
    <row r="255" spans="1:19" x14ac:dyDescent="0.2">
      <c r="A255" s="2"/>
      <c r="B255" s="21"/>
      <c r="C255" s="2"/>
      <c r="D255" s="2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</row>
    <row r="256" spans="1:19" x14ac:dyDescent="0.2">
      <c r="A256" s="2"/>
      <c r="B256" s="21"/>
      <c r="C256" s="2"/>
      <c r="D256" s="2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</row>
    <row r="257" spans="1:18" x14ac:dyDescent="0.2">
      <c r="A257" s="2"/>
      <c r="B257" s="22" t="s">
        <v>273</v>
      </c>
      <c r="C257" s="23" t="s">
        <v>60</v>
      </c>
      <c r="D257" s="24"/>
      <c r="E257" s="14">
        <f>SUM(F257:Q257)</f>
        <v>510103196</v>
      </c>
      <c r="F257" s="6">
        <f>SUMIF(CODE,C257,Base1)</f>
        <v>39454807</v>
      </c>
      <c r="G257" s="6">
        <f>SUMIF(CODE,C257,Base2)</f>
        <v>34134603</v>
      </c>
      <c r="H257" s="6">
        <f>SUMIF(CODE,C257,Base3)</f>
        <v>39715032</v>
      </c>
      <c r="I257" s="6">
        <f>SUMIF(CODE,C257,Base4)</f>
        <v>55016195</v>
      </c>
      <c r="J257" s="6">
        <f>SUMIF(CODE,C257,Base5)</f>
        <v>46758430</v>
      </c>
      <c r="K257" s="6">
        <f>SUMIF(CODE,C257,Base6)</f>
        <v>47425731</v>
      </c>
      <c r="L257" s="6">
        <f>SUMIF(CODE,C257,Base7)</f>
        <v>42168828</v>
      </c>
      <c r="M257" s="6">
        <f>SUMIF(CODE,C257,Base8)</f>
        <v>35158676</v>
      </c>
      <c r="N257" s="6">
        <f>SUMIF(CODE,C257,Base9)</f>
        <v>37869423</v>
      </c>
      <c r="O257" s="6">
        <f>SUMIF(CODE,C257,Base10)</f>
        <v>44846440</v>
      </c>
      <c r="P257" s="6">
        <f>SUMIF(CODE,C257,Base11)</f>
        <v>44309506</v>
      </c>
      <c r="Q257" s="6">
        <f>SUMIF(CODE,C257,Base12)</f>
        <v>43245525</v>
      </c>
      <c r="R257" s="6"/>
    </row>
    <row r="258" spans="1:18" x14ac:dyDescent="0.2">
      <c r="A258" s="2"/>
      <c r="B258" s="25" t="s">
        <v>274</v>
      </c>
      <c r="C258" s="23"/>
      <c r="D258" s="24"/>
      <c r="E258" s="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2">
      <c r="A259" s="2"/>
      <c r="B259" s="26" t="s">
        <v>101</v>
      </c>
      <c r="C259" s="23" t="s">
        <v>53</v>
      </c>
      <c r="D259" s="24"/>
      <c r="E259" s="14">
        <f>SUM(F259:Q259)</f>
        <v>100902512</v>
      </c>
      <c r="F259" s="6">
        <f>SUMIF(CODE,C259,Base1)</f>
        <v>9470645</v>
      </c>
      <c r="G259" s="6">
        <f>SUMIF(CODE,C259,Base2)</f>
        <v>6928545</v>
      </c>
      <c r="H259" s="6">
        <f>SUMIF(CODE,C259,Base3)</f>
        <v>2479043</v>
      </c>
      <c r="I259" s="6">
        <f>SUMIF(CODE,C259,Base4)</f>
        <v>14554153</v>
      </c>
      <c r="J259" s="6">
        <f>SUMIF(CODE,C259,Base5)</f>
        <v>12466093</v>
      </c>
      <c r="K259" s="6">
        <f>SUMIF(CODE,C259,Base6)</f>
        <v>10208366</v>
      </c>
      <c r="L259" s="6">
        <f>SUMIF(CODE,C259,Base7)</f>
        <v>3199584</v>
      </c>
      <c r="M259" s="6">
        <f>SUMIF(CODE,C259,Base8)</f>
        <v>1621273</v>
      </c>
      <c r="N259" s="6">
        <f>SUMIF(CODE,C259,Base9)</f>
        <v>6997800</v>
      </c>
      <c r="O259" s="6">
        <f>SUMIF(CODE,C259,Base10)</f>
        <v>10268861</v>
      </c>
      <c r="P259" s="6">
        <f>SUMIF(CODE,C259,Base11)</f>
        <v>11763637</v>
      </c>
      <c r="Q259" s="6">
        <f>SUMIF(CODE,C259,Base12)</f>
        <v>10944512</v>
      </c>
      <c r="R259" s="6"/>
    </row>
    <row r="260" spans="1:18" x14ac:dyDescent="0.2">
      <c r="A260" s="2"/>
      <c r="B260" s="26" t="s">
        <v>275</v>
      </c>
      <c r="C260" s="23" t="s">
        <v>138</v>
      </c>
      <c r="D260" s="24"/>
      <c r="E260" s="14">
        <f>SUM(F260:Q260)</f>
        <v>71749741</v>
      </c>
      <c r="F260" s="6">
        <f>SUMIF(CODE,C260,Base1)</f>
        <v>4422935</v>
      </c>
      <c r="G260" s="6">
        <f>SUMIF(CODE,C260,Base2)</f>
        <v>3637374</v>
      </c>
      <c r="H260" s="6">
        <f>SUMIF(CODE,C260,Base3)</f>
        <v>8348284</v>
      </c>
      <c r="I260" s="6">
        <f>SUMIF(CODE,C260,Base4)</f>
        <v>5725689</v>
      </c>
      <c r="J260" s="6">
        <f>SUMIF(CODE,C260,Base5)</f>
        <v>3467654</v>
      </c>
      <c r="K260" s="6">
        <f>SUMIF(CODE,C260,Base6)</f>
        <v>3438115</v>
      </c>
      <c r="L260" s="6">
        <f>SUMIF(CODE,C260,Base7)</f>
        <v>12408315</v>
      </c>
      <c r="M260" s="6">
        <f>SUMIF(CODE,C260,Base8)</f>
        <v>8649878</v>
      </c>
      <c r="N260" s="6">
        <f>SUMIF(CODE,C260,Base9)</f>
        <v>4220926</v>
      </c>
      <c r="O260" s="6">
        <f>SUMIF(CODE,C260,Base10)</f>
        <v>6288858</v>
      </c>
      <c r="P260" s="6">
        <f>SUMIF(CODE,C260,Base11)</f>
        <v>5228284</v>
      </c>
      <c r="Q260" s="6">
        <f>SUMIF(CODE,C260,Base12)</f>
        <v>5913429</v>
      </c>
      <c r="R260" s="6"/>
    </row>
    <row r="261" spans="1:18" x14ac:dyDescent="0.2">
      <c r="A261" s="2"/>
      <c r="B261" s="26" t="s">
        <v>276</v>
      </c>
      <c r="C261" s="23" t="s">
        <v>142</v>
      </c>
      <c r="D261" s="24"/>
      <c r="E261" s="14">
        <f>SUM(F261:Q261)</f>
        <v>6424835</v>
      </c>
      <c r="F261" s="6">
        <f>SUMIF(CODE,C261,Base1)</f>
        <v>-1857832</v>
      </c>
      <c r="G261" s="6">
        <f>SUMIF(CODE,C261,Base2)</f>
        <v>750969</v>
      </c>
      <c r="H261" s="6">
        <f>SUMIF(CODE,C261,Base3)</f>
        <v>1815936</v>
      </c>
      <c r="I261" s="6">
        <f>SUMIF(CODE,C261,Base4)</f>
        <v>-1613643</v>
      </c>
      <c r="J261" s="6">
        <f>SUMIF(CODE,C261,Base5)</f>
        <v>-436737</v>
      </c>
      <c r="K261" s="6">
        <f>SUMIF(CODE,C261,Base6)</f>
        <v>2095314</v>
      </c>
      <c r="L261" s="6">
        <f>SUMIF(CODE,C261,Base7)</f>
        <v>1558906</v>
      </c>
      <c r="M261" s="6">
        <f>SUMIF(CODE,C261,Base8)</f>
        <v>1866216</v>
      </c>
      <c r="N261" s="6">
        <f>SUMIF(CODE,C261,Base9)</f>
        <v>-341888</v>
      </c>
      <c r="O261" s="6">
        <f>SUMIF(CODE,C261,Base10)</f>
        <v>366857</v>
      </c>
      <c r="P261" s="6">
        <f>SUMIF(CODE,C261,Base11)</f>
        <v>1460304</v>
      </c>
      <c r="Q261" s="6">
        <f>SUMIF(CODE,C261,Base12)</f>
        <v>760433</v>
      </c>
      <c r="R261" s="6"/>
    </row>
    <row r="262" spans="1:18" x14ac:dyDescent="0.2">
      <c r="A262" s="2"/>
      <c r="B262" s="26" t="s">
        <v>277</v>
      </c>
      <c r="C262" s="23" t="s">
        <v>111</v>
      </c>
      <c r="D262" s="24"/>
      <c r="E262" s="14">
        <f>SUM(F262:Q262)</f>
        <v>867</v>
      </c>
      <c r="F262" s="6">
        <f>SUMIF(CODE,C262,Base1)</f>
        <v>0</v>
      </c>
      <c r="G262" s="6">
        <f>SUMIF(CODE,C262,Base2)</f>
        <v>0</v>
      </c>
      <c r="H262" s="6">
        <f>SUMIF(CODE,C262,Base3)</f>
        <v>0</v>
      </c>
      <c r="I262" s="6">
        <f>SUMIF(CODE,C262,Base4)</f>
        <v>0</v>
      </c>
      <c r="J262" s="6">
        <f>SUMIF(CODE,C262,Base5)</f>
        <v>0</v>
      </c>
      <c r="K262" s="6">
        <f>SUMIF(CODE,C262,Base6)</f>
        <v>0</v>
      </c>
      <c r="L262" s="6">
        <f>SUMIF(CODE,C262,Base7)</f>
        <v>0</v>
      </c>
      <c r="M262" s="6">
        <f>SUMIF(CODE,C262,Base8)</f>
        <v>0</v>
      </c>
      <c r="N262" s="6">
        <f>SUMIF(CODE,C262,Base9)</f>
        <v>0</v>
      </c>
      <c r="O262" s="6">
        <f>SUMIF(CODE,C262,Base10)</f>
        <v>738</v>
      </c>
      <c r="P262" s="6">
        <f>SUMIF(CODE,C262,Base11)</f>
        <v>0</v>
      </c>
      <c r="Q262" s="6">
        <f>SUMIF(CODE,C262,Base12)</f>
        <v>129</v>
      </c>
      <c r="R262" s="6"/>
    </row>
    <row r="263" spans="1:18" x14ac:dyDescent="0.2">
      <c r="A263" s="2"/>
      <c r="B263" s="25" t="s">
        <v>278</v>
      </c>
      <c r="C263" s="23"/>
      <c r="D263" s="24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</row>
    <row r="264" spans="1:18" x14ac:dyDescent="0.2">
      <c r="A264" s="2"/>
      <c r="B264" s="26" t="s">
        <v>279</v>
      </c>
      <c r="C264" s="23" t="s">
        <v>93</v>
      </c>
      <c r="D264" s="24"/>
      <c r="E264" s="14">
        <f t="shared" ref="E264:E272" si="16">SUM(F264:Q264)</f>
        <v>36737428</v>
      </c>
      <c r="F264" s="6">
        <f t="shared" ref="F264:F271" si="17">SUMIF(CODE,C264,Base1)</f>
        <v>3364384</v>
      </c>
      <c r="G264" s="6">
        <f t="shared" ref="G264:G272" si="18">SUMIF(CODE,C264,Base2)</f>
        <v>2559836</v>
      </c>
      <c r="H264" s="6">
        <f t="shared" ref="H264:H272" si="19">SUMIF(CODE,C264,Base3)</f>
        <v>2130776</v>
      </c>
      <c r="I264" s="6">
        <f t="shared" ref="I264:I272" si="20">SUMIF(CODE,C264,Base4)</f>
        <v>4627107</v>
      </c>
      <c r="J264" s="6">
        <f t="shared" ref="J264:J272" si="21">SUMIF(CODE,C264,Base5)</f>
        <v>3635984</v>
      </c>
      <c r="K264" s="6">
        <f t="shared" ref="K264:K272" si="22">SUMIF(CODE,C264,Base6)</f>
        <v>4188217</v>
      </c>
      <c r="L264" s="6">
        <f t="shared" ref="L264:L272" si="23">SUMIF(CODE,C264,Base7)</f>
        <v>1456740</v>
      </c>
      <c r="M264" s="6">
        <f t="shared" ref="M264:M272" si="24">SUMIF(CODE,C264,Base8)</f>
        <v>719188</v>
      </c>
      <c r="N264" s="6">
        <f t="shared" ref="N264:N272" si="25">SUMIF(CODE,C264,Base9)</f>
        <v>2639800</v>
      </c>
      <c r="O264" s="6">
        <f t="shared" ref="O264:O272" si="26">SUMIF(CODE,C264,Base10)</f>
        <v>4468053</v>
      </c>
      <c r="P264" s="6">
        <f t="shared" ref="P264:P272" si="27">SUMIF(CODE,C264,Base11)</f>
        <v>3628025</v>
      </c>
      <c r="Q264" s="6">
        <f t="shared" ref="Q264:Q272" si="28">SUMIF(CODE,C264,Base12)</f>
        <v>3319318</v>
      </c>
      <c r="R264" s="3"/>
    </row>
    <row r="265" spans="1:18" x14ac:dyDescent="0.2">
      <c r="A265" s="2"/>
      <c r="B265" s="26" t="s">
        <v>280</v>
      </c>
      <c r="C265" s="23" t="s">
        <v>56</v>
      </c>
      <c r="D265" s="24"/>
      <c r="E265" s="14">
        <f t="shared" si="16"/>
        <v>5383545</v>
      </c>
      <c r="F265" s="6">
        <f t="shared" si="17"/>
        <v>498800</v>
      </c>
      <c r="G265" s="6">
        <f t="shared" si="18"/>
        <v>484376</v>
      </c>
      <c r="H265" s="6">
        <f t="shared" si="19"/>
        <v>565634</v>
      </c>
      <c r="I265" s="6">
        <f t="shared" si="20"/>
        <v>376212</v>
      </c>
      <c r="J265" s="6">
        <f t="shared" si="21"/>
        <v>655085</v>
      </c>
      <c r="K265" s="6">
        <f t="shared" si="22"/>
        <v>452823</v>
      </c>
      <c r="L265" s="6">
        <f t="shared" si="23"/>
        <v>156352</v>
      </c>
      <c r="M265" s="6">
        <f t="shared" si="24"/>
        <v>204989</v>
      </c>
      <c r="N265" s="6">
        <f t="shared" si="25"/>
        <v>481609</v>
      </c>
      <c r="O265" s="6">
        <f t="shared" si="26"/>
        <v>611645</v>
      </c>
      <c r="P265" s="6">
        <f t="shared" si="27"/>
        <v>436344</v>
      </c>
      <c r="Q265" s="6">
        <f t="shared" si="28"/>
        <v>459676</v>
      </c>
      <c r="R265" s="6"/>
    </row>
    <row r="266" spans="1:18" x14ac:dyDescent="0.2">
      <c r="A266" s="2"/>
      <c r="B266" s="26" t="s">
        <v>281</v>
      </c>
      <c r="C266" s="23" t="s">
        <v>211</v>
      </c>
      <c r="D266" s="24"/>
      <c r="E266" s="14">
        <f t="shared" si="16"/>
        <v>1236662</v>
      </c>
      <c r="F266" s="6">
        <f t="shared" si="17"/>
        <v>128973</v>
      </c>
      <c r="G266" s="6">
        <f t="shared" si="18"/>
        <v>125120</v>
      </c>
      <c r="H266" s="6">
        <f t="shared" si="19"/>
        <v>116471</v>
      </c>
      <c r="I266" s="6">
        <f t="shared" si="20"/>
        <v>119123</v>
      </c>
      <c r="J266" s="6">
        <f t="shared" si="21"/>
        <v>-152157</v>
      </c>
      <c r="K266" s="6">
        <f t="shared" si="22"/>
        <v>112520</v>
      </c>
      <c r="L266" s="6">
        <f t="shared" si="23"/>
        <v>112915</v>
      </c>
      <c r="M266" s="6">
        <f t="shared" si="24"/>
        <v>111352</v>
      </c>
      <c r="N266" s="6">
        <f t="shared" si="25"/>
        <v>110807</v>
      </c>
      <c r="O266" s="6">
        <f t="shared" si="26"/>
        <v>192048</v>
      </c>
      <c r="P266" s="6">
        <f t="shared" si="27"/>
        <v>122644</v>
      </c>
      <c r="Q266" s="6">
        <f t="shared" si="28"/>
        <v>136846</v>
      </c>
      <c r="R266" s="6"/>
    </row>
    <row r="267" spans="1:18" x14ac:dyDescent="0.2">
      <c r="A267" s="2"/>
      <c r="B267" s="26" t="s">
        <v>282</v>
      </c>
      <c r="C267" s="23" t="s">
        <v>217</v>
      </c>
      <c r="D267" s="24"/>
      <c r="E267" s="14">
        <f t="shared" si="16"/>
        <v>94555</v>
      </c>
      <c r="F267" s="6">
        <f t="shared" si="17"/>
        <v>6555</v>
      </c>
      <c r="G267" s="6">
        <f t="shared" si="18"/>
        <v>-5497</v>
      </c>
      <c r="H267" s="6">
        <f t="shared" si="19"/>
        <v>2016</v>
      </c>
      <c r="I267" s="6">
        <f t="shared" si="20"/>
        <v>8975</v>
      </c>
      <c r="J267" s="6">
        <f t="shared" si="21"/>
        <v>4558</v>
      </c>
      <c r="K267" s="6">
        <f t="shared" si="22"/>
        <v>4556</v>
      </c>
      <c r="L267" s="6">
        <f t="shared" si="23"/>
        <v>14743</v>
      </c>
      <c r="M267" s="6">
        <f t="shared" si="24"/>
        <v>23943</v>
      </c>
      <c r="N267" s="6">
        <f t="shared" si="25"/>
        <v>12302</v>
      </c>
      <c r="O267" s="6">
        <f t="shared" si="26"/>
        <v>6762</v>
      </c>
      <c r="P267" s="6">
        <f t="shared" si="27"/>
        <v>2939</v>
      </c>
      <c r="Q267" s="6">
        <f t="shared" si="28"/>
        <v>12703</v>
      </c>
      <c r="R267" s="6"/>
    </row>
    <row r="268" spans="1:18" x14ac:dyDescent="0.2">
      <c r="A268" s="2"/>
      <c r="B268" s="26" t="s">
        <v>283</v>
      </c>
      <c r="C268" s="23" t="s">
        <v>150</v>
      </c>
      <c r="D268" s="24"/>
      <c r="E268" s="14">
        <f t="shared" si="16"/>
        <v>30485874</v>
      </c>
      <c r="F268" s="6">
        <f t="shared" si="17"/>
        <v>2739178</v>
      </c>
      <c r="G268" s="6">
        <f t="shared" si="18"/>
        <v>2563268</v>
      </c>
      <c r="H268" s="6">
        <f t="shared" si="19"/>
        <v>2416625</v>
      </c>
      <c r="I268" s="6">
        <f t="shared" si="20"/>
        <v>2901770</v>
      </c>
      <c r="J268" s="6">
        <f t="shared" si="21"/>
        <v>2138192</v>
      </c>
      <c r="K268" s="6">
        <f t="shared" si="22"/>
        <v>2617739</v>
      </c>
      <c r="L268" s="6">
        <f t="shared" si="23"/>
        <v>2636223</v>
      </c>
      <c r="M268" s="6">
        <f t="shared" si="24"/>
        <v>2266943</v>
      </c>
      <c r="N268" s="6">
        <f t="shared" si="25"/>
        <v>2592040</v>
      </c>
      <c r="O268" s="6">
        <f t="shared" si="26"/>
        <v>2735157</v>
      </c>
      <c r="P268" s="6">
        <f>SUMIF(CODE,C268,Base11)</f>
        <v>2419448</v>
      </c>
      <c r="Q268" s="6">
        <f t="shared" si="28"/>
        <v>2459291</v>
      </c>
      <c r="R268" s="6"/>
    </row>
    <row r="269" spans="1:18" x14ac:dyDescent="0.2">
      <c r="A269" s="2"/>
      <c r="B269" s="26" t="s">
        <v>284</v>
      </c>
      <c r="C269" s="23" t="s">
        <v>171</v>
      </c>
      <c r="D269" s="24"/>
      <c r="E269" s="14">
        <f t="shared" si="16"/>
        <v>2442991</v>
      </c>
      <c r="F269" s="6">
        <f t="shared" si="17"/>
        <v>176593</v>
      </c>
      <c r="G269" s="6">
        <f t="shared" si="18"/>
        <v>213582</v>
      </c>
      <c r="H269" s="6">
        <f t="shared" si="19"/>
        <v>184791</v>
      </c>
      <c r="I269" s="6">
        <f t="shared" si="20"/>
        <v>212043</v>
      </c>
      <c r="J269" s="6">
        <f t="shared" si="21"/>
        <v>198394</v>
      </c>
      <c r="K269" s="6">
        <f t="shared" si="22"/>
        <v>211928</v>
      </c>
      <c r="L269" s="6">
        <f t="shared" si="23"/>
        <v>219235</v>
      </c>
      <c r="M269" s="6">
        <f t="shared" si="24"/>
        <v>202378</v>
      </c>
      <c r="N269" s="6">
        <f t="shared" si="25"/>
        <v>192305</v>
      </c>
      <c r="O269" s="6">
        <f t="shared" si="26"/>
        <v>191307</v>
      </c>
      <c r="P269" s="6">
        <f t="shared" si="27"/>
        <v>220021</v>
      </c>
      <c r="Q269" s="6">
        <f t="shared" si="28"/>
        <v>220414</v>
      </c>
      <c r="R269" s="6"/>
    </row>
    <row r="270" spans="1:18" x14ac:dyDescent="0.2">
      <c r="A270" s="2"/>
      <c r="B270" s="26" t="s">
        <v>285</v>
      </c>
      <c r="C270" s="23" t="s">
        <v>173</v>
      </c>
      <c r="D270" s="24"/>
      <c r="E270" s="14">
        <f t="shared" si="16"/>
        <v>3762281</v>
      </c>
      <c r="F270" s="6">
        <f t="shared" si="17"/>
        <v>246533</v>
      </c>
      <c r="G270" s="6">
        <f t="shared" si="18"/>
        <v>432699</v>
      </c>
      <c r="H270" s="6">
        <f t="shared" si="19"/>
        <v>352486</v>
      </c>
      <c r="I270" s="6">
        <f t="shared" si="20"/>
        <v>412016</v>
      </c>
      <c r="J270" s="6">
        <f t="shared" si="21"/>
        <v>240063</v>
      </c>
      <c r="K270" s="6">
        <f t="shared" si="22"/>
        <v>276260</v>
      </c>
      <c r="L270" s="6">
        <f t="shared" si="23"/>
        <v>292769</v>
      </c>
      <c r="M270" s="6">
        <f t="shared" si="24"/>
        <v>274244</v>
      </c>
      <c r="N270" s="6">
        <f t="shared" si="25"/>
        <v>370712</v>
      </c>
      <c r="O270" s="6">
        <f t="shared" si="26"/>
        <v>307191</v>
      </c>
      <c r="P270" s="6">
        <f t="shared" si="27"/>
        <v>234594</v>
      </c>
      <c r="Q270" s="6">
        <f t="shared" si="28"/>
        <v>322714</v>
      </c>
      <c r="R270" s="6"/>
    </row>
    <row r="271" spans="1:18" x14ac:dyDescent="0.2">
      <c r="A271" s="2"/>
      <c r="B271" s="26" t="s">
        <v>286</v>
      </c>
      <c r="C271" s="23" t="s">
        <v>220</v>
      </c>
      <c r="D271" s="24"/>
      <c r="E271" s="14">
        <f t="shared" si="16"/>
        <v>23904631</v>
      </c>
      <c r="F271" s="6">
        <f t="shared" si="17"/>
        <v>2034454</v>
      </c>
      <c r="G271" s="6">
        <f t="shared" si="18"/>
        <v>1851446</v>
      </c>
      <c r="H271" s="6">
        <f t="shared" si="19"/>
        <v>1807069</v>
      </c>
      <c r="I271" s="6">
        <f t="shared" si="20"/>
        <v>2153459</v>
      </c>
      <c r="J271" s="6">
        <f t="shared" si="21"/>
        <v>1887073</v>
      </c>
      <c r="K271" s="6">
        <f t="shared" si="22"/>
        <v>2689138</v>
      </c>
      <c r="L271" s="6">
        <f t="shared" si="23"/>
        <v>1793433</v>
      </c>
      <c r="M271" s="6">
        <f t="shared" si="24"/>
        <v>1870322</v>
      </c>
      <c r="N271" s="6">
        <f t="shared" si="25"/>
        <v>1498662</v>
      </c>
      <c r="O271" s="6">
        <f t="shared" si="26"/>
        <v>1849366</v>
      </c>
      <c r="P271" s="6">
        <f t="shared" si="27"/>
        <v>2716616</v>
      </c>
      <c r="Q271" s="6">
        <f t="shared" si="28"/>
        <v>1753593</v>
      </c>
      <c r="R271" s="6"/>
    </row>
    <row r="272" spans="1:18" x14ac:dyDescent="0.2">
      <c r="A272" s="2"/>
      <c r="B272" s="26" t="s">
        <v>230</v>
      </c>
      <c r="C272" s="23" t="s">
        <v>16</v>
      </c>
      <c r="D272" s="24"/>
      <c r="E272" s="14">
        <f t="shared" si="16"/>
        <v>2318502</v>
      </c>
      <c r="F272" s="6">
        <f>SUMIF(CODE,C272,Base1)</f>
        <v>295903</v>
      </c>
      <c r="G272" s="6">
        <f t="shared" si="18"/>
        <v>220017</v>
      </c>
      <c r="H272" s="6">
        <f t="shared" si="19"/>
        <v>323249</v>
      </c>
      <c r="I272" s="6">
        <f t="shared" si="20"/>
        <v>346406</v>
      </c>
      <c r="J272" s="6">
        <f t="shared" si="21"/>
        <v>421617</v>
      </c>
      <c r="K272" s="6">
        <f t="shared" si="22"/>
        <v>25182</v>
      </c>
      <c r="L272" s="6">
        <f t="shared" si="23"/>
        <v>133702</v>
      </c>
      <c r="M272" s="6">
        <f t="shared" si="24"/>
        <v>115083</v>
      </c>
      <c r="N272" s="6">
        <f t="shared" si="25"/>
        <v>-18994</v>
      </c>
      <c r="O272" s="6">
        <f t="shared" si="26"/>
        <v>16286</v>
      </c>
      <c r="P272" s="6">
        <f t="shared" si="27"/>
        <v>198726</v>
      </c>
      <c r="Q272" s="6">
        <f t="shared" si="28"/>
        <v>241325</v>
      </c>
      <c r="R272" s="6"/>
    </row>
    <row r="273" spans="1:18" x14ac:dyDescent="0.2">
      <c r="A273" s="2"/>
      <c r="B273" s="25" t="s">
        <v>287</v>
      </c>
      <c r="C273" s="23"/>
      <c r="D273" s="24"/>
      <c r="E273" s="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2">
      <c r="A274" s="2"/>
      <c r="B274" s="26" t="s">
        <v>279</v>
      </c>
      <c r="C274" s="23" t="s">
        <v>115</v>
      </c>
      <c r="D274" s="24"/>
      <c r="E274" s="14">
        <f>SUM(F274:Q274)</f>
        <v>9313208</v>
      </c>
      <c r="F274" s="6">
        <f>SUMIF(CODE,C274,Base1)</f>
        <v>966236</v>
      </c>
      <c r="G274" s="6">
        <f>SUMIF(CODE,C274,Base2)</f>
        <v>790025</v>
      </c>
      <c r="H274" s="6">
        <f>SUMIF(CODE,C274,Base3)</f>
        <v>583255</v>
      </c>
      <c r="I274" s="6">
        <f>SUMIF(CODE,C274,Base4)</f>
        <v>672579</v>
      </c>
      <c r="J274" s="6">
        <f>SUMIF(CODE,C274,Base5)</f>
        <v>1635475</v>
      </c>
      <c r="K274" s="6">
        <f>SUMIF(CODE,C274,Base6)</f>
        <v>490660</v>
      </c>
      <c r="L274" s="6">
        <f>SUMIF(CODE,C274,Base7)</f>
        <v>516849</v>
      </c>
      <c r="M274" s="6">
        <f>SUMIF(CODE,C274,Base8)</f>
        <v>-529590</v>
      </c>
      <c r="N274" s="6">
        <f>SUMIF(CODE,C274,Base9)</f>
        <v>1290271</v>
      </c>
      <c r="O274" s="6">
        <f>SUMIF(CODE,C274,Base10)</f>
        <v>955004</v>
      </c>
      <c r="P274" s="6">
        <f>SUMIF(CODE,C274,Base11)</f>
        <v>700488</v>
      </c>
      <c r="Q274" s="6">
        <f>SUMIF(CODE,C274,Base12)</f>
        <v>1241956</v>
      </c>
      <c r="R274" s="6"/>
    </row>
    <row r="275" spans="1:18" x14ac:dyDescent="0.2">
      <c r="A275" s="2"/>
      <c r="B275" s="26" t="s">
        <v>283</v>
      </c>
      <c r="C275" s="23" t="s">
        <v>164</v>
      </c>
      <c r="D275" s="24"/>
      <c r="E275" s="14">
        <f>SUM(F275:Q275)</f>
        <v>941240</v>
      </c>
      <c r="F275" s="6">
        <f>SUMIF(CODE,C275,Base1)</f>
        <v>51732</v>
      </c>
      <c r="G275" s="6">
        <f>SUMIF(CODE,C275,Base2)</f>
        <v>79988</v>
      </c>
      <c r="H275" s="6">
        <f>SUMIF(CODE,C275,Base3)</f>
        <v>167169</v>
      </c>
      <c r="I275" s="6">
        <f>SUMIF(CODE,C275,Base4)</f>
        <v>86278</v>
      </c>
      <c r="J275" s="6">
        <f>SUMIF(CODE,C275,Base5)</f>
        <v>239</v>
      </c>
      <c r="K275" s="6">
        <f>SUMIF(CODE,C275,Base6)</f>
        <v>69792</v>
      </c>
      <c r="L275" s="6">
        <f>SUMIF(CODE,C275,Base7)</f>
        <v>9955</v>
      </c>
      <c r="M275" s="6">
        <f>SUMIF(CODE,C275,Base8)</f>
        <v>143241</v>
      </c>
      <c r="N275" s="6">
        <f>SUMIF(CODE,C275,Base9)</f>
        <v>79918</v>
      </c>
      <c r="O275" s="6">
        <f>SUMIF(CODE,C275,Base10)</f>
        <v>23143</v>
      </c>
      <c r="P275" s="6">
        <f>SUMIF(CODE,C275,Base11)</f>
        <v>150631</v>
      </c>
      <c r="Q275" s="6">
        <f>SUMIF(CODE,C275,Base12)</f>
        <v>79154</v>
      </c>
      <c r="R275" s="6"/>
    </row>
    <row r="276" spans="1:18" x14ac:dyDescent="0.2">
      <c r="A276" s="2"/>
      <c r="B276" s="26" t="s">
        <v>284</v>
      </c>
      <c r="C276" s="23" t="s">
        <v>288</v>
      </c>
      <c r="D276" s="24"/>
      <c r="E276" s="14">
        <f>SUM(F276:Q276)</f>
        <v>0</v>
      </c>
      <c r="F276" s="6">
        <f>SUMIF(CODE,C276,Base1)</f>
        <v>0</v>
      </c>
      <c r="G276" s="6">
        <f>SUMIF(CODE,C276,Base2)</f>
        <v>0</v>
      </c>
      <c r="H276" s="6">
        <f>SUMIF(CODE,C276,Base3)</f>
        <v>0</v>
      </c>
      <c r="I276" s="6">
        <f>SUMIF(CODE,C276,Base4)</f>
        <v>0</v>
      </c>
      <c r="J276" s="6">
        <f>SUMIF(CODE,C276,Base5)</f>
        <v>0</v>
      </c>
      <c r="K276" s="6">
        <f>SUMIF(CODE,C276,Base6)</f>
        <v>0</v>
      </c>
      <c r="L276" s="6">
        <f>SUMIF(CODE,C276,Base7)</f>
        <v>0</v>
      </c>
      <c r="M276" s="6">
        <f>SUMIF(CODE,C276,Base8)</f>
        <v>0</v>
      </c>
      <c r="N276" s="6">
        <f>SUMIF(CODE,C276,Base9)</f>
        <v>0</v>
      </c>
      <c r="O276" s="6">
        <f>SUMIF(CODE,C276,Base10)</f>
        <v>0</v>
      </c>
      <c r="P276" s="6">
        <f>SUMIF(CODE,C276,Base11)</f>
        <v>0</v>
      </c>
      <c r="Q276" s="6">
        <f>SUMIF(CODE,C276,Base12)</f>
        <v>0</v>
      </c>
      <c r="R276" s="6"/>
    </row>
    <row r="277" spans="1:18" x14ac:dyDescent="0.2">
      <c r="A277" s="2"/>
      <c r="B277" s="26" t="s">
        <v>285</v>
      </c>
      <c r="C277" s="23" t="s">
        <v>186</v>
      </c>
      <c r="D277" s="24"/>
      <c r="E277" s="14">
        <f>SUM(F277:Q277)</f>
        <v>7811969</v>
      </c>
      <c r="F277" s="6">
        <f>SUMIF(CODE,C277,Base1)</f>
        <v>561772</v>
      </c>
      <c r="G277" s="6">
        <f>SUMIF(CODE,C277,Base2)</f>
        <v>550060</v>
      </c>
      <c r="H277" s="6">
        <f>SUMIF(CODE,C277,Base3)</f>
        <v>647480</v>
      </c>
      <c r="I277" s="6">
        <f>SUMIF(CODE,C277,Base4)</f>
        <v>582592</v>
      </c>
      <c r="J277" s="6">
        <f>SUMIF(CODE,C277,Base5)</f>
        <v>753349</v>
      </c>
      <c r="K277" s="6">
        <f>SUMIF(CODE,C277,Base6)</f>
        <v>812123</v>
      </c>
      <c r="L277" s="6">
        <f>SUMIF(CODE,C277,Base7)</f>
        <v>1735937</v>
      </c>
      <c r="M277" s="6">
        <f>SUMIF(CODE,C277,Base8)</f>
        <v>1009046</v>
      </c>
      <c r="N277" s="6">
        <f>SUMIF(CODE,C277,Base9)</f>
        <v>691940</v>
      </c>
      <c r="O277" s="6">
        <f>SUMIF(CODE,C277,Base10)</f>
        <v>382648</v>
      </c>
      <c r="P277" s="6">
        <f>SUMIF(CODE,C277,Base11)</f>
        <v>-592777</v>
      </c>
      <c r="Q277" s="6">
        <f>SUMIF(CODE,C277,Base12)</f>
        <v>677799</v>
      </c>
      <c r="R277" s="6"/>
    </row>
    <row r="278" spans="1:18" x14ac:dyDescent="0.2">
      <c r="A278" s="2"/>
      <c r="B278" s="26" t="s">
        <v>286</v>
      </c>
      <c r="C278" s="23" t="s">
        <v>269</v>
      </c>
      <c r="D278" s="24"/>
      <c r="E278" s="14">
        <f>SUM(F278:Q278)</f>
        <v>26432</v>
      </c>
      <c r="F278" s="6">
        <f>SUMIF(CODE,C278,Base1)</f>
        <v>-144</v>
      </c>
      <c r="G278" s="6">
        <f>SUMIF(CODE,C278,Base2)</f>
        <v>203</v>
      </c>
      <c r="H278" s="6">
        <f>SUMIF(CODE,C278,Base3)</f>
        <v>-9</v>
      </c>
      <c r="I278" s="6">
        <f>SUMIF(CODE,C278,Base4)</f>
        <v>-4338</v>
      </c>
      <c r="J278" s="6">
        <f>SUMIF(CODE,C278,Base5)</f>
        <v>4366</v>
      </c>
      <c r="K278" s="6">
        <f>SUMIF(CODE,C278,Base6)</f>
        <v>430</v>
      </c>
      <c r="L278" s="6">
        <f>SUMIF(CODE,C278,Base7)</f>
        <v>-1066</v>
      </c>
      <c r="M278" s="6">
        <f>SUMIF(CODE,C278,Base8)</f>
        <v>13</v>
      </c>
      <c r="N278" s="6">
        <f>SUMIF(CODE,C278,Base9)</f>
        <v>27</v>
      </c>
      <c r="O278" s="6">
        <f>SUMIF(CODE,C278,Base10)</f>
        <v>-477</v>
      </c>
      <c r="P278" s="6">
        <f>SUMIF(CODE,C278,Base11)</f>
        <v>2496</v>
      </c>
      <c r="Q278" s="6">
        <f>SUMIF(CODE,C278,Base12)</f>
        <v>24931</v>
      </c>
      <c r="R278" s="6"/>
    </row>
    <row r="279" spans="1:18" x14ac:dyDescent="0.2">
      <c r="A279" s="2"/>
      <c r="B279" s="27" t="s">
        <v>289</v>
      </c>
      <c r="C279" s="23"/>
      <c r="D279" s="24"/>
      <c r="E279" s="6">
        <f t="shared" ref="E279:Q279" si="29">SUM(E264:E272)+SUM(E274:E278)</f>
        <v>124459318</v>
      </c>
      <c r="F279" s="6">
        <f t="shared" si="29"/>
        <v>11070969</v>
      </c>
      <c r="G279" s="6">
        <f t="shared" si="29"/>
        <v>9865123</v>
      </c>
      <c r="H279" s="6">
        <f t="shared" si="29"/>
        <v>9297012</v>
      </c>
      <c r="I279" s="6">
        <f t="shared" si="29"/>
        <v>12494222</v>
      </c>
      <c r="J279" s="6">
        <f t="shared" si="29"/>
        <v>11422238</v>
      </c>
      <c r="K279" s="6">
        <f t="shared" si="29"/>
        <v>11951368</v>
      </c>
      <c r="L279" s="6">
        <f t="shared" si="29"/>
        <v>9077787</v>
      </c>
      <c r="M279" s="6">
        <f t="shared" si="29"/>
        <v>6411152</v>
      </c>
      <c r="N279" s="6">
        <f t="shared" si="29"/>
        <v>9941399</v>
      </c>
      <c r="O279" s="6">
        <f t="shared" si="29"/>
        <v>11738133</v>
      </c>
      <c r="P279" s="6">
        <f>SUM(P264:P272)+SUM(P274:P278)</f>
        <v>10240195</v>
      </c>
      <c r="Q279" s="6">
        <f t="shared" si="29"/>
        <v>10949720</v>
      </c>
      <c r="R279" s="3"/>
    </row>
    <row r="280" spans="1:18" x14ac:dyDescent="0.2">
      <c r="A280" s="2"/>
      <c r="B280" s="28" t="s">
        <v>290</v>
      </c>
      <c r="C280" s="23"/>
      <c r="D280" s="24"/>
      <c r="E280" s="6">
        <f t="shared" ref="E280:Q280" si="30">E279+E259+E260+E261+E262</f>
        <v>303537273</v>
      </c>
      <c r="F280" s="6">
        <f t="shared" si="30"/>
        <v>23106717</v>
      </c>
      <c r="G280" s="6">
        <f t="shared" si="30"/>
        <v>21182011</v>
      </c>
      <c r="H280" s="6">
        <f t="shared" si="30"/>
        <v>21940275</v>
      </c>
      <c r="I280" s="6">
        <f t="shared" si="30"/>
        <v>31160421</v>
      </c>
      <c r="J280" s="6">
        <f t="shared" si="30"/>
        <v>26919248</v>
      </c>
      <c r="K280" s="6">
        <f t="shared" si="30"/>
        <v>27693163</v>
      </c>
      <c r="L280" s="6">
        <f t="shared" si="30"/>
        <v>26244592</v>
      </c>
      <c r="M280" s="6">
        <f t="shared" si="30"/>
        <v>18548519</v>
      </c>
      <c r="N280" s="6">
        <f t="shared" si="30"/>
        <v>20818237</v>
      </c>
      <c r="O280" s="6">
        <f t="shared" si="30"/>
        <v>28663447</v>
      </c>
      <c r="P280" s="6">
        <f t="shared" si="30"/>
        <v>28692420</v>
      </c>
      <c r="Q280" s="6">
        <f t="shared" si="30"/>
        <v>28568223</v>
      </c>
      <c r="R280" s="3"/>
    </row>
    <row r="281" spans="1:18" x14ac:dyDescent="0.2">
      <c r="A281" s="2"/>
      <c r="B281" s="22" t="s">
        <v>291</v>
      </c>
      <c r="C281" s="23" t="s">
        <v>9</v>
      </c>
      <c r="D281" s="24"/>
      <c r="E281" s="14">
        <f>SUM(F281:Q281)</f>
        <v>68574102</v>
      </c>
      <c r="F281" s="6">
        <f>SUMIF(CODE,C281,Base1)</f>
        <v>5656254</v>
      </c>
      <c r="G281" s="6">
        <f>SUMIF(CODE,C281,Base2)</f>
        <v>5640859</v>
      </c>
      <c r="H281" s="6">
        <f>SUMIF(CODE,C281,Base3)</f>
        <v>5651607</v>
      </c>
      <c r="I281" s="6">
        <f>SUMIF(CODE,C281,Base4)</f>
        <v>5674002</v>
      </c>
      <c r="J281" s="6">
        <f>SUMIF(CODE,C281,Base5)</f>
        <v>5702507</v>
      </c>
      <c r="K281" s="6">
        <f>SUMIF(CODE,C281,Base6)</f>
        <v>5705355</v>
      </c>
      <c r="L281" s="6">
        <f>SUMIF(CODE,C281,Base7)</f>
        <v>5756450</v>
      </c>
      <c r="M281" s="6">
        <f>SUMIF(CODE,C281,Base8)</f>
        <v>5667203</v>
      </c>
      <c r="N281" s="6">
        <f>SUMIF(CODE,C281,Base9)</f>
        <v>5683882</v>
      </c>
      <c r="O281" s="6">
        <f>SUMIF(CODE,C281,Base10)</f>
        <v>5710252</v>
      </c>
      <c r="P281" s="6">
        <f>SUMIF(CODE,C281,Base11)</f>
        <v>5861634</v>
      </c>
      <c r="Q281" s="6">
        <f>SUMIF(CODE,C281,Base12)</f>
        <v>5864097</v>
      </c>
      <c r="R281" s="6"/>
    </row>
    <row r="282" spans="1:18" x14ac:dyDescent="0.2">
      <c r="A282" s="2"/>
      <c r="B282" s="22" t="s">
        <v>292</v>
      </c>
      <c r="C282" s="23" t="s">
        <v>12</v>
      </c>
      <c r="D282" s="24"/>
      <c r="E282" s="14">
        <f>SUM(F282:Q282)</f>
        <v>15353527</v>
      </c>
      <c r="F282" s="6">
        <f>SUMIF(CODE,C282,Base1)</f>
        <v>1460413</v>
      </c>
      <c r="G282" s="6">
        <f>SUMIF(CODE,C282,Base2)</f>
        <v>1250234</v>
      </c>
      <c r="H282" s="6">
        <f>SUMIF(CODE,C282,Base3)</f>
        <v>1375210</v>
      </c>
      <c r="I282" s="6">
        <f>SUMIF(CODE,C282,Base4)</f>
        <v>1229636</v>
      </c>
      <c r="J282" s="6">
        <f>SUMIF(CODE,C282,Base5)</f>
        <v>1178173</v>
      </c>
      <c r="K282" s="6">
        <f>SUMIF(CODE,C282,Base6)</f>
        <v>1409866</v>
      </c>
      <c r="L282" s="6">
        <f>SUMIF(CODE,C282,Base7)</f>
        <v>1372816</v>
      </c>
      <c r="M282" s="6">
        <f>SUMIF(CODE,C282,Base8)</f>
        <v>1319082</v>
      </c>
      <c r="N282" s="6">
        <f>SUMIF(CODE,C282,Base9)</f>
        <v>1238330</v>
      </c>
      <c r="O282" s="6">
        <f>SUMIF(CODE,C282,Base10)</f>
        <v>1156651</v>
      </c>
      <c r="P282" s="6">
        <f>SUMIF(CODE,C282,Base11)</f>
        <v>1202526</v>
      </c>
      <c r="Q282" s="6">
        <f>SUMIF(CODE,C282,Base12)</f>
        <v>1160590</v>
      </c>
      <c r="R282" s="3"/>
    </row>
    <row r="283" spans="1:18" x14ac:dyDescent="0.2">
      <c r="A283" s="2"/>
      <c r="B283" s="22" t="s">
        <v>293</v>
      </c>
      <c r="C283" s="23" t="s">
        <v>19</v>
      </c>
      <c r="D283" s="24"/>
      <c r="E283" s="14">
        <f>SUM(F283:Q283)</f>
        <v>9385454</v>
      </c>
      <c r="F283" s="6">
        <f>SUMIF(CODE,C283,Base1)</f>
        <v>213242</v>
      </c>
      <c r="G283" s="6">
        <f>SUMIF(CODE,C283,Base2)</f>
        <v>1446058</v>
      </c>
      <c r="H283" s="6">
        <f>SUMIF(CODE,C283,Base3)</f>
        <v>1445202</v>
      </c>
      <c r="I283" s="6">
        <f>SUMIF(CODE,C283,Base4)</f>
        <v>1395286</v>
      </c>
      <c r="J283" s="6">
        <f>SUMIF(CODE,C283,Base5)</f>
        <v>1412784</v>
      </c>
      <c r="K283" s="6">
        <f>SUMIF(CODE,C283,Base6)</f>
        <v>1412998</v>
      </c>
      <c r="L283" s="6">
        <f>SUMIF(CODE,C283,Base7)</f>
        <v>-1175562</v>
      </c>
      <c r="M283" s="6">
        <f>SUMIF(CODE,C283,Base8)</f>
        <v>1386533</v>
      </c>
      <c r="N283" s="6">
        <f>SUMIF(CODE,C283,Base9)</f>
        <v>1408576</v>
      </c>
      <c r="O283" s="6">
        <f>SUMIF(CODE,C283,Base10)</f>
        <v>-2549527</v>
      </c>
      <c r="P283" s="6">
        <f>SUMIF(CODE,C283,Base11)</f>
        <v>1444269</v>
      </c>
      <c r="Q283" s="6">
        <f>SUMIF(CODE,C283,Base12)</f>
        <v>1545595</v>
      </c>
      <c r="R283" s="6"/>
    </row>
    <row r="284" spans="1:18" x14ac:dyDescent="0.2">
      <c r="A284" s="2"/>
      <c r="B284" s="22" t="s">
        <v>294</v>
      </c>
      <c r="C284" s="23" t="s">
        <v>33</v>
      </c>
      <c r="D284" s="24"/>
      <c r="E284" s="14">
        <f>SUM(F284:Q284)</f>
        <v>16877366</v>
      </c>
      <c r="F284" s="6">
        <f>SUMIF(CODE,C284,Base1)</f>
        <v>1406448</v>
      </c>
      <c r="G284" s="6">
        <f>SUMIF(CODE,C284,Base2)</f>
        <v>1406448</v>
      </c>
      <c r="H284" s="6">
        <f>SUMIF(CODE,C284,Base3)</f>
        <v>1406448</v>
      </c>
      <c r="I284" s="6">
        <f>SUMIF(CODE,C284,Base4)</f>
        <v>1406448</v>
      </c>
      <c r="J284" s="6">
        <f>SUMIF(CODE,C284,Base5)</f>
        <v>1406448</v>
      </c>
      <c r="K284" s="6">
        <f>SUMIF(CODE,C284,Base6)</f>
        <v>1406448</v>
      </c>
      <c r="L284" s="6">
        <f>SUMIF(CODE,C284,Base7)</f>
        <v>1406448</v>
      </c>
      <c r="M284" s="6">
        <f>SUMIF(CODE,C284,Base8)</f>
        <v>1406448</v>
      </c>
      <c r="N284" s="6">
        <f>SUMIF(CODE,C284,Base9)</f>
        <v>1406448</v>
      </c>
      <c r="O284" s="6">
        <f>SUMIF(CODE,C284,Base10)</f>
        <v>1406448</v>
      </c>
      <c r="P284" s="6">
        <f>SUMIF(CODE,C284,Base11)</f>
        <v>1406448</v>
      </c>
      <c r="Q284" s="6">
        <f>SUMIF(CODE,C284,Base12)</f>
        <v>1406438</v>
      </c>
      <c r="R284" s="6"/>
    </row>
    <row r="285" spans="1:18" x14ac:dyDescent="0.2">
      <c r="A285" s="2"/>
      <c r="B285" s="22"/>
      <c r="C285" s="24"/>
      <c r="D285" s="24"/>
      <c r="E285" s="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2">
      <c r="A286" s="2"/>
      <c r="B286" s="22" t="s">
        <v>295</v>
      </c>
      <c r="C286" s="24"/>
      <c r="D286" s="24"/>
      <c r="E286" s="6">
        <f t="shared" ref="E286:Q286" si="31">E257-E259-E260-E261-E262-E279-E281-E282-E283-E284</f>
        <v>96375474</v>
      </c>
      <c r="F286" s="29">
        <f t="shared" si="31"/>
        <v>7611733</v>
      </c>
      <c r="G286" s="6">
        <f t="shared" si="31"/>
        <v>3208993</v>
      </c>
      <c r="H286" s="6">
        <f t="shared" si="31"/>
        <v>7896290</v>
      </c>
      <c r="I286" s="6">
        <f t="shared" si="31"/>
        <v>14150402</v>
      </c>
      <c r="J286" s="6">
        <f t="shared" si="31"/>
        <v>10139270</v>
      </c>
      <c r="K286" s="6">
        <f t="shared" si="31"/>
        <v>9797901</v>
      </c>
      <c r="L286" s="6">
        <f>L257-L259-L260-L261-L262-L279-L281-L282-L283-L284</f>
        <v>8564084</v>
      </c>
      <c r="M286" s="6">
        <f t="shared" si="31"/>
        <v>6830891</v>
      </c>
      <c r="N286" s="6">
        <f t="shared" si="31"/>
        <v>7313950</v>
      </c>
      <c r="O286" s="6">
        <f t="shared" si="31"/>
        <v>10459169</v>
      </c>
      <c r="P286" s="6">
        <f t="shared" si="31"/>
        <v>5702209</v>
      </c>
      <c r="Q286" s="6">
        <f t="shared" si="31"/>
        <v>4700582</v>
      </c>
      <c r="R286" s="3"/>
    </row>
    <row r="287" spans="1:18" x14ac:dyDescent="0.2">
      <c r="A287" s="2"/>
      <c r="B287" s="22"/>
      <c r="C287" s="24"/>
      <c r="D287" s="24"/>
      <c r="E287" s="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2">
      <c r="A288" s="2"/>
      <c r="B288" s="22" t="s">
        <v>296</v>
      </c>
      <c r="C288" s="24"/>
      <c r="D288" s="24"/>
      <c r="E288" s="6">
        <f t="shared" ref="E288" si="32">E286+E284</f>
        <v>113252840</v>
      </c>
      <c r="F288" s="29">
        <f t="shared" ref="F288:Q288" si="33">F257-F259-F260-F261-F262-F279-F281-F282-F283</f>
        <v>9018181</v>
      </c>
      <c r="G288" s="29">
        <f t="shared" si="33"/>
        <v>4615441</v>
      </c>
      <c r="H288" s="29">
        <f t="shared" si="33"/>
        <v>9302738</v>
      </c>
      <c r="I288" s="29">
        <f t="shared" si="33"/>
        <v>15556850</v>
      </c>
      <c r="J288" s="29">
        <f t="shared" si="33"/>
        <v>11545718</v>
      </c>
      <c r="K288" s="29">
        <f t="shared" si="33"/>
        <v>11204349</v>
      </c>
      <c r="L288" s="29">
        <f>L257-L259-L260-L261-L262-L279-L281-L282-L283</f>
        <v>9970532</v>
      </c>
      <c r="M288" s="29">
        <f t="shared" si="33"/>
        <v>8237339</v>
      </c>
      <c r="N288" s="29">
        <f t="shared" si="33"/>
        <v>8720398</v>
      </c>
      <c r="O288" s="29">
        <f t="shared" si="33"/>
        <v>11865617</v>
      </c>
      <c r="P288" s="29">
        <f t="shared" si="33"/>
        <v>7108657</v>
      </c>
      <c r="Q288" s="29">
        <f t="shared" si="33"/>
        <v>6107020</v>
      </c>
      <c r="R288" s="3"/>
    </row>
    <row r="289" spans="1:18" x14ac:dyDescent="0.2">
      <c r="A289" s="2"/>
      <c r="B289" s="21"/>
      <c r="C289" s="2"/>
      <c r="D289" s="2"/>
      <c r="E289" s="6"/>
      <c r="F289" s="6"/>
      <c r="G289" s="3"/>
      <c r="H289" s="3"/>
      <c r="I289" s="3"/>
      <c r="J289" s="3"/>
      <c r="K289" s="3"/>
      <c r="L289" s="3"/>
      <c r="M289" s="3"/>
      <c r="N289" s="3"/>
      <c r="O289" s="6"/>
      <c r="P289" s="6"/>
      <c r="Q289" s="6"/>
      <c r="R289" s="3"/>
    </row>
    <row r="290" spans="1:18" x14ac:dyDescent="0.2">
      <c r="A290" s="2"/>
      <c r="B290" s="21"/>
      <c r="C290" s="2"/>
      <c r="D290" s="2"/>
      <c r="E290" s="30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</row>
    <row r="291" spans="1:18" x14ac:dyDescent="0.2">
      <c r="A291" s="2"/>
      <c r="B291" s="21"/>
      <c r="C291" s="2"/>
      <c r="D291" s="2"/>
      <c r="E291" s="30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</row>
    <row r="292" spans="1:18" x14ac:dyDescent="0.2">
      <c r="A292" s="2"/>
      <c r="B292" s="21"/>
      <c r="C292" s="2"/>
      <c r="D292" s="2"/>
      <c r="E292" s="3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2">
      <c r="A293" s="2"/>
      <c r="B293" s="21"/>
      <c r="C293" s="2"/>
      <c r="D293" s="2"/>
      <c r="E293" s="3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</sheetData>
  <mergeCells count="1">
    <mergeCell ref="F7:I7"/>
  </mergeCells>
  <pageMargins left="0.5" right="0.5" top="1" bottom="0.75" header="1" footer="0.3"/>
  <pageSetup scale="60" fitToHeight="0" orientation="landscape" blackAndWhite="1" r:id="rId1"/>
  <headerFooter alignWithMargins="0">
    <oddHeader>&amp;R&amp;"Times New Roman,Bold"KyPSC Case No. 2024-00354
STAFF-DR-01-003 3RD SUPP Attachment
Page &amp;P of &amp;N</oddHeader>
  </headerFooter>
  <rowBreaks count="5" manualBreakCount="5">
    <brk id="61" max="16383" man="1"/>
    <brk id="109" max="16" man="1"/>
    <brk id="162" max="16" man="1"/>
    <brk id="210" max="16" man="1"/>
    <brk id="255" max="16" man="1"/>
  </rowBreaks>
  <colBreaks count="1" manualBreakCount="1">
    <brk id="11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39F9BCAC-156A-41DB-BFE2-1A6C7CAF7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613B2C-D502-4DD5-9D7D-56C652675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55A438-55DA-4AD8-9CBF-457A08CDB788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d26d66c-7442-4f2f-84b5-fd9d62aa561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BASE PERIOD</vt:lpstr>
      <vt:lpstr>AccountBP</vt:lpstr>
      <vt:lpstr>ACCT</vt:lpstr>
      <vt:lpstr>AcctTab1</vt:lpstr>
      <vt:lpstr>ACCTTABLE</vt:lpstr>
      <vt:lpstr>AmountBP</vt:lpstr>
      <vt:lpstr>Base1</vt:lpstr>
      <vt:lpstr>Base10</vt:lpstr>
      <vt:lpstr>Base11</vt:lpstr>
      <vt:lpstr>Base12</vt:lpstr>
      <vt:lpstr>Base2</vt:lpstr>
      <vt:lpstr>Base3</vt:lpstr>
      <vt:lpstr>Base4</vt:lpstr>
      <vt:lpstr>Base5</vt:lpstr>
      <vt:lpstr>Base6</vt:lpstr>
      <vt:lpstr>Base7</vt:lpstr>
      <vt:lpstr>Base8</vt:lpstr>
      <vt:lpstr>Base9</vt:lpstr>
      <vt:lpstr>BasePeriod</vt:lpstr>
      <vt:lpstr>BPTotal</vt:lpstr>
      <vt:lpstr>CODE</vt:lpstr>
      <vt:lpstr>Database</vt:lpstr>
      <vt:lpstr>FERCBP</vt:lpstr>
      <vt:lpstr>'BASE PERIOD'!Print_Area</vt:lpstr>
      <vt:lpstr>'BASE PERIOD'!Print_Titles</vt:lpstr>
      <vt:lpstr>WPC_2.1a_BP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Whisman, Julie</dc:creator>
  <cp:lastModifiedBy>D'Ascenzo, Rocco</cp:lastModifiedBy>
  <cp:lastPrinted>2025-04-11T19:47:05Z</cp:lastPrinted>
  <dcterms:created xsi:type="dcterms:W3CDTF">2025-03-19T15:31:31Z</dcterms:created>
  <dcterms:modified xsi:type="dcterms:W3CDTF">2025-04-11T19:47:12Z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