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1_{093CC89B-9A37-4372-BB96-E5ACC41FDDAE}" xr6:coauthVersionLast="47" xr6:coauthVersionMax="47" xr10:uidLastSave="{00000000-0000-0000-0000-000000000000}"/>
  <bookViews>
    <workbookView xWindow="-120" yWindow="-120" windowWidth="29040" windowHeight="17520" tabRatio="859" firstSheet="1" activeTab="6" xr2:uid="{00000000-000D-0000-FFFF-FFFF00000000}"/>
  </bookViews>
  <sheets>
    <sheet name="JCN-R1 Summary ROE Results" sheetId="139" r:id="rId1"/>
    <sheet name="JCN-R2 Constant Growth DCF" sheetId="35" r:id="rId2"/>
    <sheet name="JCN-R3 SP500 Total MRP 1" sheetId="140" r:id="rId3"/>
    <sheet name="JCN-R3 SP500 FERC MRP 2" sheetId="141" r:id="rId4"/>
    <sheet name="JCN-R4 CAPM Total MRP 1" sheetId="142" r:id="rId5"/>
    <sheet name="JCN-R4 CAPM FERC MRP 2" sheetId="86" r:id="rId6"/>
    <sheet name="JCN-R5 Risk Premium - Elec" sheetId="152" r:id="rId7"/>
    <sheet name="JCN-R6 Exp Earnings" sheetId="6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bb" hidden="1">#REF!</definedName>
    <definedName name="__________sort" hidden="1">#REF!</definedName>
    <definedName name="_________bb" hidden="1">#REF!</definedName>
    <definedName name="_________Sort" hidden="1">#REF!</definedName>
    <definedName name="_______kay1" hidden="1">#REF!</definedName>
    <definedName name="_______ke1" hidden="1">#REF!</definedName>
    <definedName name="_______key1" hidden="1">#REF!</definedName>
    <definedName name="_______sort" hidden="1">#REF!</definedName>
    <definedName name="______key1" hidden="1">#REF!</definedName>
    <definedName name="______sort1" hidden="1">#REF!</definedName>
    <definedName name="_____BB" hidden="1">#REF!</definedName>
    <definedName name="_____Sort" hidden="1">#REF!</definedName>
    <definedName name="____sort" hidden="1">#REF!</definedName>
    <definedName name="___bb" hidden="1">#REF!</definedName>
    <definedName name="___Key1" hidden="1">#REF!</definedName>
    <definedName name="___Sort" hidden="1">#REF!</definedName>
    <definedName name="__123Graph_A" hidden="1">'[1]Plant in Ser'!#REF!</definedName>
    <definedName name="__123Graph_Achart" hidden="1">'[2]Chart Data'!$E$30:$E$233</definedName>
    <definedName name="__123Graph_ACurrent" hidden="1">[3]Summary!#REF!</definedName>
    <definedName name="__123Graph_AHOBKEN4H" hidden="1">#REF!</definedName>
    <definedName name="__123Graph_AJCCASH4" hidden="1">#REF!</definedName>
    <definedName name="__123Graph_AJCCASH5" hidden="1">#REF!</definedName>
    <definedName name="__123Graph_AJCCASH6" hidden="1">#REF!</definedName>
    <definedName name="__123Graph_AJCCASH7" hidden="1">#REF!</definedName>
    <definedName name="__123Graph_B" hidden="1">[4]SD!#REF!</definedName>
    <definedName name="__123Graph_BCurrent" hidden="1">[3]Summary!#REF!</definedName>
    <definedName name="__123Graph_BHOBKEN4H" hidden="1">#REF!</definedName>
    <definedName name="__123Graph_BHOBOKEN" hidden="1">#REF!</definedName>
    <definedName name="__123Graph_BJCCASH4" hidden="1">#REF!</definedName>
    <definedName name="__123Graph_BJCCASH5" hidden="1">#REF!</definedName>
    <definedName name="__123Graph_BJCCASH6" hidden="1">#REF!</definedName>
    <definedName name="__123Graph_BJCCASH7" hidden="1">#REF!</definedName>
    <definedName name="__123Graph_C" hidden="1">#REF!</definedName>
    <definedName name="__123Graph_D" hidden="1">[5]TOPrs!#REF!</definedName>
    <definedName name="__123Graph_E" hidden="1">[6]Stmt!#REF!</definedName>
    <definedName name="__123Graph_ECURRENT" hidden="1">[7]coss!#REF!</definedName>
    <definedName name="__123Graph_F" hidden="1">[6]Stmt!#REF!</definedName>
    <definedName name="__123Graph_LBL_A" hidden="1">[8]Report!#REF!</definedName>
    <definedName name="__123Graph_X" hidden="1">#REF!</definedName>
    <definedName name="__123Graph_XCHART" hidden="1">'[2]Chart Data'!$B$30:$B$222</definedName>
    <definedName name="__123Graph_XCurrent" hidden="1">[3]Summary!#REF!</definedName>
    <definedName name="__123Graph_XJCCASH4" hidden="1">#REF!</definedName>
    <definedName name="__123Graph_XJCCASH5" hidden="1">#REF!</definedName>
    <definedName name="__123Graph_XJCCASH6" hidden="1">#REF!</definedName>
    <definedName name="__123Graph_XJCCASH7" hidden="1">#REF!</definedName>
    <definedName name="__BB" hidden="1">#REF!</definedName>
    <definedName name="__FDS_HYPERLINK_TOGGLE_STATE__" hidden="1">"ON"</definedName>
    <definedName name="__key1" hidden="1">#REF!</definedName>
    <definedName name="_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_Sort" hidden="1">#REF!</definedName>
    <definedName name="__Sort1" hidden="1">#REF!</definedName>
    <definedName name="_1" hidden="1">{#N/A,#N/A,FALSE,"SCA";#N/A,#N/A,FALSE,"NCA";#N/A,#N/A,FALSE,"SAZ";#N/A,#N/A,FALSE,"CAZ";#N/A,#N/A,FALSE,"SNV";#N/A,#N/A,FALSE,"NNV";#N/A,#N/A,FALSE,"PP";#N/A,#N/A,FALSE,"SA"}</definedName>
    <definedName name="_1__123Graph_ACHART_1" hidden="1">[9]Data!$K$30:$K$228</definedName>
    <definedName name="_1__123Graph_ACHART_10" hidden="1">'[10]summ graf'!$D$4:$HK$4</definedName>
    <definedName name="_1__123Graph_AYIELD_CURVES" hidden="1">[11]Yield_curve!#REF!</definedName>
    <definedName name="_1_0__123Grap" hidden="1">'[12]Plant in Ser'!#REF!</definedName>
    <definedName name="_10" hidden="1">{"FAC_SUMMARY",#N/A,FALSE,"Summaries"}</definedName>
    <definedName name="_10__123Graph_ACHART_5" hidden="1">[9]Data!$O$30:$O$226</definedName>
    <definedName name="_10__123Graph_BCHART_17" hidden="1">'[10]summ graf'!$D$15:$HK$15</definedName>
    <definedName name="_10__123Graph_CCHART_6" hidden="1">[9]Data!#REF!</definedName>
    <definedName name="_100" hidden="1">{#N/A,#N/A,FALSE,"OTHERINPUTS";#N/A,#N/A,FALSE,"DITRATEINPUTS";#N/A,#N/A,FALSE,"SUPPLIEDADJINPUT";#N/A,#N/A,FALSE,"TIMINGDIFFINPUTS";#N/A,#N/A,FALSE,"BR&amp;SUPADJ."}</definedName>
    <definedName name="_10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2" hidden="1">{#N/A,#N/A,FALSE,"RORMEMO";#N/A,#N/A,FALSE,"RORSUMMARY";#N/A,#N/A,FALSE,"RORDETAIL"}</definedName>
    <definedName name="_102__123Graph_ACHART_6" hidden="1">[9]Data!$E$30:$E$229</definedName>
    <definedName name="_103" hidden="1">{#N/A,#N/A,FALSE,"GLDwnLoad"}</definedName>
    <definedName name="_104" hidden="1">{#N/A,#N/A,FALSE,"OTHERINPUTS";#N/A,#N/A,FALSE,"SUPPLIEDADJINPUT";#N/A,#N/A,FALSE,"BR&amp;SUPADJ."}</definedName>
    <definedName name="_105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__123Graph_ACHART_5" hidden="1">[13]Data!$O$30:$O$226</definedName>
    <definedName name="_106" hidden="1">{"SPA_FAC",#N/A,FALSE,"OMPA SPA FAC"}</definedName>
    <definedName name="_107" hidden="1">{#N/A,#N/A,FALSE,"GLDwnLoad"}</definedName>
    <definedName name="_10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__123Graph_ACHART_6" hidden="1">[9]Data!$E$30:$E$229</definedName>
    <definedName name="_10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1" hidden="1">{#N/A,#N/A,TRUE,"1990";#N/A,#N/A,TRUE,"1991";#N/A,#N/A,TRUE,"1992";#N/A,#N/A,TRUE,"1993"}</definedName>
    <definedName name="_11__123Graph_CCHART_10" hidden="1">'[10]summ graf'!$D$6:$HK$6</definedName>
    <definedName name="_11__123Graph_XCHART_1" hidden="1">[9]Data!$B$30:$B$222</definedName>
    <definedName name="_110" hidden="1">{"print1",#N/A,FALSE,"D21CUSTS";"print2",#N/A,FALSE,"D21CUSTS";"print3",#N/A,FALSE,"D21CUSTS";"print4",#N/A,FALSE,"D21CUSTS"}</definedName>
    <definedName name="_111" hidden="1">{"Fuel by Type",#N/A,FALSE,"00whfuel";"Fuel by Account",#N/A,FALSE,"00whfuel";"NTEC",#N/A,FALSE,"00whfuel";"Hope",#N/A,FALSE,"00whfuel";"Net Energy Load",#N/A,FALSE,"00whfuel";"Purchased Power",#N/A,FALSE,"00whfuel"}</definedName>
    <definedName name="_112" hidden="1">{"WEATHER_CUSTOMERS",#N/A,FALSE,"Ok_Fuel&amp;Rev"}</definedName>
    <definedName name="_113" hidden="1">{#N/A,#N/A,FALSE,"GLDwnLoad"}</definedName>
    <definedName name="_114" hidden="1">{#N/A,#N/A,FALSE,"OTHERINPUTS";#N/A,#N/A,FALSE,"DITRATEINPUTS";#N/A,#N/A,FALSE,"SUPPLIEDADJINPUT";#N/A,#N/A,FALSE,"TIMINGDIFFINPUTS";#N/A,#N/A,FALSE,"BR&amp;SUPADJ."}</definedName>
    <definedName name="_11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6" hidden="1">{#N/A,#N/A,FALSE,"GLDwnLoad"}</definedName>
    <definedName name="_118__123Graph_BCHART_6" hidden="1">[14]Data!#REF!</definedName>
    <definedName name="_119__123Graph_BCHART_5" hidden="1">[9]Data!$P$30:$P$229</definedName>
    <definedName name="_12" hidden="1">{#N/A,#N/A,TRUE,"1990";#N/A,#N/A,TRUE,"1991";#N/A,#N/A,TRUE,"1992";#N/A,#N/A,TRUE,"1993"}</definedName>
    <definedName name="_12__123Graph_ACHART_6" hidden="1">[9]Data!$E$30:$E$229</definedName>
    <definedName name="_12__123Graph_CCHART_12" hidden="1">'[10]summ graf'!$D$11:$HK$11</definedName>
    <definedName name="_12__123Graph_XCHART_2" hidden="1">[9]Data!$B$30:$B$222</definedName>
    <definedName name="_123Graph_ACHART" hidden="1">'[2]Chart Data'!$E$30:$E$229</definedName>
    <definedName name="_126__123Graph_ACHART_6" hidden="1">[13]Data!$E$30:$E$229</definedName>
    <definedName name="_126__123Graph_BCHART_5" hidden="1">[9]Data!$P$30:$P$229</definedName>
    <definedName name="_13" hidden="1">{"summary",#N/A,TRUE,"E93ADJ";"detail",#N/A,TRUE,"E93ADJ"}</definedName>
    <definedName name="_13__123Graph_CCHART_13" hidden="1">'[10]summ graf'!$D$21:$HK$21</definedName>
    <definedName name="_13__123Graph_XCHART_3" hidden="1">[9]Data!$B$30:$B$222</definedName>
    <definedName name="_132__123Graph_CCHART_4" hidden="1">[14]Data!$C$30:$C$233</definedName>
    <definedName name="_14" hidden="1">{"summary",#N/A,TRUE,"E93ADJ";"detail",#N/A,TRUE,"E93ADJ"}</definedName>
    <definedName name="_14__123Graph_ACHART_1" hidden="1">[14]Data!$K$30:$K$228</definedName>
    <definedName name="_14__123Graph_BCHART_5" hidden="1">[9]Data!$P$30:$P$229</definedName>
    <definedName name="_14__123Graph_CCHART_14" hidden="1">'[10]summ graf'!$D$26:$HK$26</definedName>
    <definedName name="_14__123Graph_XCHART_4" hidden="1">[9]Data!$B$30:$B$222</definedName>
    <definedName name="_144__123Graph_BCHART_6" hidden="1">[9]Data!#REF!</definedName>
    <definedName name="_147__123Graph_BCHART_5" hidden="1">[13]Data!$P$30:$P$229</definedName>
    <definedName name="_15" hidden="1">{#N/A,#N/A,TRUE,"1990";#N/A,#N/A,TRUE,"1991";#N/A,#N/A,TRUE,"1992";#N/A,#N/A,TRUE,"1993"}</definedName>
    <definedName name="_15__123Graph_CCHART_15" hidden="1">'[10]summ graf'!$D$30:$HK$30</definedName>
    <definedName name="_15__123Graph_XCHART_5" hidden="1">[9]Data!$B$30:$B$222</definedName>
    <definedName name="_152__123Graph_BCHART_6" hidden="1">[9]Data!#REF!</definedName>
    <definedName name="_152__123Graph_CCHART_6" hidden="1">[14]Data!#REF!</definedName>
    <definedName name="_16" hidden="1">{"summary",#N/A,TRUE,"E93ADJ";"detail",#N/A,TRUE,"E93ADJ"}</definedName>
    <definedName name="_16__123Graph_BCHART_6" hidden="1">[9]Data!#REF!</definedName>
    <definedName name="_16__123Graph_CCHART_16" hidden="1">'[10]summ graf'!$D$36:$HK$36</definedName>
    <definedName name="_16__123Graph_XCHART_6" hidden="1">[9]Data!$B$30:$B$222</definedName>
    <definedName name="_161__123Graph_CCHART_4" hidden="1">[9]Data!$C$30:$C$233</definedName>
    <definedName name="_166__123Graph_XCHART_1" hidden="1">[14]Data!$B$30:$B$222</definedName>
    <definedName name="_17" hidden="1">{"ARK_JURIS_FUEL",#N/A,FALSE,"Ark_Fuel&amp;Rev"}</definedName>
    <definedName name="_17__123Graph_ACHART_1" hidden="1">[9]Data!$K$30:$K$228</definedName>
    <definedName name="_17__123Graph_CCHART_17" hidden="1">'[10]summ graf'!$D$16:$HK$16</definedName>
    <definedName name="_170__123Graph_CCHART_4" hidden="1">[9]Data!$C$30:$C$233</definedName>
    <definedName name="_173__123Graph_BCHART_6" hidden="1">[13]Data!#REF!</definedName>
    <definedName name="_18" hidden="1">{#N/A,#N/A,FALSE,"SCA";#N/A,#N/A,FALSE,"NCA";#N/A,#N/A,FALSE,"SAZ";#N/A,#N/A,FALSE,"CAZ";#N/A,#N/A,FALSE,"SNV";#N/A,#N/A,FALSE,"NNV";#N/A,#N/A,FALSE,"PP";#N/A,#N/A,FALSE,"SA"}</definedName>
    <definedName name="_18__123Graph_ACHART_1" hidden="1">[9]Data!$K$30:$K$228</definedName>
    <definedName name="_18__123Graph_CCHART_18" hidden="1">'[10]summ graf'!$D$48:$HK$48</definedName>
    <definedName name="_18__123Graph_CCHART_4" hidden="1">[9]Data!$C$30:$C$233</definedName>
    <definedName name="_180__123Graph_XCHART_2" hidden="1">[14]Data!$B$30:$B$222</definedName>
    <definedName name="_186__123Graph_CCHART_6" hidden="1">[9]Data!#REF!</definedName>
    <definedName name="_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4__123Graph_CCHART_4" hidden="1">[13]Data!$C$30:$C$233</definedName>
    <definedName name="_194__123Graph_XCHART_3" hidden="1">[14]Data!$B$30:$B$222</definedName>
    <definedName name="_196__123Graph_CCHART_6" hidden="1">[9]Data!#REF!</definedName>
    <definedName name="_1Q_0_Regressio" hidden="1">#REF!</definedName>
    <definedName name="_2" hidden="1">{#N/A,#N/A,FALSE,"SCA";#N/A,#N/A,FALSE,"NCA";#N/A,#N/A,FALSE,"SAZ";#N/A,#N/A,FALSE,"CAZ";#N/A,#N/A,FALSE,"SNV";#N/A,#N/A,FALSE,"NNV";#N/A,#N/A,FALSE,"PP";#N/A,#N/A,FALSE,"SA"}</definedName>
    <definedName name="_2__123Graph_ACHART_1" hidden="1">[9]Data!$K$30:$K$228</definedName>
    <definedName name="_2__123Graph_ACHART_12" hidden="1">'[10]summ graf'!$D$9:$HK$9</definedName>
    <definedName name="_2__123Graph_ACHART_2" hidden="1">[9]Data!$G$30:$G$229</definedName>
    <definedName name="_2__123Graph_BYIELD_CURVES" hidden="1">[11]Yield_curve!#REF!</definedName>
    <definedName name="_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__123Graph_CCHART_6" hidden="1">[9]Data!#REF!</definedName>
    <definedName name="_203__123Graph_XCHART_1" hidden="1">[9]Data!$B$30:$B$222</definedName>
    <definedName name="_208__123Graph_XCHART_4" hidden="1">[14]Data!$B$30:$B$222</definedName>
    <definedName name="_21" hidden="1">{"wp_h4.2",#N/A,FALSE,"WP_H4.2";"wp_h4.3",#N/A,FALSE,"WP_H4.3"}</definedName>
    <definedName name="_21__123Graph_ACHART_1" hidden="1">[13]Data!$K$30:$K$228</definedName>
    <definedName name="_214__123Graph_XCHART_1" hidden="1">[9]Data!$B$30:$B$222</definedName>
    <definedName name="_22" hidden="1">{#N/A,#N/A,TRUE,"1990";#N/A,#N/A,TRUE,"1991";#N/A,#N/A,TRUE,"1992";#N/A,#N/A,TRUE,"1993"}</definedName>
    <definedName name="_22__123Graph_XCHART_1" hidden="1">[9]Data!$B$30:$B$222</definedName>
    <definedName name="_220__123Graph_CCHART_6" hidden="1">[13]Data!#REF!</definedName>
    <definedName name="_220__123Graph_XCHART_2" hidden="1">[9]Data!$B$30:$B$222</definedName>
    <definedName name="_222__123Graph_XCHART_5" hidden="1">[14]Data!$B$30:$B$222</definedName>
    <definedName name="_2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2__123Graph_XCHART_2" hidden="1">[9]Data!$B$30:$B$222</definedName>
    <definedName name="_236__123Graph_XCHART_6" hidden="1">[14]Data!$B$30:$B$222</definedName>
    <definedName name="_237__123Graph_XCHART_3" hidden="1">[9]Data!$B$30:$B$222</definedName>
    <definedName name="_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__123Graph_XCHART_2" hidden="1">[9]Data!$B$30:$B$222</definedName>
    <definedName name="_241__123Graph_XCHART_1" hidden="1">[13]Data!$B$30:$B$222</definedName>
    <definedName name="_25" hidden="1">{"ARK_JURIS_FAC",#N/A,FALSE,"Ark_Fuel&amp;Rev"}</definedName>
    <definedName name="_250__123Graph_XCHART_3" hidden="1">[9]Data!$B$30:$B$222</definedName>
    <definedName name="_254__123Graph_XCHART_4" hidden="1">[9]Data!$B$30:$B$222</definedName>
    <definedName name="_26" hidden="1">{"OMPA_FAC",#N/A,FALSE,"OMPA FAC"}</definedName>
    <definedName name="_26__123Graph_XCHART_3" hidden="1">[9]Data!$B$30:$B$222</definedName>
    <definedName name="_262__123Graph_XCHART_2" hidden="1">[13]Data!$B$30:$B$222</definedName>
    <definedName name="_268__123Graph_XCHART_4" hidden="1">[9]Data!$B$30:$B$222</definedName>
    <definedName name="_2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1__123Graph_XCHART_5" hidden="1">[9]Data!$B$30:$B$222</definedName>
    <definedName name="_28" hidden="1">{#N/A,#N/A,FALSE,"SCA";#N/A,#N/A,FALSE,"NCA";#N/A,#N/A,FALSE,"SAZ";#N/A,#N/A,FALSE,"CAZ";#N/A,#N/A,FALSE,"SNV";#N/A,#N/A,FALSE,"NNV";#N/A,#N/A,FALSE,"PP";#N/A,#N/A,FALSE,"SA"}</definedName>
    <definedName name="_28__123Graph_ACHART_2" hidden="1">[14]Data!$G$30:$G$229</definedName>
    <definedName name="_28__123Graph_XCHART_4" hidden="1">[9]Data!$B$30:$B$222</definedName>
    <definedName name="_283__123Graph_XCHART_3" hidden="1">[13]Data!$B$30:$B$222</definedName>
    <definedName name="_286__123Graph_XCHART_5" hidden="1">[9]Data!$B$30:$B$222</definedName>
    <definedName name="_288__123Graph_XCHART_6" hidden="1">[9]Data!$B$30:$B$222</definedName>
    <definedName name="_2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S_0_Regressio" hidden="1">#REF!</definedName>
    <definedName name="_3" hidden="1">{#N/A,#N/A,FALSE,"SCA";#N/A,#N/A,FALSE,"NCA";#N/A,#N/A,FALSE,"SAZ";#N/A,#N/A,FALSE,"CAZ";#N/A,#N/A,FALSE,"SNV";#N/A,#N/A,FALSE,"NNV";#N/A,#N/A,FALSE,"PP";#N/A,#N/A,FALSE,"SA"}</definedName>
    <definedName name="_3__123Graph_ACHART_13" hidden="1">'[10]summ graf'!$D$19:$BM$19</definedName>
    <definedName name="_3__123Graph_ACHART_3" hidden="1">[9]Data!$R$30:$R$228</definedName>
    <definedName name="_3__123Graph_CYIELD_CURVES" hidden="1">[11]Yield_curve!#REF!</definedName>
    <definedName name="_3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__123Graph_XCHART_5" hidden="1">[9]Data!$B$30:$B$222</definedName>
    <definedName name="_304__123Graph_XCHART_4" hidden="1">[13]Data!$B$30:$B$222</definedName>
    <definedName name="_304__123Graph_XCHART_6" hidden="1">[9]Data!$B$30:$B$222</definedName>
    <definedName name="_31" hidden="1">{#N/A,#N/A,FALSE,"SCA";#N/A,#N/A,FALSE,"NCA";#N/A,#N/A,FALSE,"SAZ";#N/A,#N/A,FALSE,"CAZ";#N/A,#N/A,FALSE,"SNV";#N/A,#N/A,FALSE,"NNV";#N/A,#N/A,FALSE,"PP";#N/A,#N/A,FALSE,"SA"}</definedName>
    <definedName name="_32" hidden="1">{#N/A,#N/A,FALSE,"SCA";#N/A,#N/A,FALSE,"NCA";#N/A,#N/A,FALSE,"SAZ";#N/A,#N/A,FALSE,"CAZ";#N/A,#N/A,FALSE,"SNV";#N/A,#N/A,FALSE,"NNV";#N/A,#N/A,FALSE,"PP";#N/A,#N/A,FALSE,"SA"}</definedName>
    <definedName name="_32__123Graph_XCHART_6" hidden="1">[9]Data!$B$30:$B$222</definedName>
    <definedName name="_325__123Graph_XCHART_5" hidden="1">[13]Data!$B$30:$B$222</definedName>
    <definedName name="_33" hidden="1">{"ARK_JURIS_FUEL",#N/A,FALSE,"Ark_Fuel&amp;Rev"}</definedName>
    <definedName name="_33__123Graph_BCHART_6" hidden="1">[15]Data!#REF!</definedName>
    <definedName name="_34" hidden="1">{#N/A,#N/A,FALSE,"SCA";#N/A,#N/A,FALSE,"NCA";#N/A,#N/A,FALSE,"SAZ";#N/A,#N/A,FALSE,"CAZ";#N/A,#N/A,FALSE,"SNV";#N/A,#N/A,FALSE,"NNV";#N/A,#N/A,FALSE,"PP";#N/A,#N/A,FALSE,"SA"}</definedName>
    <definedName name="_34__123Graph_ACHART_2" hidden="1">[9]Data!$G$30:$G$229</definedName>
    <definedName name="_346__123Graph_XCHART_6" hidden="1">[13]Data!$B$30:$B$222</definedName>
    <definedName name="_35" hidden="1">{#N/A,#N/A,TRUE,"1990";#N/A,#N/A,TRUE,"1991";#N/A,#N/A,TRUE,"1992";#N/A,#N/A,TRUE,"1993"}</definedName>
    <definedName name="_36" hidden="1">{"summary",#N/A,TRUE,"E93ADJ";"detail",#N/A,TRUE,"E93ADJ"}</definedName>
    <definedName name="_36__123Graph_ACHART_2" hidden="1">[9]Data!$G$30:$G$229</definedName>
    <definedName name="_3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9" hidden="1">{"summary",#N/A,TRUE,"E93ADJ";"detail",#N/A,TRUE,"E93ADJ"}</definedName>
    <definedName name="_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__123Graph_ACHART_14" hidden="1">'[10]summ graf'!$D$24:$BM$24</definedName>
    <definedName name="_4__123Graph_ACHART_2" hidden="1">[9]Data!$G$30:$G$229</definedName>
    <definedName name="_4__123Graph_ACHART_4" hidden="1">[9]Data!$E$30:$E$233</definedName>
    <definedName name="_4__123Graph_DYIELD_CURVES" hidden="1">[11]Yield_curve!#REF!</definedName>
    <definedName name="_4_0__123Grap" hidden="1">'[12]Plant in Ser'!#REF!</definedName>
    <definedName name="_40" hidden="1">{"ARK_JURIS_FUEL",#N/A,FALSE,"Ark_Fuel&amp;Rev"}</definedName>
    <definedName name="_4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2" hidden="1">{#N/A,#N/A,TRUE,"1990";#N/A,#N/A,TRUE,"1991";#N/A,#N/A,TRUE,"1992";#N/A,#N/A,TRUE,"1993"}</definedName>
    <definedName name="_42__123Graph_ACHART_2" hidden="1">[13]Data!$G$30:$G$229</definedName>
    <definedName name="_42__123Graph_ACHART_3" hidden="1">[14]Data!$R$30:$R$228</definedName>
    <definedName name="_42__123Graph_CCHART_6" hidden="1">[15]Data!#REF!</definedName>
    <definedName name="_43" hidden="1">{#N/A,#N/A,TRUE,"1990";#N/A,#N/A,TRUE,"1991";#N/A,#N/A,TRUE,"1992";#N/A,#N/A,TRUE,"1993"}</definedName>
    <definedName name="_44" hidden="1">{"summary",#N/A,TRUE,"E93ADJ";"detail",#N/A,TRUE,"E93ADJ"}</definedName>
    <definedName name="_45" hidden="1">{"summary",#N/A,TRUE,"E93ADJ";"detail",#N/A,TRUE,"E93ADJ"}</definedName>
    <definedName name="_46" hidden="1">{#N/A,#N/A,TRUE,"1990";#N/A,#N/A,TRUE,"1991";#N/A,#N/A,TRUE,"1992";#N/A,#N/A,TRUE,"1993"}</definedName>
    <definedName name="_47" hidden="1">{"summary",#N/A,TRUE,"E93ADJ";"detail",#N/A,TRUE,"E93ADJ"}</definedName>
    <definedName name="_48" hidden="1">{#N/A,#N/A,TRUE,"1990";#N/A,#N/A,TRUE,"1991";#N/A,#N/A,TRUE,"1992";#N/A,#N/A,TRUE,"1993"}</definedName>
    <definedName name="_49" hidden="1">{#N/A,#N/A,TRUE,"1990";#N/A,#N/A,TRUE,"1991";#N/A,#N/A,TRUE,"1992";#N/A,#N/A,TRUE,"1993"}</definedName>
    <definedName name="_5" hidden="1">{#N/A,#N/A,FALSE,"SCA";#N/A,#N/A,FALSE,"NCA";#N/A,#N/A,FALSE,"SAZ";#N/A,#N/A,FALSE,"CAZ";#N/A,#N/A,FALSE,"SNV";#N/A,#N/A,FALSE,"NNV";#N/A,#N/A,FALSE,"PP";#N/A,#N/A,FALSE,"SA"}</definedName>
    <definedName name="_5__123Graph_ACHART_15" hidden="1">'[10]summ graf'!$D$28:$HK$28</definedName>
    <definedName name="_5__123Graph_ACHART_5" hidden="1">[9]Data!$O$30:$O$226</definedName>
    <definedName name="_50" hidden="1">{"summary",#N/A,TRUE,"E93ADJ";"detail",#N/A,TRUE,"E93ADJ"}</definedName>
    <definedName name="_51" hidden="1">{"summary",#N/A,TRUE,"E93ADJ";"detail",#N/A,TRUE,"E93ADJ"}</definedName>
    <definedName name="_51__123Graph_ACHART_3" hidden="1">[9]Data!$R$30:$R$228</definedName>
    <definedName name="_52" hidden="1">{#N/A,#N/A,TRUE,"1990";#N/A,#N/A,TRUE,"1991";#N/A,#N/A,TRUE,"1992";#N/A,#N/A,TRUE,"1993"}</definedName>
    <definedName name="_53" hidden="1">{"summary",#N/A,TRUE,"E93ADJ";"detail",#N/A,TRUE,"E93ADJ"}</definedName>
    <definedName name="_54" hidden="1">{#N/A,#N/A,FALSE,"COMPAPER";#N/A,#N/A,FALSE,"AFUDC";#N/A,#N/A,FALSE,"JE"}</definedName>
    <definedName name="_54__123Graph_ACHART_3" hidden="1">[9]Data!$R$30:$R$228</definedName>
    <definedName name="_55" hidden="1">{"pb",#N/A,FALSE,"Sheet3";"pd",#N/A,FALSE,"Sheet3";"pe",#N/A,FALSE,"Sheet3"}</definedName>
    <definedName name="_56" hidden="1">{#N/A,#N/A,TRUE,"1990";#N/A,#N/A,TRUE,"1991";#N/A,#N/A,TRUE,"1992";#N/A,#N/A,TRUE,"1993"}</definedName>
    <definedName name="_56__123Graph_ACHART_4" hidden="1">[14]Data!$E$30:$E$233</definedName>
    <definedName name="_57" hidden="1">{#N/A,#N/A,FALSE,"SCA";#N/A,#N/A,FALSE,"NCA";#N/A,#N/A,FALSE,"SAZ";#N/A,#N/A,FALSE,"CAZ";#N/A,#N/A,FALSE,"SNV";#N/A,#N/A,FALSE,"NNV";#N/A,#N/A,FALSE,"PP";#N/A,#N/A,FALSE,"SA"}</definedName>
    <definedName name="_58" hidden="1">{#N/A,#N/A,FALSE,"SCA";#N/A,#N/A,FALSE,"NCA";#N/A,#N/A,FALSE,"SAZ";#N/A,#N/A,FALSE,"CAZ";#N/A,#N/A,FALSE,"SNV";#N/A,#N/A,FALSE,"NNV";#N/A,#N/A,FALSE,"PP";#N/A,#N/A,FALSE,"SA"}</definedName>
    <definedName name="_59" hidden="1">{"ARK_JURIS_FAC",#N/A,FALSE,"Ark_Fuel&amp;Rev"}</definedName>
    <definedName name="_6" hidden="1">{#N/A,#N/A,FALSE,"SCA";#N/A,#N/A,FALSE,"NCA";#N/A,#N/A,FALSE,"SAZ";#N/A,#N/A,FALSE,"CAZ";#N/A,#N/A,FALSE,"SNV";#N/A,#N/A,FALSE,"NNV";#N/A,#N/A,FALSE,"PP";#N/A,#N/A,FALSE,"SA"}</definedName>
    <definedName name="_6__123Graph_ACHART_16" hidden="1">'[10]summ graf'!$D$34:$HK$34</definedName>
    <definedName name="_6__123Graph_ACHART_3" hidden="1">[9]Data!$R$30:$R$228</definedName>
    <definedName name="_6__123Graph_ACHART_6" hidden="1">[9]Data!$E$30:$E$229</definedName>
    <definedName name="_60" hidden="1">{"ARK_JURIS_FUEL",#N/A,FALSE,"Ark_Fuel&amp;Rev"}</definedName>
    <definedName name="_61" hidden="1">{"ATOKA_FAC",#N/A,FALSE,"Atoka"}</definedName>
    <definedName name="_62" hidden="1">{"Benefits Summary",#N/A,FALSE,"Benefits Info without WC Amount";"Medical and Dental Costs",#N/A,FALSE,"Benefits Info without WC Amount";"Workers' Compensation",#N/A,FALSE,"Benefits Info without WC Amount"}</definedName>
    <definedName name="_63" hidden="1">{#N/A,#N/A,FALSE,"Rev Seg Taxes";#N/A,#N/A,FALSE,"BookRev Seg";#N/A,#N/A,FALSE,"Supp Adj Seg";#N/A,#N/A,FALSE,"outside prov seg taxes"}</definedName>
    <definedName name="_63__123Graph_ACHART_3" hidden="1">[13]Data!$R$30:$R$228</definedName>
    <definedName name="_6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5" hidden="1">{#N/A,#N/A,FALSE,"GLDwnLoad"}</definedName>
    <definedName name="_66" hidden="1">{#N/A,#N/A,FALSE,"OTHERINPUTS";#N/A,#N/A,FALSE,"DITRATEINPUTS";#N/A,#N/A,FALSE,"SUPPLIEDADJINPUT";#N/A,#N/A,FALSE,"BR&amp;SUPADJ."}</definedName>
    <definedName name="_6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8" hidden="1">{"CONOCO_FAC",#N/A,FALSE,"Conoco FAC"}</definedName>
    <definedName name="_68__123Graph_ACHART_4" hidden="1">[9]Data!$E$30:$E$233</definedName>
    <definedName name="_69" hidden="1">{#N/A,#N/A,FALSE,"GLDwnLoad"}</definedName>
    <definedName name="_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__123Graph_ACHART_17" hidden="1">'[10]summ graf'!$D$14:$HK$14</definedName>
    <definedName name="_7__123Graph_BCHART_5" hidden="1">[9]Data!$P$30:$P$229</definedName>
    <definedName name="_70" hidden="1">{#N/A,#N/A,FALSE,"OTHERINPUTS";#N/A,#N/A,FALSE,"DITRATEINPUTS";#N/A,#N/A,FALSE,"SUPPLIEDADJINPUT";#N/A,#N/A,FALSE,"TIMINGDIFFINPUTS";#N/A,#N/A,FALSE,"COSSINPUT";#N/A,#N/A,FALSE,"BR&amp;SUPADJ."}</definedName>
    <definedName name="_70__123Graph_ACHART_5" hidden="1">[14]Data!$O$30:$O$226</definedName>
    <definedName name="_7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__123Graph_ACHART_4" hidden="1">[9]Data!$E$30:$E$233</definedName>
    <definedName name="_73" hidden="1">{"FAC_SUMMARY",#N/A,FALSE,"Summaries"}</definedName>
    <definedName name="_74" hidden="1">{"FERC_FAC",#N/A,FALSE,"FERC_Fuel&amp;Rev"}</definedName>
    <definedName name="_75" hidden="1">{"FERC_WEATHER_AND_FUEL",#N/A,FALSE,"FERC_Fuel&amp;Rev"}</definedName>
    <definedName name="_76" hidden="1">{"wp_h4.2",#N/A,FALSE,"WP_H4.2";"wp_h4.3",#N/A,FALSE,"WP_H4.3"}</definedName>
    <definedName name="_77" hidden="1">{#N/A,#N/A,FALSE,"GLDwnLoad"}</definedName>
    <definedName name="_78" hidden="1">{#N/A,#N/A,FALSE,"OTHERINPUTS";#N/A,#N/A,FALSE,"SUPPLIEDADJINPUT";#N/A,#N/A,FALSE,"BR&amp;SUPADJ."}</definedName>
    <definedName name="_7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__123Graph_ACHART_18" hidden="1">'[10]summ graf'!$D$46:$HK$46</definedName>
    <definedName name="_8__123Graph_ACHART_4" hidden="1">[9]Data!$E$30:$E$233</definedName>
    <definedName name="_8__123Graph_BCHART_6" hidden="1">[9]Data!#REF!</definedName>
    <definedName name="_8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4" hidden="1">{"OK_FUEL_COMPARISON",#N/A,FALSE,"Ok_Fuel&amp;Rev"}</definedName>
    <definedName name="_84__123Graph_ACHART_4" hidden="1">[13]Data!$E$30:$E$233</definedName>
    <definedName name="_84__123Graph_ACHART_6" hidden="1">[14]Data!$E$30:$E$229</definedName>
    <definedName name="_85" hidden="1">{"OK_JURIS_FAC",#N/A,FALSE,"Ok_Fuel&amp;Rev"}</definedName>
    <definedName name="_85__123Graph_ACHART_5" hidden="1">[9]Data!$O$30:$O$226</definedName>
    <definedName name="_86" hidden="1">{"OK_JURIS_FUEL",#N/A,FALSE,"Ok_Fuel&amp;Rev"}</definedName>
    <definedName name="_87" hidden="1">{"OK_PRO_FORMA_FUEL",#N/A,FALSE,"Ok_Fuel&amp;Rev"}</definedName>
    <definedName name="_88" hidden="1">{"PF",#N/A,FALSE,"Sheet4";"PG",#N/A,FALSE,"Sheet4";"PH",#N/A,FALSE,"Sheet4";"PI",#N/A,FALSE,"Sheet4";"PJ",#N/A,FALSE,"Sheet4"}</definedName>
    <definedName name="_89" hidden="1">{"OMPA_FAC",#N/A,FALSE,"OMPA FAC"}</definedName>
    <definedName name="_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__123Graph_BCHART_13" hidden="1">'[10]summ graf'!$D$20:$BM$20</definedName>
    <definedName name="_9__123Graph_CCHART_4" hidden="1">[9]Data!$C$30:$C$233</definedName>
    <definedName name="_90" hidden="1">{"OTHER_DATA",#N/A,FALSE,"Ok_Fuel&amp;Rev"}</definedName>
    <definedName name="_90__123Graph_ACHART_5" hidden="1">[9]Data!$O$30:$O$226</definedName>
    <definedName name="_9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2" hidden="1">{"summary",#N/A,TRUE,"E93ADJ";"detail",#N/A,TRUE,"E93ADJ"}</definedName>
    <definedName name="_93" hidden="1">{"print1",#N/A,FALSE,"D21CUSTS"}</definedName>
    <definedName name="_94" hidden="1">{"print2",#N/A,FALSE,"D21CUSTS"}</definedName>
    <definedName name="_95" hidden="1">{"print3",#N/A,FALSE,"D21CUSTS"}</definedName>
    <definedName name="_96" hidden="1">{"print4",#N/A,FALSE,"D21CUSTS"}</definedName>
    <definedName name="_9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__123Graph_BCHART_5" hidden="1">[14]Data!$P$30:$P$229</definedName>
    <definedName name="_99" hidden="1">{#N/A,#N/A,FALSE,"GLDwnLoad"}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 hidden="1">{#N/A,#N/A,FALSE,"SCA";#N/A,#N/A,FALSE,"NCA";#N/A,#N/A,FALSE,"SAZ";#N/A,#N/A,FALSE,"CAZ";#N/A,#N/A,FALSE,"SNV";#N/A,#N/A,FALSE,"NNV";#N/A,#N/A,FALSE,"PP";#N/A,#N/A,FALSE,"SA"}</definedName>
    <definedName name="_bdm.0291A1646F1441D7AC944D0E5EFE3283.edm" hidden="1">#REF!</definedName>
    <definedName name="_bdm.4DE531A3AAE1459EA607D86D30555044.edm" hidden="1">#REF!</definedName>
    <definedName name="_bdm.61ECA6B5D6964E25B194F839DA09F1DE.edm" hidden="1">#REF!</definedName>
    <definedName name="_bdm.EF8E132A659C430387D12CF4C0897727.edm" hidden="1">#REF!</definedName>
    <definedName name="_con4050" hidden="1">{#N/A,"Anonymous",FALSE,"30 30k Table";#N/A,#N/A,FALSE,"30 50k Table";#N/A,#N/A,FALSE,"40 100k Table"}</definedName>
    <definedName name="_d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3" hidden="1">'JCN-R3 SP500 FERC MRP 2'!$A$22:$L$525</definedName>
    <definedName name="_xlnm._FilterDatabase" localSheetId="2" hidden="1">'JCN-R3 SP500 Total MRP 1'!$A$22:$K$525</definedName>
    <definedName name="_Key1" localSheetId="3" hidden="1">#REF!</definedName>
    <definedName name="_Key1" localSheetId="2" hidden="1">#REF!</definedName>
    <definedName name="_Key1" hidden="1">#REF!</definedName>
    <definedName name="_Key11" localSheetId="3" hidden="1">#REF!</definedName>
    <definedName name="_Key11" localSheetId="2" hidden="1">#REF!</definedName>
    <definedName name="_Key11" hidden="1">#REF!</definedName>
    <definedName name="_Key2" hidden="1">#REF!</definedName>
    <definedName name="_lslkdjf" hidden="1">#REF!</definedName>
    <definedName name="_MatInverse_In" hidden="1">#REF!</definedName>
    <definedName name="_MatInverse_Out" hidden="1">#REF!</definedName>
    <definedName name="_MatMult_A" hidden="1">'[16]Fall 2008 Forecast'!#REF!</definedName>
    <definedName name="_new22" hidden="1">{#N/A,#N/A,FALSE,"SCA";#N/A,#N/A,FALSE,"NCA";#N/A,#N/A,FALSE,"SAZ";#N/A,#N/A,FALSE,"CAZ";#N/A,#N/A,FALSE,"SNV";#N/A,#N/A,FALSE,"NNV";#N/A,#N/A,FALSE,"PP";#N/A,#N/A,FALSE,"SA"}</definedName>
    <definedName name="_new23" localSheetId="3" hidden="1">{#N/A,#N/A,FALSE,"SCA";#N/A,#N/A,FALSE,"NCA";#N/A,#N/A,FALSE,"SAZ";#N/A,#N/A,FALSE,"CAZ";#N/A,#N/A,FALSE,"SNV";#N/A,#N/A,FALSE,"NNV";#N/A,#N/A,FALSE,"PP";#N/A,#N/A,FALSE,"SA"}</definedName>
    <definedName name="_new23" localSheetId="2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3" hidden="1">{#N/A,#N/A,FALSE,"SCA";#N/A,#N/A,FALSE,"NCA";#N/A,#N/A,FALSE,"SAZ";#N/A,#N/A,FALSE,"CAZ";#N/A,#N/A,FALSE,"SNV";#N/A,#N/A,FALSE,"NNV";#N/A,#N/A,FALSE,"PP";#N/A,#N/A,FALSE,"SA"}</definedName>
    <definedName name="_new37" localSheetId="2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3" hidden="1">{#N/A,#N/A,FALSE,"SCA";#N/A,#N/A,FALSE,"NCA";#N/A,#N/A,FALSE,"SAZ";#N/A,#N/A,FALSE,"CAZ";#N/A,#N/A,FALSE,"SNV";#N/A,#N/A,FALSE,"NNV";#N/A,#N/A,FALSE,"PP";#N/A,#N/A,FALSE,"SA"}</definedName>
    <definedName name="_new43" localSheetId="2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3" hidden="1">{#N/A,#N/A,FALSE,"SCA";#N/A,#N/A,FALSE,"NCA";#N/A,#N/A,FALSE,"SAZ";#N/A,#N/A,FALSE,"CAZ";#N/A,#N/A,FALSE,"SNV";#N/A,#N/A,FALSE,"NNV";#N/A,#N/A,FALSE,"PP";#N/A,#N/A,FALSE,"SA"}</definedName>
    <definedName name="_new57" localSheetId="2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3" hidden="1">{#N/A,#N/A,FALSE,"SCA";#N/A,#N/A,FALSE,"NCA";#N/A,#N/A,FALSE,"SAZ";#N/A,#N/A,FALSE,"CAZ";#N/A,#N/A,FALSE,"SNV";#N/A,#N/A,FALSE,"NNV";#N/A,#N/A,FALSE,"PP";#N/A,#N/A,FALSE,"SA"}</definedName>
    <definedName name="_new58" localSheetId="2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3" hidden="1">{#N/A,#N/A,FALSE,"SCA";#N/A,#N/A,FALSE,"NCA";#N/A,#N/A,FALSE,"SAZ";#N/A,#N/A,FALSE,"CAZ";#N/A,#N/A,FALSE,"SNV";#N/A,#N/A,FALSE,"NNV";#N/A,#N/A,FALSE,"PP";#N/A,#N/A,FALSE,"SA"}</definedName>
    <definedName name="_new71" localSheetId="2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3" hidden="1">{#N/A,#N/A,FALSE,"SCA";#N/A,#N/A,FALSE,"NCA";#N/A,#N/A,FALSE,"SAZ";#N/A,#N/A,FALSE,"CAZ";#N/A,#N/A,FALSE,"SNV";#N/A,#N/A,FALSE,"NNV";#N/A,#N/A,FALSE,"PP";#N/A,#N/A,FALSE,"SA"}</definedName>
    <definedName name="_new72" localSheetId="2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Regression_Int" hidden="1">1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3" hidden="1">#REF!</definedName>
    <definedName name="_Regression_Y" localSheetId="2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Out" hidden="1">#REF!</definedName>
    <definedName name="_x" hidden="1">#REF!</definedName>
    <definedName name="A" hidden="1">#REF!</definedName>
    <definedName name="aa" hidden="1">{"FAC_SUMMARY",#N/A,FALSE,"Summaries"}</definedName>
    <definedName name="AAA_DOCTOPS" hidden="1">"AAA_SET"</definedName>
    <definedName name="AAA_duser" hidden="1">"OFF"</definedName>
    <definedName name="aaa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aa" hidden="1">{#N/A,#N/A,FALSE,"SCA";#N/A,#N/A,FALSE,"NCA";#N/A,#N/A,FALSE,"SAZ";#N/A,#N/A,FALSE,"CAZ";#N/A,#N/A,FALSE,"SNV";#N/A,#N/A,FALSE,"NNV";#N/A,#N/A,FALSE,"PP";#N/A,#N/A,FALSE,"SA"}</definedName>
    <definedName name="aaaaaaa" hidden="1">{#N/A,#N/A,FALSE,"SCA";#N/A,#N/A,FALSE,"NCA";#N/A,#N/A,FALSE,"SAZ";#N/A,#N/A,FALSE,"CAZ";#N/A,#N/A,FALSE,"SNV";#N/A,#N/A,FALSE,"NNV";#N/A,#N/A,FALSE,"PP";#N/A,#N/A,FALSE,"SA"}</definedName>
    <definedName name="aaaaaaaa" hidden="1">{#N/A,#N/A,FALSE,"SCA";#N/A,#N/A,FALSE,"NCA";#N/A,#N/A,FALSE,"SAZ";#N/A,#N/A,FALSE,"CAZ";#N/A,#N/A,FALSE,"SNV";#N/A,#N/A,FALSE,"NNV";#N/A,#N/A,FALSE,"PP";#N/A,#N/A,FALSE,"SA"}</definedName>
    <definedName name="aaaaaaaaaaaaaaa" hidden="1">{#N/A,#N/A,FALSE,"O&amp;M by processes";#N/A,#N/A,FALSE,"Elec Act vs Bud";#N/A,#N/A,FALSE,"G&amp;A";#N/A,#N/A,FALSE,"BGS";#N/A,#N/A,FALSE,"Res Cost"}</definedName>
    <definedName name="aaaaaaag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B_Addin5" hidden="1">"AAB_Description for addin 5,Description for addin 5,Description for addin 5,Description for addin 5,Description for addin 5,Description for addin 5"</definedName>
    <definedName name="abc" hidden="1">{#N/A,#N/A,TRUE,"1990";#N/A,#N/A,TRUE,"1991";#N/A,#N/A,TRUE,"1992";#N/A,#N/A,TRUE,"1993"}</definedName>
    <definedName name="abcd" hidden="1">{#N/A,#N/A,TRUE,"1990";#N/A,#N/A,TRUE,"1991";#N/A,#N/A,TRUE,"1992";#N/A,#N/A,TRUE,"1993"}</definedName>
    <definedName name="abcde" hidden="1">{"summary",#N/A,TRUE,"E93ADJ";"detail",#N/A,TRUE,"E93ADJ"}</definedName>
    <definedName name="abcdef" hidden="1">{"summary",#N/A,TRUE,"E93ADJ";"detail",#N/A,TRUE,"E93ADJ"}</definedName>
    <definedName name="ACwvu.DATABASE." hidden="1">[17]DATABASE!#REF!</definedName>
    <definedName name="ACwvu.OP." hidden="1">#REF!</definedName>
    <definedName name="adfadfdfadsfdsa" hidden="1">'[2]Chart Data'!$K$30:$K$228</definedName>
    <definedName name="aedf" hidden="1">#REF!</definedName>
    <definedName name="aewc12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dafadfs" hidden="1">'[2]Chart Data'!$B$30:$B$222</definedName>
    <definedName name="afddfadfdsfafdas" hidden="1">'[2]Chart Data'!$O$30:$O$226</definedName>
    <definedName name="ajw2n" hidden="1">#REF!</definedName>
    <definedName name="anscount" hidden="1">3</definedName>
    <definedName name="ap" hidden="1">#REF!</definedName>
    <definedName name="as" hidden="1">{"Summary",#N/A,FALSE,"Options "}</definedName>
    <definedName name="AS2DocOpenMode" hidden="1">"AS2DocumentEdit"</definedName>
    <definedName name="AS2NamedRange" hidden="1">7</definedName>
    <definedName name="asd" hidden="1">#REF!</definedName>
    <definedName name="asdf" hidden="1">#REF!</definedName>
    <definedName name="asdij" hidden="1">#REF!</definedName>
    <definedName name="asf" hidden="1">#REF!</definedName>
    <definedName name="ashwin" hidden="1">{#N/A,"Anonymous",FALSE,"30 30k Table";#N/A,#N/A,FALSE,"30 50k Table";#N/A,#N/A,FALSE,"40 100k Table"}</definedName>
    <definedName name="aspd" hidden="1">#REF!</definedName>
    <definedName name="Assessment_FooterType" hidden="1">"NONE"</definedName>
    <definedName name="Assessments_FooterType" hidden="1">"NONE"</definedName>
    <definedName name="aswac" hidden="1">#REF!</definedName>
    <definedName name="aswc" hidden="1">#REF!</definedName>
    <definedName name="avbc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aw3dq" hidden="1">#REF!</definedName>
    <definedName name="awd" hidden="1">#REF!</definedName>
    <definedName name="awef" hidden="1">#REF!</definedName>
    <definedName name="AWS" hidden="1">#REF!</definedName>
    <definedName name="az" hidden="1">#REF!</definedName>
    <definedName name="b" hidden="1">{#N/A,#N/A,TRUE,"SLDE";#N/A,#N/A,TRUE,"Concession Summary"}</definedName>
    <definedName name="badger" hidden="1">{"TOT_QTR_TO_PREV",#N/A,FALSE,"Site Sum"}</definedName>
    <definedName name="badger1" hidden="1">{"TOT_QTR_TO_PREV",#N/A,FALSE,"Site Sum"}</definedName>
    <definedName name="BB" hidden="1">#REF!</definedName>
    <definedName name="bb_mdm" hidden="1">#REF!</definedName>
    <definedName name="bb_MDMyNTU0NDRBODY1NDVEQz" hidden="1">#REF!</definedName>
    <definedName name="bbbb" hidden="1">#REF!</definedName>
    <definedName name="bbbbb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cd" hidden="1">{#N/A,#N/A,TRUE,"1990";#N/A,#N/A,TRUE,"1991";#N/A,#N/A,TRUE,"1992";#N/A,#N/A,TRUE,"1993"}</definedName>
    <definedName name="bcde" hidden="1">{"summary",#N/A,TRUE,"E93ADJ";"detail",#N/A,TRUE,"E93ADJ"}</definedName>
    <definedName name="begretre" hidden="1">{#N/A,#N/A,FALSE,"OTHERINPUTS";#N/A,#N/A,FALSE,"DITRATEINPUTS";#N/A,#N/A,FALSE,"SUPPLIEDADJINPUT";#N/A,#N/A,FALSE,"TIMINGDIFFINPUTS";#N/A,#N/A,FALSE,"BR&amp;SUPADJ."}</definedName>
    <definedName name="bl" hidden="1">#REF!</definedName>
    <definedName name="Blank" hidden="1">{"ARK_JURIS_FUEL",#N/A,FALSE,"Ark_Fuel&amp;Rev"}</definedName>
    <definedName name="BLPH2" localSheetId="3" hidden="1">'[18]Commercial Paper'!#REF!</definedName>
    <definedName name="BLPH2" localSheetId="2" hidden="1">'[18]Commercial Paper'!#REF!</definedName>
    <definedName name="BLPH2" hidden="1">'[19]Commercial Paper'!#REF!</definedName>
    <definedName name="BLPH3" localSheetId="3" hidden="1">'[18]Commercial Paper'!#REF!</definedName>
    <definedName name="BLPH3" localSheetId="2" hidden="1">'[18]Commercial Paper'!#REF!</definedName>
    <definedName name="BLPH3" hidden="1">'[19]Commercial Paper'!#REF!</definedName>
    <definedName name="BLPH4" localSheetId="3" hidden="1">'[18]Commercial Paper'!#REF!</definedName>
    <definedName name="BLPH4" localSheetId="2" hidden="1">'[18]Commercial Paper'!#REF!</definedName>
    <definedName name="BLPH4" hidden="1">'[19]Commercial Paper'!#REF!</definedName>
    <definedName name="BLPH5" localSheetId="3" hidden="1">'[18]Commercial Paper'!#REF!</definedName>
    <definedName name="BLPH5" localSheetId="2" hidden="1">'[18]Commercial Paper'!#REF!</definedName>
    <definedName name="BLPH5" hidden="1">'[19]Commercial Paper'!#REF!</definedName>
    <definedName name="BLPH6" localSheetId="3" hidden="1">'[18]Commercial Paper'!#REF!</definedName>
    <definedName name="BLPH6" localSheetId="2" hidden="1">'[18]Commercial Paper'!#REF!</definedName>
    <definedName name="BLPH6" hidden="1">'[19]Commercial Paper'!#REF!</definedName>
    <definedName name="bnca" hidden="1">#REF!</definedName>
    <definedName name="bned" hidden="1">#REF!</definedName>
    <definedName name="borst" hidden="1">#REF!</definedName>
    <definedName name="Bruce" hidden="1">{#N/A,#N/A,FALSE,"SCA";#N/A,#N/A,FALSE,"NCA";#N/A,#N/A,FALSE,"SAZ";#N/A,#N/A,FALSE,"CAZ";#N/A,#N/A,FALSE,"SNV";#N/A,#N/A,FALSE,"NNV";#N/A,#N/A,FALSE,"PP";#N/A,#N/A,FALSE,"SA"}</definedName>
    <definedName name="Bruce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vvrr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c.LTMYear" hidden="1">#REF!</definedName>
    <definedName name="ca" hidden="1">#REF!</definedName>
    <definedName name="can" hidden="1">{#N/A,#N/A,FALSE,"O&amp;M by processes";#N/A,#N/A,FALSE,"Elec Act vs Bud";#N/A,#N/A,FALSE,"G&amp;A";#N/A,#N/A,FALSE,"BGS";#N/A,#N/A,FALSE,"Res Cost"}</definedName>
    <definedName name="cbwe" hidden="1">#REF!</definedName>
    <definedName name="CBWorkbookPriority" hidden="1">-1523877792</definedName>
    <definedName name="cccc" hidden="1">{#N/A,#N/A,FALSE,"O&amp;M by processes";#N/A,#N/A,FALSE,"Elec Act vs Bud";#N/A,#N/A,FALSE,"G&amp;A";#N/A,#N/A,FALSE,"BGS";#N/A,#N/A,FALSE,"Res Cost"}</definedName>
    <definedName name="chj" hidden="1">#REF!</definedName>
    <definedName name="CIQANR_54746e34064d474d99f979470604f0cb" hidden="1">#REF!</definedName>
    <definedName name="CIQWBGuid" hidden="1">"Peoples Gas ROE - 12-20-2019.xlsx"</definedName>
    <definedName name="COGE" hidden="1">{"VUE95",#N/A,TRUE,"D";"VUE96",#N/A,TRUE,"E";"VUE97",#N/A,TRUE,"F";"VUE98",#N/A,TRUE,"G"}</definedName>
    <definedName name="Common" localSheetId="3" hidden="1">{#N/A,#N/A,FALSE,"SCA";#N/A,#N/A,FALSE,"NCA";#N/A,#N/A,FALSE,"SAZ";#N/A,#N/A,FALSE,"CAZ";#N/A,#N/A,FALSE,"SNV";#N/A,#N/A,FALSE,"NNV";#N/A,#N/A,FALSE,"PP";#N/A,#N/A,FALSE,"SA"}</definedName>
    <definedName name="Common" localSheetId="2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solid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ver" localSheetId="3" hidden="1">#REF!</definedName>
    <definedName name="cover" localSheetId="2" hidden="1">#REF!</definedName>
    <definedName name="cover" hidden="1">#REF!</definedName>
    <definedName name="cvdsza" hidden="1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d" localSheetId="3" hidden="1">#REF!</definedName>
    <definedName name="d" localSheetId="2" hidden="1">#REF!</definedName>
    <definedName name="d" hidden="1">#REF!</definedName>
    <definedName name="da" hidden="1">{#N/A,#N/A,FALSE,"O&amp;M by processes";#N/A,#N/A,FALSE,"Elec Act vs Bud";#N/A,#N/A,FALSE,"G&amp;A";#N/A,#N/A,FALSE,"BGS";#N/A,#N/A,FALSE,"Res Cost"}</definedName>
    <definedName name="da3a" hidden="1">#REF!</definedName>
    <definedName name="dada" hidden="1">{#N/A,#N/A,FALSE,"O&amp;M by processes";#N/A,#N/A,FALSE,"Elec Act vs Bud";#N/A,#N/A,FALSE,"G&amp;A";#N/A,#N/A,FALSE,"BGS";#N/A,#N/A,FALSE,"Res Cost"}</definedName>
    <definedName name="dadffadfa" hidden="1">'[2]Chart Data'!#REF!</definedName>
    <definedName name="db" hidden="1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ddrfef" hidden="1">{"'Sheet1'!$A$1:$O$40"}</definedName>
    <definedName name="delete" hidden="1">{#N/A,#N/A,FALSE,"CURRENT"}</definedName>
    <definedName name="dfghj" hidden="1">#REF!</definedName>
    <definedName name="dfjhdbfhdbf" hidden="1">#REF!</definedName>
    <definedName name="dfl" hidden="1">#REF!</definedName>
    <definedName name="dfsdfsdfsdf" hidden="1">'[20]COST OF SERVICE'!#REF!</definedName>
    <definedName name="dggfgdgdg" hidden="1">{#N/A,#N/A,FALSE,"RORMEMO";#N/A,#N/A,FALSE,"RORSUMMARY";#N/A,#N/A,FALSE,"RORDETAIL"}</definedName>
    <definedName name="Discount" hidden="1">'[2]Chart Data'!$O$30:$O$226</definedName>
    <definedName name="discount2" hidden="1">'[2]Chart Data'!$C$30:$C$233</definedName>
    <definedName name="distr" hidden="1">{"wp_h4.2",#N/A,FALSE,"WP_H4.2";"wp_h4.3",#N/A,FALSE,"WP_H4.3"}</definedName>
    <definedName name="dle" hidden="1">#REF!</definedName>
    <definedName name="dp" hidden="1">#REF!</definedName>
    <definedName name="dsac" hidden="1">#REF!</definedName>
    <definedName name="dsfds" hidden="1">#REF!</definedName>
    <definedName name="dslakfjk" hidden="1">#REF!</definedName>
    <definedName name="dsld" hidden="1">#REF!</definedName>
    <definedName name="dud" hidden="1">{#N/A,#N/A,TRUE,"1990";#N/A,#N/A,TRUE,"1991";#N/A,#N/A,TRUE,"1992";#N/A,#N/A,TRUE,"1993"}</definedName>
    <definedName name="e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ebere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cao" hidden="1">#REF!</definedName>
    <definedName name="ecsaop" hidden="1">#REF!</definedName>
    <definedName name="edd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eddc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edf" hidden="1">{#N/A,"Anonymous",FALSE,"30 30k Table";#N/A,#N/A,FALSE,"30 50k Table";#N/A,#N/A,FALSE,"40 100k Table"}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gfdbbdgre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ntityComboCacheDate" hidden="1">39099</definedName>
    <definedName name="EntityComboCacheTestDate" hidden="1">39099</definedName>
    <definedName name="eq" hidden="1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gfdgeg" hidden="1">{"print2",#N/A,FALSE,"D21CUSTS"}</definedName>
    <definedName name="ert" hidden="1">#REF!</definedName>
    <definedName name="ertertertet" hidden="1">{#N/A,#N/A,FALSE,"GLDwnLoad"}</definedName>
    <definedName name="ertyu" hidden="1">#REF!</definedName>
    <definedName name="etertretee" hidden="1">{#N/A,#N/A,FALSE,"GLDwnLoad"}</definedName>
    <definedName name="etretete" hidden="1">{"print3",#N/A,FALSE,"D21CUSTS"}</definedName>
    <definedName name="etretrtehdhe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wretrete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tertet" hidden="1">{#N/A,#N/A,FALSE,"OTHERINPUTS";#N/A,#N/A,FALSE,"DITRATEINPUTS";#N/A,#N/A,FALSE,"SUPPLIEDADJINPUT";#N/A,#N/A,FALSE,"TIMINGDIFFINPUTS";#N/A,#N/A,FALSE,"COSSINPUT";#N/A,#N/A,FALSE,"BR&amp;SUPADJ."}</definedName>
    <definedName name="etrtete" hidden="1">{#N/A,#N/A,FALSE,"OTHERINPUTS";#N/A,#N/A,FALSE,"SUPPLIEDADJINPUT";#N/A,#N/A,FALSE,"BR&amp;SUPADJ."}</definedName>
    <definedName name="ev.Calculation" hidden="1">-4105</definedName>
    <definedName name="ev.Initialized" hidden="1">FALSE</definedName>
    <definedName name="EV__ALLOWSTOPEXPAND__" hidden="1">1</definedName>
    <definedName name="EV__EVCOM_OPTIONS__" hidden="1">8</definedName>
    <definedName name="EV__EXPOPTIONS__" hidden="1">1</definedName>
    <definedName name="EV__LASTREFTIME__" hidden="1">39198.5712152778</definedName>
    <definedName name="EV__LOCKEDCVW__BGE_FP" hidden="1">"INCOMESTATEMENT,ACTUAL,ALL_COMPANIES,NO_ORG,TOTALADJ,2002.TOTAL,PERIODIC,"</definedName>
    <definedName name="EV__LOCKEDCVW__CAPITAL" hidden="1">"ACTUAL,3XXXXX,CAPITAL_EXP_TYPES,MAJOR_CATEGORY,FACTORS,TOTAL_PORTFOLIO,2002.TOTAL,PERIODIC,"</definedName>
    <definedName name="EV__LOCKEDCVW__CPA" hidden="1">"O_M,ALL_ACTIVITIES,ACTUAL,ALL_SPENDERS,ALL_EXPTYPES,ALL_PROCESSES,OM_MAJOR_CATEGORY,2005.TOTAL,PERIODIC,"</definedName>
    <definedName name="EV__LOCKEDCVW__SLR" hidden="1">"2005_ORIGBUDGET,ALL_EXPTYPES,IN_UNIT,ALL_COMPANIES,ALL_EMPLOYEES,ALL_SPENDERS,2006.TOTAL,PERIODIC,"</definedName>
    <definedName name="EV__LOCKEDCVW__STAFF_PLANNING" hidden="1">"ALL_STAT_ACCOUNTS,ACTUAL,BGE_CC,ALL_EXP_RESOURCES,ALL_RESOURCES,2002.TOTAL,PERIODIC,"</definedName>
    <definedName name="EV__LOCKSTATUS__" hidden="1">1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wqwe" hidden="1">#REF!</definedName>
    <definedName name="f" localSheetId="3" hidden="1">#REF!</definedName>
    <definedName name="f" localSheetId="2" hidden="1">#REF!</definedName>
    <definedName name="f" hidden="1">#REF!</definedName>
    <definedName name="Faib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afafdfdafdfafds" hidden="1">'[2]Chart Data'!$I$30:$I$228</definedName>
    <definedName name="fdv" hidden="1">{"quarterly",#N/A,FALSE,"Income Statement";#N/A,#N/A,FALSE,"print segment";#N/A,#N/A,FALSE,"Balance Sheet";#N/A,#N/A,FALSE,"Annl Inc";#N/A,#N/A,FALSE,"Cash Flow"}</definedName>
    <definedName name="ff" hidden="1">#REF!</definedName>
    <definedName name="fff" hidden="1">#REF!</definedName>
    <definedName name="fffff" hidden="1">#REF!</definedName>
    <definedName name="ffffff" hidden="1">#REF!</definedName>
    <definedName name="fffffffffffffffffffff" hidden="1">#REF!</definedName>
    <definedName name="ffggfgfgf" hidden="1">{#N/A,#N/A,FALSE,"SCA";#N/A,#N/A,FALSE,"NCA";#N/A,#N/A,FALSE,"SAZ";#N/A,#N/A,FALSE,"CAZ";#N/A,#N/A,FALSE,"SNV";#N/A,#N/A,FALSE,"NNV";#N/A,#N/A,FALSE,"PP";#N/A,#N/A,FALSE,"SA"}</definedName>
    <definedName name="ffkf" hidden="1">#REF!</definedName>
    <definedName name="fhjmyuu" hidden="1">{"print1",#N/A,FALSE,"D21CUSTS";"print2",#N/A,FALSE,"D21CUSTS";"print3",#N/A,FALSE,"D21CUSTS";"print4",#N/A,FALSE,"D21CUSTS"}</definedName>
    <definedName name="First.Conflict" hidden="1">{#N/A,#N/A,TRUE,"1 (2)";#N/A,#N/A,TRUE,"2";#N/A,#N/A,TRUE,"3"}</definedName>
    <definedName name="First.conflict2" hidden="1">{#N/A,#N/A,TRUE,"1 (2)";#N/A,#N/A,TRUE,"2";#N/A,#N/A,TRUE,"3"}</definedName>
    <definedName name="First.Conflict2006" hidden="1">{#N/A,#N/A,TRUE,"1 (2)";#N/A,#N/A,TRUE,"2";#N/A,#N/A,TRUE,"3"}</definedName>
    <definedName name="fkfkf" hidden="1">#REF!</definedName>
    <definedName name="foo" hidden="1">{#N/A,#N/A,FALSE,"SCA";#N/A,#N/A,FALSE,"NCA";#N/A,#N/A,FALSE,"SAZ";#N/A,#N/A,FALSE,"CAZ";#N/A,#N/A,FALSE,"SNV";#N/A,#N/A,FALSE,"NNV";#N/A,#N/A,FALSE,"PP";#N/A,#N/A,FALSE,"SA"}</definedName>
    <definedName name="fpfl" hidden="1">#REF!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elCycle" hidden="1">{#N/A,#N/A,FALSE,"AltFuel"}</definedName>
    <definedName name="fvgbn" hidden="1">#REF!</definedName>
    <definedName name="g" hidden="1">{#N/A,#N/A,FALSE,"O&amp;M by processes";#N/A,#N/A,FALSE,"Elec Act vs Bud";#N/A,#N/A,FALSE,"G&amp;A";#N/A,#N/A,FALSE,"BGS";#N/A,#N/A,FALSE,"Res Cost"}</definedName>
    <definedName name="Gas.calc" hidden="1">{"ARK_JURIS_FAC",#N/A,FALSE,"Ark_Fuel&amp;Rev"}</definedName>
    <definedName name="gegerrtetetr" hidden="1">{#N/A,#N/A,FALSE,"GLDwnLoad"}</definedName>
    <definedName name="gfgfgf" hidden="1">{"pb",#N/A,FALSE,"Sheet3";"pd",#N/A,FALSE,"Sheet3";"pe",#N/A,FALSE,"Sheet3"}</definedName>
    <definedName name="gfhj" hidden="1">#REF!</definedName>
    <definedName name="gggggg" hidden="1">#REF!</definedName>
    <definedName name="ghjk" hidden="1">#REF!</definedName>
    <definedName name="gita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oaway" hidden="1">{#N/A,#N/A,TRUE,"TAXPROV";#N/A,#N/A,TRUE,"FLOWTHRU";#N/A,#N/A,TRUE,"SCHEDULE M'S";#N/A,#N/A,TRUE,"PLANT M'S";#N/A,#N/A,TRUE,"TAXJE"}</definedName>
    <definedName name="got" hidden="1">#REF!</definedName>
    <definedName name="haha" hidden="1">{"OMPA_FAC",#N/A,FALSE,"OMPA FAC"}</definedName>
    <definedName name="hhhdffg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hh" hidden="1">#REF!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rehehr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" hidden="1">{"Support Net Plant=Net Utility Plant",#N/A,FALSE,"Net Plant"}</definedName>
    <definedName name="ifch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hidden="1">{"VUE95",#N/A,TRUE,"D";"VUE96",#N/A,TRUE,"E";"VUE97",#N/A,TRUE,"F";"VUE98",#N/A,TRUE,"G"}</definedName>
    <definedName name="Inflation" hidden="1">[9]Data!$C$30:$C$233</definedName>
    <definedName name="ipowAC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43885.5885648148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y" hidden="1">#REF!</definedName>
    <definedName name="iuyt" hidden="1">#REF!</definedName>
    <definedName name="j" hidden="1">#REF!</definedName>
    <definedName name="jdn" hidden="1">#REF!</definedName>
    <definedName name="je" localSheetId="3" hidden="1">{#N/A,#N/A,FALSE,"SCA";#N/A,#N/A,FALSE,"NCA";#N/A,#N/A,FALSE,"SAZ";#N/A,#N/A,FALSE,"CAZ";#N/A,#N/A,FALSE,"SNV";#N/A,#N/A,FALSE,"NNV";#N/A,#N/A,FALSE,"PP";#N/A,#N/A,FALSE,"SA"}</definedName>
    <definedName name="je" localSheetId="2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hidden="1">{"'Sheet1'!$A$1:$O$40"}</definedName>
    <definedName name="jkdf" hidden="1">#REF!</definedName>
    <definedName name="jkdsac" hidden="1">#REF!</definedName>
    <definedName name="jkfoo" hidden="1">#REF!</definedName>
    <definedName name="jkrhtr" hidden="1">{"print1",#N/A,FALSE,"D21CUSTS"}</definedName>
    <definedName name="jktrjhjhjh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rththtr" hidden="1">{#N/A,#N/A,FALSE,"OTHERINPUTS";#N/A,#N/A,FALSE,"SUPPLIEDADJINPUT";#N/A,#N/A,FALSE,"BR&amp;SUPADJ."}</definedName>
    <definedName name="jseqf" hidden="1">#REF!</definedName>
    <definedName name="jz" hidden="1">#REF!</definedName>
    <definedName name="jzs" hidden="1">#REF!</definedName>
    <definedName name="k" hidden="1">#REF!</definedName>
    <definedName name="K2_WBEVMODE" hidden="1">0</definedName>
    <definedName name="kal" hidden="1">#REF!</definedName>
    <definedName name="kaw" hidden="1">#REF!</definedName>
    <definedName name="kdkd" hidden="1">#REF!</definedName>
    <definedName name="kdkjrt" hidden="1">#REF!</definedName>
    <definedName name="kdsfj" hidden="1">#REF!</definedName>
    <definedName name="kfdlsg" hidden="1">#REF!</definedName>
    <definedName name="kfkf" hidden="1">#REF!</definedName>
    <definedName name="kfkfkf" hidden="1">#REF!</definedName>
    <definedName name="kfkfkfkf" hidden="1">#REF!</definedName>
    <definedName name="kfkfkfl" hidden="1">#REF!</definedName>
    <definedName name="kfkfksm" hidden="1">#REF!</definedName>
    <definedName name="KI" hidden="1">#REF!,#REF!</definedName>
    <definedName name="kiujh" hidden="1">#REF!</definedName>
    <definedName name="kjfdjfei" hidden="1">{#N/A,#N/A,FALSE,"OTHERINPUTS";#N/A,#N/A,FALSE,"DITRATEINPUTS";#N/A,#N/A,FALSE,"SUPPLIEDADJINPUT";#N/A,#N/A,FALSE,"TIMINGDIFFINPUTS";#N/A,#N/A,FALSE,"BR&amp;SUPADJ."}</definedName>
    <definedName name="kjfjffnnf" hidden="1">#REF!</definedName>
    <definedName name="kjhg" hidden="1">#REF!</definedName>
    <definedName name="kjhgf" hidden="1">#REF!</definedName>
    <definedName name="kjk" hidden="1">'[1]Plant in Ser'!#REF!</definedName>
    <definedName name="kjzd" hidden="1">#REF!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kkk" hidden="1">#REF!</definedName>
    <definedName name="KL" hidden="1">#REF!</definedName>
    <definedName name="kldk" hidden="1">#REF!</definedName>
    <definedName name="klfeqw" hidden="1">#REF!</definedName>
    <definedName name="kqwh" hidden="1">#REF!</definedName>
    <definedName name="ksadfl" hidden="1">#REF!</definedName>
    <definedName name="ku" hidden="1">{#N/A,#N/A,FALSE,"SCA";#N/A,#N/A,FALSE,"NCA";#N/A,#N/A,FALSE,"SAZ";#N/A,#N/A,FALSE,"CAZ";#N/A,#N/A,FALSE,"SNV";#N/A,#N/A,FALSE,"NNV";#N/A,#N/A,FALSE,"PP";#N/A,#N/A,FALSE,"SA"}</definedName>
    <definedName name="kw" hidden="1">#REF!</definedName>
    <definedName name="kz" hidden="1">#REF!</definedName>
    <definedName name="l" localSheetId="3" hidden="1">#REF!</definedName>
    <definedName name="l" localSheetId="2" hidden="1">#REF!</definedName>
    <definedName name="l" hidden="1">#REF!</definedName>
    <definedName name="lfkfjnn" hidden="1">#REF!</definedName>
    <definedName name="limcount" hidden="1">1</definedName>
    <definedName name="ListOffset" hidden="1">1</definedName>
    <definedName name="lkajsdfg" hidden="1">#REF!</definedName>
    <definedName name="lkjh" hidden="1">#REF!</definedName>
    <definedName name="lkjkju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ohsvd" hidden="1">#REF!</definedName>
    <definedName name="llllllllll" hidden="1">#REF!</definedName>
    <definedName name="loke" hidden="1">#REF!</definedName>
    <definedName name="lpoicea" hidden="1">#REF!</definedName>
    <definedName name="ls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isc" hidden="1">#REF!</definedName>
    <definedName name="mlaw" hidden="1">#REF!</definedName>
    <definedName name="mnbv" hidden="1">#REF!</definedName>
    <definedName name="mnkp" hidden="1">#REF!</definedName>
    <definedName name="mo" hidden="1">#REF!</definedName>
    <definedName name="mol" hidden="1">#REF!</definedName>
    <definedName name="molp" hidden="1">#REF!</definedName>
    <definedName name="myty" hidden="1">{#N/A,#N/A,FALSE,"GLDwnLoad"}</definedName>
    <definedName name="myuyj" hidden="1">{#N/A,#N/A,FALSE,"GLDwnLoad"}</definedName>
    <definedName name="n" hidden="1">{"Assumption-Description",#N/A,FALSE,"Assumptions"}</definedName>
    <definedName name="NADA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field" hidden="1">#REF!</definedName>
    <definedName name="naow" hidden="1">#REF!</definedName>
    <definedName name="nbeo" hidden="1">#REF!</definedName>
    <definedName name="nbw" hidden="1">#REF!</definedName>
    <definedName name="new" hidden="1">{"Summary",#N/A,FALSE,"Options "}</definedName>
    <definedName name="niPO" hidden="1">#REF!</definedName>
    <definedName name="nipxre" hidden="1">#REF!</definedName>
    <definedName name="nixre" hidden="1">#REF!</definedName>
    <definedName name="nk" hidden="1">#REF!</definedName>
    <definedName name="nki" hidden="1">#REF!</definedName>
    <definedName name="nkiw" hidden="1">#REF!</definedName>
    <definedName name="nKLqw" hidden="1">#REF!</definedName>
    <definedName name="nkse" hidden="1">#REF!</definedName>
    <definedName name="nkw" hidden="1">#REF!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" hidden="1">#REF!</definedName>
    <definedName name="nmop" hidden="1">#REF!</definedName>
    <definedName name="nmwqi" hidden="1">#REF!</definedName>
    <definedName name="nnnnnnn" hidden="1">#REF!</definedName>
    <definedName name="no" hidden="1">#REF!</definedName>
    <definedName name="noip" hidden="1">#REF!</definedName>
    <definedName name="noipx" hidden="1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3" hidden="1">{#N/A,#N/A,FALSE,"SCA";#N/A,#N/A,FALSE,"NCA";#N/A,#N/A,FALSE,"SAZ";#N/A,#N/A,FALSE,"CAZ";#N/A,#N/A,FALSE,"SNV";#N/A,#N/A,FALSE,"NNV";#N/A,#N/A,FALSE,"PP";#N/A,#N/A,FALSE,"SA"}</definedName>
    <definedName name="NONE" localSheetId="2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p" hidden="1">#REF!</definedName>
    <definedName name="nope" hidden="1">#REF!</definedName>
    <definedName name="noper" hidden="1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sz" hidden="1">#REF!</definedName>
    <definedName name="ntgt" hidden="1">{"'Sheet1'!$A$1:$O$40"}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" hidden="1">#REF!</definedName>
    <definedName name="ocq" hidden="1">#REF!</definedName>
    <definedName name="odezscv" hidden="1">#REF!</definedName>
    <definedName name="ofooooo" hidden="1">#REF!</definedName>
    <definedName name="oia" hidden="1">#REF!</definedName>
    <definedName name="oiacew" hidden="1">#REF!</definedName>
    <definedName name="oicw" hidden="1">#REF!</definedName>
    <definedName name="oieac" hidden="1">#REF!</definedName>
    <definedName name="oiewq" hidden="1">#REF!</definedName>
    <definedName name="oihyecv" hidden="1">#REF!</definedName>
    <definedName name="oips" hidden="1">#REF!</definedName>
    <definedName name="ok" hidden="1">#REF!</definedName>
    <definedName name="okey" hidden="1">#REF!</definedName>
    <definedName name="okeydokey" hidden="1">#REF!</definedName>
    <definedName name="oklpwa" hidden="1">#REF!</definedName>
    <definedName name="olpuwce" hidden="1">#REF!</definedName>
    <definedName name="oluw" hidden="1">#REF!</definedName>
    <definedName name="oooofp" hidden="1">#REF!</definedName>
    <definedName name="opec" hidden="1">#REF!</definedName>
    <definedName name="opewqr" hidden="1">#REF!</definedName>
    <definedName name="opicaew" hidden="1">#REF!</definedName>
    <definedName name="opiecv" hidden="1">#REF!</definedName>
    <definedName name="opiyu" hidden="1">#REF!</definedName>
    <definedName name="oplpp" hidden="1">#REF!</definedName>
    <definedName name="opp" hidden="1">#REF!</definedName>
    <definedName name="opuafw" hidden="1">#REF!</definedName>
    <definedName name="opuc3e" hidden="1">#REF!</definedName>
    <definedName name="opueac" hidden="1">#REF!</definedName>
    <definedName name="opufw" hidden="1">#REF!</definedName>
    <definedName name="opuwa" hidden="1">#REF!</definedName>
    <definedName name="opvs" hidden="1">#REF!</definedName>
    <definedName name="os" hidden="1">#REF!</definedName>
    <definedName name="oupc" hidden="1">#REF!</definedName>
    <definedName name="ovwe" hidden="1">#REF!</definedName>
    <definedName name="p" hidden="1">{"Support/Rev Op Inc=Total revenue + OIBT",#N/A,FALSE,"Rev-Op Inc"}</definedName>
    <definedName name="Pal_Workbook_GUID" hidden="1">"NX3BLV7C1JAFSCFCWAICH8M3"</definedName>
    <definedName name="pb" hidden="1">{#N/A,#N/A,FALSE,"04 Target Calc.";#N/A,#N/A,FALSE,"03 Projection Calc"}</definedName>
    <definedName name="Pepco" hidden="1">{#N/A,#N/A,FALSE,"O&amp;M by processes";#N/A,#N/A,FALSE,"Elec Act vs Bud";#N/A,#N/A,FALSE,"G&amp;A";#N/A,#N/A,FALSE,"BGS";#N/A,#N/A,FALSE,"Res Cost"}</definedName>
    <definedName name="peqafd" hidden="1">#REF!</definedName>
    <definedName name="PERO" localSheetId="3" hidden="1">{#N/A,#N/A,FALSE,"SCA";#N/A,#N/A,FALSE,"NCA";#N/A,#N/A,FALSE,"SAZ";#N/A,#N/A,FALSE,"CAZ";#N/A,#N/A,FALSE,"SNV";#N/A,#N/A,FALSE,"NNV";#N/A,#N/A,FALSE,"PP";#N/A,#N/A,FALSE,"SA"}</definedName>
    <definedName name="PERO" localSheetId="2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ert" hidden="1">#REF!</definedName>
    <definedName name="plk" hidden="1">#REF!</definedName>
    <definedName name="plo" hidden="1">#REF!</definedName>
    <definedName name="plvsanj" hidden="1">#REF!</definedName>
    <definedName name="pocq" hidden="1">#REF!</definedName>
    <definedName name="poe" hidden="1">#REF!</definedName>
    <definedName name="poeac" hidden="1">#REF!</definedName>
    <definedName name="poec" hidden="1">#REF!</definedName>
    <definedName name="poeca" hidden="1">#REF!</definedName>
    <definedName name="poert" hidden="1">#REF!</definedName>
    <definedName name="poi" hidden="1">#REF!</definedName>
    <definedName name="poica" hidden="1">#REF!</definedName>
    <definedName name="poiea" hidden="1">#REF!</definedName>
    <definedName name="poiv" hidden="1">#REF!</definedName>
    <definedName name="poiy" hidden="1">#REF!</definedName>
    <definedName name="poiyw" hidden="1">#REF!</definedName>
    <definedName name="PopCache_GL_INTERFACE_REFERENCE7" hidden="1">[21]PopCache!$A$1:$A$2</definedName>
    <definedName name="pouac" hidden="1">#REF!</definedName>
    <definedName name="pouce" hidden="1">#REF!</definedName>
    <definedName name="povrs" hidden="1">#REF!</definedName>
    <definedName name="pp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pp" hidden="1">{"'Sheet1'!$A$1:$O$40"}</definedName>
    <definedName name="ppppp" hidden="1">{#N/A,#N/A,FALSE,"SCA";#N/A,#N/A,FALSE,"NCA";#N/A,#N/A,FALSE,"SAZ";#N/A,#N/A,FALSE,"CAZ";#N/A,#N/A,FALSE,"SNV";#N/A,#N/A,FALSE,"NNV";#N/A,#N/A,FALSE,"PP";#N/A,#N/A,FALSE,"SA"}</definedName>
    <definedName name="pppppppp" hidden="1">#REF!</definedName>
    <definedName name="pppppppppp" hidden="1">{"'Sheet1'!$A$1:$O$40"}</definedName>
    <definedName name="_xlnm.Print_Area" localSheetId="0">'JCN-R1 Summary ROE Results'!$B$1:$U$30</definedName>
    <definedName name="_xlnm.Print_Area" localSheetId="1">'JCN-R2 Constant Growth DCF'!$B$1:$N$115</definedName>
    <definedName name="_xlnm.Print_Area" localSheetId="3">'JCN-R3 SP500 FERC MRP 2'!$B$1:$K$535</definedName>
    <definedName name="_xlnm.Print_Area" localSheetId="2">'JCN-R3 SP500 Total MRP 1'!$B$1:$K$535</definedName>
    <definedName name="_xlnm.Print_Area" localSheetId="5">'JCN-R4 CAPM FERC MRP 2'!$B$1:$H$187</definedName>
    <definedName name="_xlnm.Print_Area" localSheetId="4">'JCN-R4 CAPM Total MRP 1'!$B$1:$H$187</definedName>
    <definedName name="_xlnm.Print_Area" localSheetId="6">'JCN-R5 Risk Premium - Elec'!$B$1:$E$143,'JCN-R5 Risk Premium - Elec'!$G$1:$P$66</definedName>
    <definedName name="_xlnm.Print_Area" localSheetId="7">'JCN-R6 Exp Earnings'!$A$1:$M$34</definedName>
    <definedName name="_xlnm.Print_Titles" localSheetId="3">'JCN-R3 SP500 FERC MRP 2'!$16:$22</definedName>
    <definedName name="_xlnm.Print_Titles" localSheetId="2">'JCN-R3 SP500 Total MRP 1'!$16:$22</definedName>
    <definedName name="_xlnm.Print_Titles" localSheetId="6">'JCN-R5 Risk Premium - Elec'!$2:$6</definedName>
    <definedName name="printing_probelm2_2006" hidden="1">{"CONSOL_UWNJ_ISV",#N/A,FALSE,"Sheet1";"CONSOL_UWNJ_SAV",#N/A,FALSE,"Sheet1";"CONSOL_UWNJ_BSV",#N/A,FALSE,"Sheet1";"CONSOL_UWNJ_SFDV",#N/A,FALSE,"Sheet1"}</definedName>
    <definedName name="printing_Problem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" hidden="1">{"CONSOL_UWNJ_ISV",#N/A,FALSE,"Sheet1";"CONSOL_UWNJ_SAV",#N/A,FALSE,"Sheet1";"CONSOL_UWNJ_BSV",#N/A,FALSE,"Sheet1";"CONSOL_UWNJ_SFDV",#N/A,FALSE,"Sheet1"}</definedName>
    <definedName name="printing_Problem2006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3" hidden="1">{"CONSOL_WO_ISV",#N/A,FALSE,"Sheet1";"CONSOL_WO_SAV",#N/A,FALSE,"Sheet1";"CONSOL_WO_BSV",#N/A,FALSE,"Sheet1";"CONSOL_WO_SFDV",#N/A,FALSE,"Sheet1"}</definedName>
    <definedName name="printing_problem3_2006" hidden="1">{"CONSOL_WO_ISV",#N/A,FALSE,"Sheet1";"CONSOL_WO_SAV",#N/A,FALSE,"Sheet1";"CONSOL_WO_BSV",#N/A,FALSE,"Sheet1";"CONSOL_WO_SFDV",#N/A,FALSE,"Sheet1"}</definedName>
    <definedName name="printing_problem4" hidden="1">{"ELIM_CWO_ISV",#N/A,FALSE,"Sheet1";"ELIM_CWO_SAV",#N/A,FALSE,"Sheet1";"ELIM_CWO_BSV",#N/A,FALSE,"Sheet1";"ELIM_CWO_SFDV",#N/A,FALSE,"Sheet1"}</definedName>
    <definedName name="printing_problem4_2006" hidden="1">{"ELIM_CWO_ISV",#N/A,FALSE,"Sheet1";"ELIM_CWO_SAV",#N/A,FALSE,"Sheet1";"ELIM_CWO_BSV",#N/A,FALSE,"Sheet1";"ELIM_CWO_SFDV",#N/A,FALSE,"Sheet1"}</definedName>
    <definedName name="printing_problem5" hidden="1">{"ELIM_UWNJ_UWNY_ISV",#N/A,FALSE,"Sheet1";"ELIM_UWNJ_UWNY_SAV",#N/A,FALSE,"Sheet1";"ELIM_UWNJ_UWNY_BSV",#N/A,FALSE,"Sheet1";"ELIM_UWNJ_UWNY_SFDV",#N/A,FALSE,"Sheet1"}</definedName>
    <definedName name="printingproblem6" hidden="1">{"UWMACISV",#N/A,FALSE,"Sheet1";"UWMACSAV",#N/A,FALSE,"Sheet1";"UWMACBSV",#N/A,FALSE,"Sheet1";"UWMACSFDV",#N/A,FALSE,"Sheet1"}</definedName>
    <definedName name="printingproblem7" hidden="1">{"UWNYISV",#N/A,FALSE,"Sheet1";"UWNYSAV",#N/A,FALSE,"Sheet1";"UWNYBSV",#N/A,FALSE,"Sheet1";"UWNYSFDV",#N/A,FALSE,"Sheet1"}</definedName>
    <definedName name="printingproblem8" hidden="1">{"UWWISV",#N/A,FALSE,"Sheet1";"UWWSAV",#N/A,FALSE,"Sheet1";"UWWBSV",#N/A,FALSE,"Sheet1";"UWWSFDV",#N/A,FALSE,"Sheet1"}</definedName>
    <definedName name="pslf" hidden="1">#REF!</definedName>
    <definedName name="psrfdgl" hidden="1">#REF!</definedName>
    <definedName name="pwe" hidden="1">#REF!</definedName>
    <definedName name="q" hidden="1">{"MATALL",#N/A,FALSE,"Sheet4";"matclass",#N/A,FALSE,"Sheet4"}</definedName>
    <definedName name="qaw" hidden="1">#REF!</definedName>
    <definedName name="qqa" hidden="1">{"ARK_JURIS_FUEL",#N/A,FALSE,"Ark_Fuel&amp;Rev"}</definedName>
    <definedName name="qwr" hidden="1">#REF!</definedName>
    <definedName name="regfdgdgr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peat" hidden="1">#REF!</definedName>
    <definedName name="reterger" hidden="1">{"print4",#N/A,FALSE,"D21CUSTS"}</definedName>
    <definedName name="retrghrehrh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localSheetId="3" hidden="1">_xll.RiskCellHasTokens(262144+512+524288)</definedName>
    <definedName name="RiskIsInput" localSheetId="4" hidden="1">_xll.RiskCellHasTokens(262144+512+524288)</definedName>
    <definedName name="RiskIsInput" hidden="1">_xll.RiskCellHasTokens(262144+512+524288)</definedName>
    <definedName name="RiskIsOptimization" hidden="1">FALSE</definedName>
    <definedName name="RiskIsOutput" localSheetId="3" hidden="1">_xll.RiskCellHasTokens(1024)</definedName>
    <definedName name="RiskIsOutput" localSheetId="4" hidden="1">_xll.RiskCellHasTokens(1024)</definedName>
    <definedName name="RiskIsOutput" hidden="1">_xll.RiskCellHasTokens(1024)</definedName>
    <definedName name="RiskIsStatistics" localSheetId="3" hidden="1">_xll.RiskCellHasTokens(4096+32768+65536)</definedName>
    <definedName name="RiskIsStatistics" localSheetId="4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localSheetId="3" hidden="1">{#N/A,#N/A,FALSE,"SCA";#N/A,#N/A,FALSE,"NCA";#N/A,#N/A,FALSE,"SAZ";#N/A,#N/A,FALSE,"CAZ";#N/A,#N/A,FALSE,"SNV";#N/A,#N/A,FALSE,"NNV";#N/A,#N/A,FALSE,"PP";#N/A,#N/A,FALSE,"SA"}</definedName>
    <definedName name="rk" localSheetId="2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rrrr" hidden="1">{#N/A,#N/A,FALSE,"O&amp;M by processes";#N/A,#N/A,FALSE,"Elec Act vs Bud";#N/A,#N/A,FALSE,"G&amp;A";#N/A,#N/A,FALSE,"BGS";#N/A,#N/A,FALSE,"Res Cost"}</definedName>
    <definedName name="rtertrt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tetrete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rtrgfgrfgr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trr" hidden="1">{#N/A,#N/A,FALSE,"SCA";#N/A,#N/A,FALSE,"NCA";#N/A,#N/A,FALSE,"SAZ";#N/A,#N/A,FALSE,"CAZ";#N/A,#N/A,FALSE,"SNV";#N/A,#N/A,FALSE,"NNV";#N/A,#N/A,FALSE,"PP";#N/A,#N/A,FALSE,"SA"}</definedName>
    <definedName name="rtrtrtrtrrh" hidden="1">{#N/A,#N/A,FALSE,"Rev Seg Taxes";#N/A,#N/A,FALSE,"BookRev Seg";#N/A,#N/A,FALSE,"Supp Adj Seg";#N/A,#N/A,FALSE,"outside prov seg taxes"}</definedName>
    <definedName name="rtyui" hidden="1">#REF!</definedName>
    <definedName name="rtyuiop" hidden="1">#REF!</definedName>
    <definedName name="S" localSheetId="3" hidden="1">#REF!</definedName>
    <definedName name="S" localSheetId="2" hidden="1">#REF!</definedName>
    <definedName name="S" hidden="1">#REF!</definedName>
    <definedName name="sac" hidden="1">#REF!</definedName>
    <definedName name="sadf" hidden="1">#REF!</definedName>
    <definedName name="sadfdfafdsfasf" hidden="1">'[2]Chart Data'!$P$30:$P$229</definedName>
    <definedName name="sadfkj" hidden="1">#REF!</definedName>
    <definedName name="SAPBEXdnldView" hidden="1">"D3AGMWPPTUYDCJTDZ8WJR9VSG"</definedName>
    <definedName name="SAPBEXrevision" hidden="1">41</definedName>
    <definedName name="SAPBEXsysID" hidden="1">"PBW"</definedName>
    <definedName name="SAPBEXwbID" hidden="1">"3TD2FVG7ME7U056LVECBWI4A2"</definedName>
    <definedName name="scrap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sd" hidden="1">#REF!</definedName>
    <definedName name="sdf" hidden="1">#REF!</definedName>
    <definedName name="sdfgfdgdger" hidden="1">{#N/A,#N/A,FALSE,"GLDwnLoad"}</definedName>
    <definedName name="sdfp" hidden="1">#REF!</definedName>
    <definedName name="sdklofj" hidden="1">#REF!</definedName>
    <definedName name="sdld" hidden="1">#REF!</definedName>
    <definedName name="sdljgfj" hidden="1">#REF!</definedName>
    <definedName name="sdop" hidden="1">#REF!</definedName>
    <definedName name="sdsdl" hidden="1">#REF!</definedName>
    <definedName name="sdv" hidden="1">#REF!</definedName>
    <definedName name="sedf" hidden="1">#REF!</definedName>
    <definedName name="sencount" hidden="1">1</definedName>
    <definedName name="sevw" hidden="1">#REF!</definedName>
    <definedName name="sfdv" hidden="1">#REF!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{#N/A,#N/A,TRUE,"1990";#N/A,#N/A,TRUE,"1991";#N/A,#N/A,TRUE,"1992";#N/A,#N/A,TRUE,"1993"}</definedName>
    <definedName name="shit2" hidden="1">{"summary",#N/A,TRUE,"E93ADJ";"detail",#N/A,TRUE,"E93ADJ"}</definedName>
    <definedName name="shiva" hidden="1">{#N/A,#N/A,FALSE,"O&amp;M by processes";#N/A,#N/A,FALSE,"Elec Act vs Bud";#N/A,#N/A,FALSE,"G&amp;A";#N/A,#N/A,FALSE,"BGS";#N/A,#N/A,FALSE,"Res Cost"}</definedName>
    <definedName name="SI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hidden="1">#REF!</definedName>
    <definedName name="SpreadsheetBuilder_1" hidden="1">[22]Dividend_Data!$B$2:$CX$8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21" hidden="1">#REF!</definedName>
    <definedName name="SpreadsheetBuilder_22" hidden="1">#REF!</definedName>
    <definedName name="SpreadsheetBuilder_23" hidden="1">#REF!</definedName>
    <definedName name="SpreadsheetBuilder_24" hidden="1">#REF!</definedName>
    <definedName name="SpreadsheetBuilder_25" hidden="1">#REF!</definedName>
    <definedName name="SpreadsheetBuilder_27" hidden="1">#REF!</definedName>
    <definedName name="SpreadsheetBuilder_28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sdo" hidden="1">#REF!</definedName>
    <definedName name="sssset" hidden="1">#REF!</definedName>
    <definedName name="statsrevised" hidden="1">{#N/A,#N/A,FALSE,"O&amp;M by processes";#N/A,#N/A,FALSE,"Elec Act vs Bud";#N/A,#N/A,FALSE,"G&amp;A";#N/A,#N/A,FALSE,"BGS";#N/A,#N/A,FALSE,"Res Cost"}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supporti" hidden="1">{#N/A,#N/A,FALSE,"O&amp;M by processes";#N/A,#N/A,FALSE,"Elec Act vs Bud";#N/A,#N/A,FALSE,"G&amp;A";#N/A,#N/A,FALSE,"BGS";#N/A,#N/A,FALSE,"Res Cost"}</definedName>
    <definedName name="sv" hidden="1">#REF!</definedName>
    <definedName name="svfdv" hidden="1">#REF!</definedName>
    <definedName name="swae" hidden="1">#REF!</definedName>
    <definedName name="Swvu.DATABASE." hidden="1">[17]DATABASE!#REF!</definedName>
    <definedName name="Swvu.OP." hidden="1">#REF!</definedName>
    <definedName name="TEFRA" hidden="1">{"summary",#N/A,TRUE,"E93ADJ";"detail",#N/A,TRUE,"E93ADJ"}</definedName>
    <definedName name="Temp" hidden="1">{"ARK_JURIS_FUEL",#N/A,FALSE,"Ark_Fuel&amp;Rev"}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1" hidden="1">{#N/A,#N/A,TRUE,"Bill Comp - 60";#N/A,#N/A,TRUE,"Bill Comp - 70";#N/A,#N/A,TRUE,"Bill Comp - 71";#N/A,#N/A,TRUE,"Bill Comp- 85"}</definedName>
    <definedName name="test11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"S:\75886\03WELF\WS\2004 contributions\"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"northc"</definedName>
    <definedName name="tp_footer_user2" hidden="1">"PEREZM"</definedName>
    <definedName name="tp_footer_user3" hidden="1">"DECRISS"</definedName>
    <definedName name="TP_Footer_Version" hidden="1">"v3.00"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ehhjrgjr" hidden="1">{"PF",#N/A,FALSE,"Sheet4";"PG",#N/A,FALSE,"Sheet4";"PH",#N/A,FALSE,"Sheet4";"PI",#N/A,FALSE,"Sheet4";"PJ",#N/A,FALSE,"Sheet4"}</definedName>
    <definedName name="trtrtrtrtrtrt" hidden="1">{#N/A,#N/A,FALSE,"OTHERINPUTS";#N/A,#N/A,FALSE,"DITRATEINPUTS";#N/A,#N/A,FALSE,"SUPPLIEDADJINPUT";#N/A,#N/A,FALSE,"BR&amp;SUPADJ."}</definedName>
    <definedName name="tt" hidden="1">{#N/A,#N/A,TRUE,"TAXPROV";#N/A,#N/A,TRUE,"FLOWTHRU";#N/A,#N/A,TRUE,"SCHEDULE M'S";#N/A,#N/A,TRUE,"PLANT M'S";#N/A,#N/A,TRUE,"TAXJE"}</definedName>
    <definedName name="ttrtrfgf" hidden="1">{#N/A,#N/A,FALSE,"GLDwnLoad"}</definedName>
    <definedName name="tttt" hidden="1">#REF!</definedName>
    <definedName name="Turnerabc" hidden="1">{#N/A,#N/A,TRUE,"1990";#N/A,#N/A,TRUE,"1991";#N/A,#N/A,TRUE,"1992";#N/A,#N/A,TRUE,"1993"}</definedName>
    <definedName name="Turnerabcd" hidden="1">{#N/A,#N/A,TRUE,"1990";#N/A,#N/A,TRUE,"1991";#N/A,#N/A,TRUE,"1992";#N/A,#N/A,TRUE,"1993"}</definedName>
    <definedName name="Turnerabcde" hidden="1">{"summary",#N/A,TRUE,"E93ADJ";"detail",#N/A,TRUE,"E93ADJ"}</definedName>
    <definedName name="Turnerabcdef" hidden="1">{"summary",#N/A,TRUE,"E93ADJ";"detail",#N/A,TRUE,"E93ADJ"}</definedName>
    <definedName name="Turnerbcd" hidden="1">{#N/A,#N/A,TRUE,"1990";#N/A,#N/A,TRUE,"1991";#N/A,#N/A,TRUE,"1992";#N/A,#N/A,TRUE,"1993"}</definedName>
    <definedName name="Turnerbcde" hidden="1">{"summary",#N/A,TRUE,"E93ADJ";"detail",#N/A,TRUE,"E93ADJ"}</definedName>
    <definedName name="Turnerdud" hidden="1">{#N/A,#N/A,TRUE,"1990";#N/A,#N/A,TRUE,"1991";#N/A,#N/A,TRUE,"1992";#N/A,#N/A,TRUE,"1993"}</definedName>
    <definedName name="Turnershit" hidden="1">{#N/A,#N/A,TRUE,"1990";#N/A,#N/A,TRUE,"1991";#N/A,#N/A,TRUE,"1992";#N/A,#N/A,TRUE,"1993"}</definedName>
    <definedName name="Turnershit2" hidden="1">{"summary",#N/A,TRUE,"E93ADJ";"detail",#N/A,TRUE,"E93ADJ"}</definedName>
    <definedName name="TurnerTEFRA" hidden="1">{"summary",#N/A,TRUE,"E93ADJ";"detail",#N/A,TRUE,"E93ADJ"}</definedName>
    <definedName name="Turnerwrn.ALL" hidden="1">{#N/A,#N/A,TRUE,"1990";#N/A,#N/A,TRUE,"1991";#N/A,#N/A,TRUE,"1992";#N/A,#N/A,TRUE,"1993"}</definedName>
    <definedName name="Turnerwrn.PRINT_ALL" hidden="1">{"summary",#N/A,TRUE,"E93ADJ";"detail",#N/A,TRUE,"E93ADJ"}</definedName>
    <definedName name="tw" hidden="1">#REF!</definedName>
    <definedName name="U" hidden="1">[9]Data!#REF!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3R100C7" hidden="1">'[23]DCS Input Data'!$G$100:$M$100</definedName>
    <definedName name="UNIFORMANCES13R101C7" hidden="1">'[23]DCS Input Data'!$G$101:$M$101</definedName>
    <definedName name="UNIFORMANCES13R102C7" hidden="1">'[23]DCS Input Data'!$G$102:$M$102</definedName>
    <definedName name="UNIFORMANCES13R103C7" hidden="1">'[23]DCS Input Data'!$G$103:$M$103</definedName>
    <definedName name="UNIFORMANCES13R104C7" hidden="1">'[23]DCS Input Data'!$G$104:$M$104</definedName>
    <definedName name="UNIFORMANCES13R105C7" hidden="1">'[23]DCS Input Data'!$G$105:$M$105</definedName>
    <definedName name="UNIFORMANCES13R106C7" hidden="1">'[23]DCS Input Data'!$G$106:$M$106</definedName>
    <definedName name="UNIFORMANCES13R107C7" hidden="1">'[23]DCS Input Data'!$G$107:$M$107</definedName>
    <definedName name="UNIFORMANCES13R108C7" hidden="1">'[23]DCS Input Data'!$G$108:$M$108</definedName>
    <definedName name="UNIFORMANCES13R109C7" hidden="1">'[23]DCS Input Data'!$G$109:$M$109</definedName>
    <definedName name="UNIFORMANCES13R10C7" hidden="1">'[23]DCS Input Data'!$G$10:$M$10</definedName>
    <definedName name="UNIFORMANCES13R110C7" hidden="1">'[23]DCS Input Data'!$G$110:$M$110</definedName>
    <definedName name="UNIFORMANCES13R111C7" hidden="1">'[23]DCS Input Data'!$G$111:$M$111</definedName>
    <definedName name="UNIFORMANCES13R112C7" hidden="1">'[23]DCS Input Data'!$G$112:$M$112</definedName>
    <definedName name="UNIFORMANCES13R113C7" hidden="1">'[23]DCS Input Data'!$G$113:$M$113</definedName>
    <definedName name="UNIFORMANCES13R114C7" hidden="1">'[23]DCS Input Data'!$G$114:$M$114</definedName>
    <definedName name="UNIFORMANCES13R115C7" hidden="1">'[23]DCS Input Data'!$G$115:$M$115</definedName>
    <definedName name="UNIFORMANCES13R116C7" hidden="1">'[23]DCS Input Data'!$G$116:$M$116</definedName>
    <definedName name="UNIFORMANCES13R117C7" hidden="1">'[23]DCS Input Data'!$G$117:$M$117</definedName>
    <definedName name="UNIFORMANCES13R118C7" hidden="1">'[23]DCS Input Data'!$G$118:$M$118</definedName>
    <definedName name="UNIFORMANCES13R119C7" hidden="1">'[23]DCS Input Data'!$G$119:$M$119</definedName>
    <definedName name="UNIFORMANCES13R11C7" hidden="1">'[23]DCS Input Data'!$G$11:$M$11</definedName>
    <definedName name="UNIFORMANCES13R120C7" hidden="1">'[23]DCS Input Data'!$G$120:$M$120</definedName>
    <definedName name="UNIFORMANCES13R121C7" hidden="1">'[23]DCS Input Data'!$G$121:$M$121</definedName>
    <definedName name="UNIFORMANCES13R122C7" hidden="1">'[23]DCS Input Data'!$G$122:$M$122</definedName>
    <definedName name="UNIFORMANCES13R123C7" hidden="1">'[23]DCS Input Data'!$G$123:$M$123</definedName>
    <definedName name="UNIFORMANCES13R124C7" hidden="1">'[23]DCS Input Data'!$G$124:$M$124</definedName>
    <definedName name="UNIFORMANCES13R125C7" hidden="1">'[23]DCS Input Data'!$G$125:$M$125</definedName>
    <definedName name="UNIFORMANCES13R126C7" hidden="1">'[23]DCS Input Data'!$G$126:$M$126</definedName>
    <definedName name="UNIFORMANCES13R127C7" hidden="1">'[23]DCS Input Data'!$G$127:$M$127</definedName>
    <definedName name="UNIFORMANCES13R128C7" hidden="1">'[23]DCS Input Data'!$G$128:$M$128</definedName>
    <definedName name="UNIFORMANCES13R129C7" hidden="1">'[23]DCS Input Data'!$G$129:$M$129</definedName>
    <definedName name="UNIFORMANCES13R12C7" hidden="1">'[23]DCS Input Data'!$G$12:$M$12</definedName>
    <definedName name="UNIFORMANCES13R130C7" hidden="1">'[23]DCS Input Data'!$G$130:$M$130</definedName>
    <definedName name="UNIFORMANCES13R132C7" hidden="1">'[23]DCS Input Data'!$G$132:$M$132</definedName>
    <definedName name="UNIFORMANCES13R133C7" hidden="1">'[23]DCS Input Data'!$G$133:$M$133</definedName>
    <definedName name="UNIFORMANCES13R134C7" hidden="1">'[23]DCS Input Data'!$G$134:$M$134</definedName>
    <definedName name="UNIFORMANCES13R135C7" hidden="1">'[23]DCS Input Data'!$G$135:$M$135</definedName>
    <definedName name="UNIFORMANCES13R136C7" hidden="1">'[23]DCS Input Data'!$G$136:$M$136</definedName>
    <definedName name="UNIFORMANCES13R137C7" hidden="1">'[23]DCS Input Data'!$G$137:$M$137</definedName>
    <definedName name="UNIFORMANCES13R138C7" hidden="1">'[23]DCS Input Data'!$G$138:$M$138</definedName>
    <definedName name="UNIFORMANCES13R139C7" hidden="1">'[23]DCS Input Data'!$G$139:$M$139</definedName>
    <definedName name="UNIFORMANCES13R13C7" hidden="1">'[23]DCS Input Data'!$G$13:$M$13</definedName>
    <definedName name="UNIFORMANCES13R140C7" hidden="1">'[23]DCS Input Data'!$G$140:$M$140</definedName>
    <definedName name="UNIFORMANCES13R141C7" hidden="1">'[23]DCS Input Data'!$G$141:$M$141</definedName>
    <definedName name="UNIFORMANCES13R142C7" hidden="1">'[23]DCS Input Data'!$G$142:$M$142</definedName>
    <definedName name="UNIFORMANCES13R143C7" hidden="1">'[23]DCS Input Data'!$G$143:$M$143</definedName>
    <definedName name="UNIFORMANCES13R144C7" hidden="1">'[23]DCS Input Data'!$G$144:$M$144</definedName>
    <definedName name="UNIFORMANCES13R145C7" hidden="1">'[23]DCS Input Data'!$G$145:$M$145</definedName>
    <definedName name="UNIFORMANCES13R146C7" hidden="1">'[23]DCS Input Data'!$G$146:$M$146</definedName>
    <definedName name="UNIFORMANCES13R147C7" hidden="1">'[23]DCS Input Data'!$G$147:$M$147</definedName>
    <definedName name="UNIFORMANCES13R148C7" hidden="1">'[23]DCS Input Data'!$G$148:$M$148</definedName>
    <definedName name="UNIFORMANCES13R14C7" hidden="1">'[23]DCS Input Data'!$G$14:$M$14</definedName>
    <definedName name="UNIFORMANCES13R15C7" hidden="1">'[23]DCS Input Data'!$G$15:$M$15</definedName>
    <definedName name="UNIFORMANCES13R16C7" hidden="1">'[23]DCS Input Data'!$G$16:$M$16</definedName>
    <definedName name="UNIFORMANCES13R17C7" hidden="1">'[23]DCS Input Data'!$G$17:$M$17</definedName>
    <definedName name="UNIFORMANCES13R18C7" hidden="1">'[23]DCS Input Data'!$G$18:$M$18</definedName>
    <definedName name="UNIFORMANCES13R19C7" hidden="1">'[23]DCS Input Data'!$G$19:$M$19</definedName>
    <definedName name="UNIFORMANCES13R20C7" hidden="1">'[23]DCS Input Data'!$G$20:$M$20</definedName>
    <definedName name="UNIFORMANCES13R21C7" hidden="1">'[23]DCS Input Data'!$G$21:$M$21</definedName>
    <definedName name="UNIFORMANCES13R22C7" hidden="1">'[23]DCS Input Data'!$G$22:$M$22</definedName>
    <definedName name="UNIFORMANCES13R23C7" hidden="1">'[23]DCS Input Data'!$G$23:$M$23</definedName>
    <definedName name="UNIFORMANCES13R24C7" hidden="1">'[23]DCS Input Data'!$G$24:$M$24</definedName>
    <definedName name="UNIFORMANCES13R25C7" hidden="1">'[23]DCS Input Data'!$G$25:$M$25</definedName>
    <definedName name="UNIFORMANCES13R26C7" hidden="1">'[23]DCS Input Data'!$G$26:$M$26</definedName>
    <definedName name="UNIFORMANCES13R27C7" hidden="1">'[23]DCS Input Data'!$G$27:$M$27</definedName>
    <definedName name="UNIFORMANCES13R28C7" hidden="1">'[23]DCS Input Data'!$G$28:$M$28</definedName>
    <definedName name="UNIFORMANCES13R29C7" hidden="1">'[23]DCS Input Data'!$G$29:$M$29</definedName>
    <definedName name="UNIFORMANCES13R30C7" hidden="1">'[23]DCS Input Data'!$G$30:$M$30</definedName>
    <definedName name="UNIFORMANCES13R31C7" hidden="1">'[23]DCS Input Data'!$G$31:$M$31</definedName>
    <definedName name="UNIFORMANCES13R32C7" hidden="1">'[23]DCS Input Data'!$G$32:$M$32</definedName>
    <definedName name="UNIFORMANCES13R33C7" hidden="1">'[23]DCS Input Data'!$G$33:$M$33</definedName>
    <definedName name="UNIFORMANCES13R34C7" hidden="1">'[23]DCS Input Data'!$G$34:$M$34</definedName>
    <definedName name="UNIFORMANCES13R35C7" hidden="1">'[23]DCS Input Data'!$G$35:$M$35</definedName>
    <definedName name="UNIFORMANCES13R36C7" hidden="1">'[23]DCS Input Data'!$G$36:$M$36</definedName>
    <definedName name="UNIFORMANCES13R37C7" hidden="1">'[23]DCS Input Data'!$G$37:$M$37</definedName>
    <definedName name="UNIFORMANCES13R38C7" hidden="1">'[23]DCS Input Data'!$G$38:$M$38</definedName>
    <definedName name="UNIFORMANCES13R39C7" hidden="1">'[23]DCS Input Data'!$G$39:$M$39</definedName>
    <definedName name="UNIFORMANCES13R40C7" hidden="1">'[23]DCS Input Data'!$G$40:$M$40</definedName>
    <definedName name="UNIFORMANCES13R41C7" hidden="1">'[23]DCS Input Data'!$G$41:$M$41</definedName>
    <definedName name="UNIFORMANCES13R42C7" hidden="1">'[23]DCS Input Data'!$G$42:$M$42</definedName>
    <definedName name="UNIFORMANCES13R43C7" hidden="1">'[23]DCS Input Data'!$G$43:$M$43</definedName>
    <definedName name="UNIFORMANCES13R45C7" hidden="1">'[23]DCS Input Data'!$G$45:$M$45</definedName>
    <definedName name="UNIFORMANCES13R46C7" hidden="1">'[23]DCS Input Data'!$G$46:$M$46</definedName>
    <definedName name="UNIFORMANCES13R47C7" hidden="1">'[23]DCS Input Data'!$G$47:$M$47</definedName>
    <definedName name="UNIFORMANCES13R48C7" hidden="1">'[23]DCS Input Data'!$G$48:$M$48</definedName>
    <definedName name="UNIFORMANCES13R49C7" hidden="1">'[23]DCS Input Data'!$G$49:$M$49</definedName>
    <definedName name="UNIFORMANCES13R4C7" hidden="1">'[23]DCS Input Data'!$G$4:$M$4</definedName>
    <definedName name="UNIFORMANCES13R50C7" hidden="1">'[23]DCS Input Data'!$G$50:$M$50</definedName>
    <definedName name="UNIFORMANCES13R51C7" hidden="1">'[23]DCS Input Data'!$G$51:$M$51</definedName>
    <definedName name="UNIFORMANCES13R52C7" hidden="1">'[23]DCS Input Data'!$G$52:$M$52</definedName>
    <definedName name="UNIFORMANCES13R53C7" hidden="1">'[23]DCS Input Data'!$G$53:$M$53</definedName>
    <definedName name="UNIFORMANCES13R54C7" hidden="1">'[23]DCS Input Data'!$G$54:$M$54</definedName>
    <definedName name="UNIFORMANCES13R55C7" hidden="1">'[23]DCS Input Data'!$G$55:$M$55</definedName>
    <definedName name="UNIFORMANCES13R56C7" hidden="1">'[23]DCS Input Data'!$G$56:$M$56</definedName>
    <definedName name="UNIFORMANCES13R57C7" hidden="1">'[23]DCS Input Data'!$G$57:$M$57</definedName>
    <definedName name="UNIFORMANCES13R58C7" hidden="1">'[23]DCS Input Data'!$G$58:$M$58</definedName>
    <definedName name="UNIFORMANCES13R59C7" hidden="1">'[23]DCS Input Data'!$G$59:$M$59</definedName>
    <definedName name="UNIFORMANCES13R5C7" hidden="1">'[23]DCS Input Data'!$G$5:$M$5</definedName>
    <definedName name="UNIFORMANCES13R60C7" hidden="1">'[23]DCS Input Data'!$G$60:$M$60</definedName>
    <definedName name="UNIFORMANCES13R61C7" hidden="1">'[23]DCS Input Data'!$G$61:$M$61</definedName>
    <definedName name="UNIFORMANCES13R62C7" hidden="1">'[23]DCS Input Data'!$G$62:$M$62</definedName>
    <definedName name="UNIFORMANCES13R63C7" hidden="1">'[23]DCS Input Data'!$G$63:$M$63</definedName>
    <definedName name="UNIFORMANCES13R64C7" hidden="1">'[23]DCS Input Data'!$G$64:$M$64</definedName>
    <definedName name="UNIFORMANCES13R65C7" hidden="1">'[23]DCS Input Data'!$G$65:$M$65</definedName>
    <definedName name="UNIFORMANCES13R66C7" hidden="1">'[23]DCS Input Data'!$G$66:$M$66</definedName>
    <definedName name="UNIFORMANCES13R67C7" hidden="1">'[23]DCS Input Data'!$G$67:$M$67</definedName>
    <definedName name="UNIFORMANCES13R68C7" hidden="1">'[23]DCS Input Data'!$G$68:$M$68</definedName>
    <definedName name="UNIFORMANCES13R69C7" hidden="1">'[23]DCS Input Data'!$G$69:$M$69</definedName>
    <definedName name="UNIFORMANCES13R6C7" hidden="1">'[23]DCS Input Data'!$G$6:$M$6</definedName>
    <definedName name="UNIFORMANCES13R70C7" hidden="1">'[23]DCS Input Data'!$G$70:$M$70</definedName>
    <definedName name="UNIFORMANCES13R71C7" hidden="1">'[23]DCS Input Data'!$G$71:$M$71</definedName>
    <definedName name="UNIFORMANCES13R72C7" hidden="1">'[23]DCS Input Data'!$G$72:$M$72</definedName>
    <definedName name="UNIFORMANCES13R73C7" hidden="1">'[23]DCS Input Data'!$G$73:$M$73</definedName>
    <definedName name="UNIFORMANCES13R74C7" hidden="1">'[23]DCS Input Data'!$G$74:$M$74</definedName>
    <definedName name="UNIFORMANCES13R75C7" hidden="1">'[23]DCS Input Data'!$G$75:$M$75</definedName>
    <definedName name="UNIFORMANCES13R76C7" hidden="1">'[23]DCS Input Data'!$G$76:$M$76</definedName>
    <definedName name="UNIFORMANCES13R77C7" hidden="1">'[23]DCS Input Data'!$G$77:$M$77</definedName>
    <definedName name="UNIFORMANCES13R78C7" hidden="1">'[23]DCS Input Data'!$G$78:$M$78</definedName>
    <definedName name="UNIFORMANCES13R79C7" hidden="1">'[23]DCS Input Data'!$G$79:$M$79</definedName>
    <definedName name="UNIFORMANCES13R7C7" hidden="1">'[23]DCS Input Data'!$G$7:$M$7</definedName>
    <definedName name="UNIFORMANCES13R80C7" hidden="1">'[23]DCS Input Data'!$G$80:$M$80</definedName>
    <definedName name="UNIFORMANCES13R81C7" hidden="1">'[23]DCS Input Data'!$G$81:$M$81</definedName>
    <definedName name="UNIFORMANCES13R82C7" hidden="1">'[23]DCS Input Data'!$G$82:$M$82</definedName>
    <definedName name="UNIFORMANCES13R83C7" hidden="1">'[23]DCS Input Data'!$G$83:$M$83</definedName>
    <definedName name="UNIFORMANCES13R84C7" hidden="1">'[23]DCS Input Data'!$G$84:$M$84</definedName>
    <definedName name="UNIFORMANCES13R85C7" hidden="1">'[23]DCS Input Data'!$G$85:$M$85</definedName>
    <definedName name="UNIFORMANCES13R86C7" hidden="1">'[23]DCS Input Data'!$G$86:$M$86</definedName>
    <definedName name="UNIFORMANCES13R87C7" hidden="1">'[23]DCS Input Data'!$G$87:$M$87</definedName>
    <definedName name="UNIFORMANCES13R88C7" hidden="1">'[23]DCS Input Data'!$G$88:$M$88</definedName>
    <definedName name="UNIFORMANCES13R89C7" hidden="1">'[23]DCS Input Data'!$G$89:$M$89</definedName>
    <definedName name="UNIFORMANCES13R8C7" hidden="1">'[23]DCS Input Data'!$G$8:$M$8</definedName>
    <definedName name="UNIFORMANCES13R91C7" hidden="1">'[23]DCS Input Data'!$G$91:$M$91</definedName>
    <definedName name="UNIFORMANCES13R92C7" hidden="1">'[23]DCS Input Data'!$G$92:$M$92</definedName>
    <definedName name="UNIFORMANCES13R93C7" hidden="1">'[23]DCS Input Data'!$G$93:$M$93</definedName>
    <definedName name="UNIFORMANCES13R94C7" hidden="1">'[23]DCS Input Data'!$G$94:$M$94</definedName>
    <definedName name="UNIFORMANCES13R95C7" hidden="1">'[23]DCS Input Data'!$G$95:$M$95</definedName>
    <definedName name="UNIFORMANCES13R98C7" hidden="1">'[23]DCS Input Data'!$G$98:$M$98</definedName>
    <definedName name="UNIFORMANCES13R99C7" hidden="1">'[23]DCS Input Data'!$G$99:$M$99</definedName>
    <definedName name="UNIFORMANCES13R9C7" hidden="1">'[23]DCS Input Data'!$G$9:$M$9</definedName>
    <definedName name="uu" hidden="1">{#N/A,#N/A,FALSE,"SCA";#N/A,#N/A,FALSE,"NCA";#N/A,#N/A,FALSE,"SAZ";#N/A,#N/A,FALSE,"CAZ";#N/A,#N/A,FALSE,"SNV";#N/A,#N/A,FALSE,"NNV";#N/A,#N/A,FALSE,"PP";#N/A,#N/A,FALSE,"SA"}</definedName>
    <definedName name="uuu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u" hidden="1">{#N/A,#N/A,FALSE,"SCA";#N/A,#N/A,FALSE,"NCA";#N/A,#N/A,FALSE,"SAZ";#N/A,#N/A,FALSE,"CAZ";#N/A,#N/A,FALSE,"SNV";#N/A,#N/A,FALSE,"NNV";#N/A,#N/A,FALSE,"PP";#N/A,#N/A,FALSE,"SA"}</definedName>
    <definedName name="uuuuu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v" hidden="1">{"Overall Scorecard",#N/A,FALSE,"Overall Scorecard"}</definedName>
    <definedName name="VL_HTML_Control" hidden="1">{"'Sheet1'!$A$1:$O$40"}</definedName>
    <definedName name="VL_jhlkqFL" hidden="1">{"'Sheet1'!$A$1:$O$40"}</definedName>
    <definedName name="VL_Key1" hidden="1">#REF!</definedName>
    <definedName name="VL_key2" hidden="1">#REF!</definedName>
    <definedName name="VL_Regression_Out" hidden="1">#REF!</definedName>
    <definedName name="VL_Regression_X" hidden="1">#REF!</definedName>
    <definedName name="VL_Regression_Y" hidden="1">#REF!</definedName>
    <definedName name="VL_Sort" hidden="1">#REF!</definedName>
    <definedName name="w" hidden="1">{"quarterly",#N/A,FALSE,"Income Statement";#N/A,#N/A,FALSE,"print segment";#N/A,#N/A,FALSE,"Balance Sheet";#N/A,#N/A,FALSE,"Annl Inc";#N/A,#N/A,FALSE,"Cash Flow"}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pfo" hidden="1">#REF!</definedName>
    <definedName name="wh" hidden="1">{#N/A,#N/A,FALSE,"O&amp;M by processes";#N/A,#N/A,FALSE,"Elec Act vs Bud";#N/A,#N/A,FALSE,"G&amp;A";#N/A,#N/A,FALSE,"BGS";#N/A,#N/A,FALSE,"Res Cost"}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1" hidden="1">{"TOT_QTR_TO_PREV",#N/A,FALSE,"Site Sum"}</definedName>
    <definedName name="what2" hidden="1">{"TOT_QTR_TO_PREV",#N/A,FALSE,"Site Sum"}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illdo" hidden="1">#REF!</definedName>
    <definedName name="WORKCAPa" hidden="1">{"WCCWCLL",#N/A,FALSE,"Sheet3";"PP",#N/A,FALSE,"Sheet3";"MAT1",#N/A,FALSE,"Sheet3";"MAT2",#N/A,FALSE,"Sheet3"}</definedName>
    <definedName name="wrn" hidden="1">{#N/A,#N/A,FALSE,"O&amp;M by processes";#N/A,#N/A,FALSE,"Elec Act vs Bud";#N/A,#N/A,FALSE,"G&amp;A";#N/A,#N/A,FALSE,"BGS";#N/A,#N/A,FALSE,"Res Cost"}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722." hidden="1">{#N/A,#N/A,FALSE,"CURRENT"}</definedName>
    <definedName name="wrn.ACC._.PROV." hidden="1">{"JURIS_ACC_PROV",#N/A,FALSE,"COSTSTUDY";"OKCLS_ACC_PROV",#N/A,FALSE,"COSTSTUDY"}</definedName>
    <definedName name="wrn.AFUDC." hidden="1">{#N/A,#N/A,FALSE,"COMPAPER";#N/A,#N/A,FALSE,"AFUDC";#N/A,#N/A,FALSE,"JE"}</definedName>
    <definedName name="wrn.agexpense." localSheetId="3" hidden="1">{"pb",#N/A,FALSE,"Sheet3";"pd",#N/A,FALSE,"Sheet3";"pe",#N/A,FALSE,"Sheet3"}</definedName>
    <definedName name="wrn.agexpense." localSheetId="2" hidden="1">{"pb",#N/A,FALSE,"Sheet3";"pd",#N/A,FALSE,"Sheet3";"pe",#N/A,FALSE,"Sheet3"}</definedName>
    <definedName name="wrn.agexpense." hidden="1">{"pb",#N/A,FALSE,"Sheet3";"pd",#N/A,FALSE,"Sheet3";"pe",#N/A,FALSE,"Sheet3"}</definedName>
    <definedName name="wrn.Aging._.and._.Trend._.Analysis." hidden="1">{#N/A,#N/A,FALSE,"Aging Summary";#N/A,#N/A,FALSE,"Ratio Analysis";#N/A,#N/A,FALSE,"Test 120 Day Accts";#N/A,#N/A,FALSE,"Tickmarks"}</definedName>
    <definedName name="wrn.AGT." hidden="1">{"AGT",#N/A,FALSE,"Revenue"}</definedName>
    <definedName name="wrn.ALL." hidden="1">{#N/A,#N/A,TRUE,"1990";#N/A,#N/A,TRUE,"1991";#N/A,#N/A,TRUE,"1992";#N/A,#N/A,TRUE,"1993"}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hidden="1">{"IncSt",#N/A,FALSE,"IS";"BalSht",#N/A,FALSE,"BS";"IntCash",#N/A,FALSE,"Int. Cash";"Stats",#N/A,FALSE,"Stats"}</definedName>
    <definedName name="wrn.ALL_REPORTS.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Rjs." localSheetId="3" hidden="1">{#N/A,#N/A,FALSE,"SCA";#N/A,#N/A,FALSE,"NCA";#N/A,#N/A,FALSE,"SAZ";#N/A,#N/A,FALSE,"CAZ";#N/A,#N/A,FALSE,"SNV";#N/A,#N/A,FALSE,"NNV";#N/A,#N/A,FALSE,"PP";#N/A,#N/A,FALSE,"SA"}</definedName>
    <definedName name="wrn.AllRjs." localSheetId="2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3" hidden="1">{#N/A,#N/A,FALSE,"SCA";#N/A,#N/A,FALSE,"NCA";#N/A,#N/A,FALSE,"SAZ";#N/A,#N/A,FALSE,"CAZ";#N/A,#N/A,FALSE,"SNV";#N/A,#N/A,FALSE,"NNV";#N/A,#N/A,FALSE,"PP";#N/A,#N/A,FALSE,"SA"}</definedName>
    <definedName name="wrn.alrjs." localSheetId="2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hidden="1">{#N/A,#N/A,FALSE,"O&amp;M by processes";#N/A,#N/A,FALSE,"Elec Act vs Bud";#N/A,#N/A,FALSE,"G&amp;A";#N/A,#N/A,FALSE,"BGS";#N/A,#N/A,FALSE,"Res Cost"}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ill._.Comparisons." hidden="1">{#N/A,#N/A,TRUE,"Bill Comp - 60";#N/A,#N/A,TRUE,"Bill Comp - 70";#N/A,#N/A,TRUE,"Bill Comp - 71";#N/A,#N/A,TRUE,"Bill Comp- 85"}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CAPACITY._.ALLOC._.SUMMARY." hidden="1">{"CAP_ALLOC_SUMMARY",#N/A,FALSE,"Alloc Summary"}</definedName>
    <definedName name="wrn.ChartSet." hidden="1">{#N/A,#N/A,FALSE,"Elec Deliv";#N/A,#N/A,FALSE,"Atlantic Pie";#N/A,#N/A,FALSE,"Bay Pie";#N/A,#N/A,FALSE,"New Castle Pie";#N/A,#N/A,FALSE,"Transmission Pie"}</definedName>
    <definedName name="wrn.CLP._.SEG._.INPUTS." hidden="1">{#N/A,#N/A,FALSE,"Rev Seg Taxes";#N/A,#N/A,FALSE,"BookRev Seg";#N/A,#N/A,FALSE,"Supp Adj Seg";#N/A,#N/A,FALSE,"outside prov seg taxes"}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hidden="1">{#N/A,#N/A,FALSE,"GLDwnLoad"}</definedName>
    <definedName name="wrn.CLP_INPUTS." hidden="1">{#N/A,#N/A,FALSE,"OTHERINPUTS";#N/A,#N/A,FALSE,"DITRATEINPUTS";#N/A,#N/A,FALSE,"SUPPLIEDADJINPUT";#N/A,#N/A,FALSE,"BR&amp;SUPADJ."}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omparaison." hidden="1">{"page1",#N/A,FALSE,"Comparaison";"page2",#N/A,FALSE,"Comparaison";"page3",#N/A,FALSE,"Comparaison";"page4",#N/A,FALSE,"Comparaison"}</definedName>
    <definedName name="wrn.Config._.and._.Calcs." hidden="1">{#N/A,#N/A,FALSE,"Configuration";#N/A,#N/A,FALSE,"Summary of Transaction";#N/A,#N/A,FALSE,"Calculations"}</definedName>
    <definedName name="wrn.CONOCO._.FAC." hidden="1">{"CONOCO_FAC",#N/A,FALSE,"Conoco FAC"}</definedName>
    <definedName name="wrn.CONSOL_UWNJ_UWNY." hidden="1">{"CONSOL_UWNJ_ISV",#N/A,FALSE,"Sheet1";"CONSOL_UWNJ_SAV",#N/A,FALSE,"Sheet1";"CONSOL_UWNJ_BSV",#N/A,FALSE,"Sheet1";"CONSOL_UWNJ_SFDV",#N/A,FALSE,"Sheet1"}</definedName>
    <definedName name="wrn.CONSOL_WO." hidden="1">{"CONSOL_WO_ISV",#N/A,FALSE,"Sheet1";"CONSOL_WO_SAV",#N/A,FALSE,"Sheet1";"CONSOL_WO_BSV",#N/A,FALSE,"Sheet1";"CONSOL_WO_SFDV",#N/A,FALSE,"Sheet1"}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cwip." hidden="1">{"CWIP2",#N/A,FALSE,"CWIP";"CWIP3",#N/A,FALSE,"CWIP"}</definedName>
    <definedName name="wrn.cwipa" hidden="1">{"CWIP2",#N/A,FALSE,"CWIP";"CWIP3",#N/A,FALSE,"CWIP"}</definedName>
    <definedName name="wrn.CY_GL." hidden="1">{#N/A,#N/A,FALSE,"GLDwnLoad"}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._.dump." hidden="1">{"Input Data",#N/A,FALSE,"Input";"Income and Cash Flow",#N/A,FALSE,"Calculations"}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scription_._.Assumption." hidden="1">{"Assumption-Description",#N/A,FALSE,"Assumptions"}</definedName>
    <definedName name="wrn.Detail." hidden="1">{"Print_Detail",#N/A,FALSE,"Redemption_Maturity Extract"}</definedName>
    <definedName name="wrn.DEVLP._.LABOR._.ALLOC." hidden="1">{"JURIS_LAB_ALOC_DEVLP",#N/A,FALSE,"COSTSTUDY";"OKCLS_LAB_ALOC_DEVLP",#N/A,FALSE,"COSTSTUDY"}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DMD._.ENERGY._.ALLOC._.INPUT." hidden="1">{"JURIS_DMDENRGY_AL_INPUT",#N/A,FALSE,"COSTSTUDY";"OKCLS_DMDENRGY_AL_INPUT",#N/A,FALSE,"COSTSTUDY"}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LIM_CWO." hidden="1">{"ELIM_CWO_ISV",#N/A,FALSE,"Sheet1";"ELIM_CWO_SAV",#N/A,FALSE,"Sheet1";"ELIM_CWO_BSV",#N/A,FALSE,"Sheet1";"ELIM_CWO_SFDV",#N/A,FALSE,"Sheet1"}</definedName>
    <definedName name="wrn.ELIM_UWNJ_UWNY." hidden="1">{"ELIM_UWNJ_UWNY_ISV",#N/A,FALSE,"Sheet1";"ELIM_UWNJ_UWNY_SAV",#N/A,FALSE,"Sheet1";"ELIM_UWNJ_UWNY_BSV",#N/A,FALSE,"Sheet1";"ELIM_UWNJ_UWNY_SFDV",#N/A,FALSE,"Sheet1"}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AC._.SUMMARY." hidden="1">{"FAC_SUMMARY",#N/A,FALSE,"Summaries"}</definedName>
    <definedName name="wrn.FAS109.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eb._.Senior._.Staff." hidden="1">{#N/A,#N/A,TRUE,"Highlights";#N/A,#N/A,TRUE,"Vectren Consolidated";#N/A,#N/A,TRUE,"Consolidated by Portfolio";#N/A,#N/A,TRUE,"Projected by Portfolio YTD";#N/A,#N/A,TRUE,"Power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Delivery";#N/A,#N/A,TRUE,"Annual";#N/A,#N/A,TRUE,"Weather";#N/A,#N/A,TRUE,"WPM";#N/A,#N/A,TRUE,"WPM Projection";#N/A,#N/A,TRUE,"O&amp;M YTD Recon";#N/A,#N/A,TRUE,"Projected O&amp;M Recon";#N/A,#N/A,TRUE,"Labor";#N/A,#N/A,TRUE,"Other";#N/A,#N/A,TRUE,"Total";#N/A,#N/A,TRUE,"Headcount"}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in_Book.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or._.filling._.out._.assessments." hidden="1">{"Print Empty Template",#N/A,FALSE,"Input"}</definedName>
    <definedName name="wrn.Fuel._.Cycle." hidden="1">{#N/A,#N/A,FALSE,"AltFuel"}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go." hidden="1">{"wp_h4.2",#N/A,FALSE,"WP_H4.2";"wp_h4.3",#N/A,FALSE,"WP_H4.3"}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handout." hidden="1">{"quarterly",#N/A,FALSE,"Income Statement";#N/A,#N/A,FALSE,"print segment";#N/A,#N/A,FALSE,"Balance Sheet";#N/A,#N/A,FALSE,"Annl Inc";#N/A,#N/A,FALSE,"Cash Flow"}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WP_GL." hidden="1">{#N/A,#N/A,FALSE,"GLDwnLoad"}</definedName>
    <definedName name="wrn.HWP_INPUTS." hidden="1">{#N/A,#N/A,FALSE,"OTHERINPUTS";#N/A,#N/A,FALSE,"SUPPLIEDADJINPUT";#N/A,#N/A,FALSE,"BR&amp;SUPADJ."}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OME._.TAX._.CALCULATION." hidden="1">{"JURIS_INC_TAX_CALC",#N/A,FALSE,"COSTSTUDY";"OKCLS_INC_TAX_CALC",#N/A,FALSE,"COSTSTUDY"}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itial." hidden="1">{#N/A,"Anonymous",FALSE,"30 30k Table";#N/A,#N/A,FALSE,"30 50k Table";#N/A,#N/A,FALSE,"40 100k Table"}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terSystem." hidden="1">{"Purchases",#N/A,TRUE,"Sheet1";"Sales",#N/A,TRUE,"Sheet1"}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FR." localSheetId="3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EXPENSE." localSheetId="3" hidden="1">{"PF",#N/A,FALSE,"Sheet4";"PG",#N/A,FALSE,"Sheet4";"PH",#N/A,FALSE,"Sheet4";"PI",#N/A,FALSE,"Sheet4";"PJ",#N/A,FALSE,"Sheet4"}</definedName>
    <definedName name="wrn.OMEXPENSE." localSheetId="2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MPA._.FAC." hidden="1">{"OMPA_FAC",#N/A,FALSE,"OMPA FAC"}</definedName>
    <definedName name="wrn.one." hidden="1">{"page1",#N/A,FALSE,"A";"page2",#N/A,FALSE,"A"}</definedName>
    <definedName name="wrn.OTHER._.DATA." hidden="1">{"OTHER_DATA",#N/A,FALSE,"Ok_Fuel&amp;Rev"}</definedName>
    <definedName name="wrn.Overall_Scorecard." hidden="1">{"Overall Scorecard",#N/A,FALSE,"Overall Scorecard"}</definedName>
    <definedName name="wrn.Percent_of_Change." hidden="1">{"% of Change=O&amp;M per Customer+Equiv Employee",#N/A,FALSE,"% Change";"% o Change=OR + Rev per Equivalent Employee",#N/A,FALSE,"% Change"}</definedName>
    <definedName name="wrn.Percent_of_Goal." hidden="1">{"% of Goals=O&amp;M per Customer + Equiv Employee",#N/A,FALSE,"% of Goal";"% of Goals=Operating Ration + Return on Net Plnt",#N/A,FALSE,"% of Goal";"% of Goals=Revenue per Equivalent Employee",#N/A,FALSE,"% of Goal"}</definedName>
    <definedName name="wrn.Percentage." hidden="1">{"Summary",#N/A,FALSE,"Options "}</definedName>
    <definedName name="wrn.Pivot1." hidden="1">{"Pivot1",#N/A,FALSE,"Redemption_Maturity Extract"}</definedName>
    <definedName name="wrn.Pivot2." hidden="1">{"Pivot2",#N/A,FALSE,"Redemption_Maturity Extract"}</definedName>
    <definedName name="wrn.PLANT._.IN._.SERVICE." hidden="1">{"JURIS_PLT_IN_SERV",#N/A,FALSE,"COSTSTUDY";"OKCLS_PLT_IN_SERV",#N/A,FALSE,"COSTSTUDY"}</definedName>
    <definedName name="wrn.Points_Achieved." hidden="1">{"Points=O&amp;M per Customer + per Equiv Employee",#N/A,FALSE,"Points";"Points=Operating Ratio + Return on Net Plant",#N/A,FALSE,"Points";"Points=Revenue per Equivalent Employee",#N/A,FALSE,"Points"}</definedName>
    <definedName name="wrn.PPJOURNAL._.ENTRY." hidden="1">{"PPDEFERREDBAL",#N/A,FALSE,"PRIOR PERIOD ADJMT";#N/A,#N/A,FALSE,"PRIOR PERIOD ADJMT";"PPJOURNALENTRY",#N/A,FALSE,"PRIOR PERIOD ADJMT"}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_ALL." hidden="1">{"summary",#N/A,TRUE,"E93ADJ";"detail",#N/A,TRUE,"E93ADJ"}</definedName>
    <definedName name="wrn.printall." hidden="1">{#N/A,#N/A,FALSE,"PREFDIV";#N/A,#N/A,FALSE,"STINT";#N/A,#N/A,FALSE,"LTINT";#N/A,#N/A,FALSE,"BTL";#N/A,#N/A,FALSE,"AFC";#N/A,#N/A,FALSE,"OTHNET";#N/A,#N/A,FALSE,"ATL"}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rinttable1." localSheetId="3" hidden="1">{"print1",#N/A,FALSE,"D21CUSTS"}</definedName>
    <definedName name="wrn.printtable1." localSheetId="2" hidden="1">{"print1",#N/A,FALSE,"D21CUSTS"}</definedName>
    <definedName name="wrn.printtable1." hidden="1">{"print1",#N/A,FALSE,"D21CUSTS"}</definedName>
    <definedName name="wrn.printtable2." localSheetId="3" hidden="1">{"print2",#N/A,FALSE,"D21CUSTS"}</definedName>
    <definedName name="wrn.printtable2." localSheetId="2" hidden="1">{"print2",#N/A,FALSE,"D21CUSTS"}</definedName>
    <definedName name="wrn.printtable2." hidden="1">{"print2",#N/A,FALSE,"D21CUSTS"}</definedName>
    <definedName name="wrn.printtable3." localSheetId="3" hidden="1">{"print3",#N/A,FALSE,"D21CUSTS"}</definedName>
    <definedName name="wrn.printtable3." localSheetId="2" hidden="1">{"print3",#N/A,FALSE,"D21CUSTS"}</definedName>
    <definedName name="wrn.printtable3." hidden="1">{"print3",#N/A,FALSE,"D21CUSTS"}</definedName>
    <definedName name="wrn.printtable4." localSheetId="3" hidden="1">{"print4",#N/A,FALSE,"D21CUSTS"}</definedName>
    <definedName name="wrn.printtable4." localSheetId="2" hidden="1">{"print4",#N/A,FALSE,"D21CUSTS"}</definedName>
    <definedName name="wrn.printtable4." hidden="1">{"print4",#N/A,FALSE,"D21CUSTS"}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Productivity_Ratios.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Targets." hidden="1">{"PT=O&amp;M per Cust + Equiv Employee + OR",#N/A,FALSE,"1999 Targets";"PT=Return on Net Plant &amp; Rev per Customere",#N/A,FALSE,"1999 Targets"}</definedName>
    <definedName name="wrn.Proforma." hidden="1">{#N/A,#N/A,TRUE,"SLDE";#N/A,#N/A,TRUE,"Concession Summary"}</definedName>
    <definedName name="wrn.Projected._.Def._.Adjustments." localSheetId="3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3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SNH_GL." hidden="1">{#N/A,#N/A,FALSE,"GLDwnLoad"}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uarterly._.report." hidden="1">{#N/A,#N/A,TRUE,"1 (2)";#N/A,#N/A,TRUE,"2";#N/A,#N/A,TRUE,"3"}</definedName>
    <definedName name="wrn.Rate._.Design.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BASE._.ADJUSTMENTS." hidden="1">{"JURIS_RB_ADJS",#N/A,FALSE,"COSTSTUDY";"OKCLS_RB_ADJS",#N/A,FALSE,"COSTSTUDY"}</definedName>
    <definedName name="wrn.Report." hidden="1">{#N/A,#N/A,TRUE,"Summary";#N/A,#N/A,TRUE,"Ratios LDE";#N/A,#N/A,TRUE,"Ratios";#N/A,#N/A,TRUE,"Financial Statements"}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OR_MEMO." hidden="1">{#N/A,#N/A,FALSE,"RORMEMO";#N/A,#N/A,FALSE,"RORSUMMARY";#N/A,#N/A,FALSE,"RORDETAIL"}</definedName>
    <definedName name="wrn.Schedule._.2c." hidden="1">{"Schedule 2c",#N/A,FALSE,"SCHEDULE2c"}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LECT_GL." hidden="1">{#N/A,#N/A,FALSE,"GLDwnLoad"}</definedName>
    <definedName name="wrn.SELECT_INPUTS." hidden="1">{#N/A,#N/A,FALSE,"OTHERINPUTS";#N/A,#N/A,FALSE,"SUPPLIEDADJINPUT";#N/A,#N/A,FALSE,"BR&amp;SUPADJ."}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ttlement._.Analysis." hidden="1">{"Assumptions",#N/A,FALSE,"Assumptions";"2003 - 2007 Summary",#N/A,FALSE,"Income Statement";"Summary Deferral Forecast",#N/A,FALSE,"Deferral Forecast"}</definedName>
    <definedName name="wrn.SPA._.FAC." hidden="1">{"SPA_FAC",#N/A,FALSE,"OMPA SPA FAC"}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" hidden="1">{"OKCLS_SUMMARY",#N/A,FALSE,"INTERNAL REPORTS";"JURIS_SUMMARY",#N/A,FALSE,"INTERNAL REPORTS"}</definedName>
    <definedName name="wrn.Summary_GL." hidden="1">{#N/A,#N/A,FALSE,"GLDwnLoad"}</definedName>
    <definedName name="wrn.SUP." localSheetId="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_Net_Plant." hidden="1">{"Support Net Plant=Net Utility Plant",#N/A,FALSE,"Net Plant"}</definedName>
    <definedName name="wrn.Support_O_M_Cust_Emp.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Rev_Op_Inc." hidden="1">{"Support/Rev Op Inc=Total revenue + OIBT",#N/A,FALSE,"Rev-Op Inc"}</definedName>
    <definedName name="wrn.Supporting._.Calculations." hidden="1">{#N/A,#N/A,FALSE,"Work performed";#N/A,#N/A,FALSE,"Resources"}</definedName>
    <definedName name="wrn.TAB9510." hidden="1">{"VUE95",#N/A,TRUE,"D";"VUE96",#N/A,TRUE,"E";"VUE97",#N/A,TRUE,"F";"VUE98",#N/A,TRUE,"G"}</definedName>
    <definedName name="wrn.Table._.SBU._.1996_2002." hidden="1">{"SBU Numbers 1996_2002",#N/A,FALSE,"Strategic Business Lines"}</definedName>
    <definedName name="wrn.tables." localSheetId="3" hidden="1">{"print1",#N/A,FALSE,"D21CUSTS";"print2",#N/A,FALSE,"D21CUSTS";"print3",#N/A,FALSE,"D21CUSTS";"print4",#N/A,FALSE,"D21CUSTS"}</definedName>
    <definedName name="wrn.tables." localSheetId="2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Tax._.Accrual." hidden="1">{#N/A,#N/A,TRUE,"TAXPROV";#N/A,#N/A,TRUE,"FLOWTHRU";#N/A,#N/A,TRUE,"SCHEDULE M'S";#N/A,#N/A,TRUE,"PLANT M'S";#N/A,#N/A,TRUE,"TAXJE"}</definedName>
    <definedName name="wrn.TAXES._.OTHER." hidden="1">{"JURIS_TAXES_OTHER",#N/A,FALSE,"COSTSTUDY";"OKCLS_TAXES_OTHER",#N/A,FALSE,"COSTSTUDY"}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wrn.TESTS." hidden="1">{"PAGE_1",#N/A,FALSE,"MONTH"}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ransmission." hidden="1">{"Transmission",#N/A,FALSE,"Electric O&amp;M Functionalization"}</definedName>
    <definedName name="wrn.UWMAC." hidden="1">{"UWMACISV",#N/A,FALSE,"Sheet1";"UWMACSAV",#N/A,FALSE,"Sheet1";"UWMACBSV",#N/A,FALSE,"Sheet1";"UWMACSFDV",#N/A,FALSE,"Sheet1"}</definedName>
    <definedName name="wrn.UWNJ." hidden="1">{"UWNJISV",#N/A,FALSE,"Sheet1";"UWNJSAV",#N/A,FALSE,"Sheet1";"UWNJBSV",#N/A,FALSE,"Sheet1";"UWNJSFDV",#N/A,FALSE,"Sheet1"}</definedName>
    <definedName name="wrn.UWNY." hidden="1">{"UWNYISV",#N/A,FALSE,"Sheet1";"UWNYSAV",#N/A,FALSE,"Sheet1";"UWNYBSV",#N/A,FALSE,"Sheet1";"UWNYSFDV",#N/A,FALSE,"Sheet1"}</definedName>
    <definedName name="wrn.UWW." hidden="1">{"UWWISV",#N/A,FALSE,"Sheet1";"UWWSAV",#N/A,FALSE,"Sheet1";"UWWBSV",#N/A,FALSE,"Sheet1";"UWWSFDV",#N/A,FALSE,"Sheet1"}</definedName>
    <definedName name="wrn.WEATHER._.AND._.YR._.END._.CUST._.ADJ." hidden="1">{"WEATHER_CUSTOMERS",#N/A,FALSE,"Ok_Fuel&amp;Rev"}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rn.WMECO_GL." hidden="1">{#N/A,#N/A,FALSE,"GLDwnLoad"}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ORKCAP." hidden="1">{"WCCWCLL",#N/A,FALSE,"Sheet3";"PP",#N/A,FALSE,"Sheet3";"MAT1",#N/A,FALSE,"Sheet3";"MAT2",#N/A,FALSE,"Sheet3"}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1.printal." hidden="1">{#N/A,#N/A,FALSE,"PREFDIV";#N/A,#N/A,FALSE,"STINT";#N/A,#N/A,FALSE,"LTINT";#N/A,#N/A,FALSE,"BTL";#N/A,#N/A,FALSE,"AFC";#N/A,#N/A,FALSE,"OTHNET";#N/A,#N/A,FALSE,"ATL"}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w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X" localSheetId="3" hidden="1">#REF!</definedName>
    <definedName name="X" localSheetId="2" hidden="1">#REF!</definedName>
    <definedName name="X" hidden="1">#REF!</definedName>
    <definedName name="xx" hidden="1">{#N/A,#N/A,TRUE,"TAXPROV";#N/A,#N/A,TRUE,"FLOWTHRU";#N/A,#N/A,TRUE,"SCHEDULE M'S";#N/A,#N/A,TRUE,"PLANT M'S";#N/A,#N/A,TRUE,"TAXJE"}</definedName>
    <definedName name="xxx" hidden="1">{#N/A,#N/A,FALSE,"GLDwnLoad"}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" localSheetId="3" hidden="1">#REF!</definedName>
    <definedName name="Y" localSheetId="2" hidden="1">#REF!</definedName>
    <definedName name="Y" hidden="1">#REF!</definedName>
    <definedName name="yes" hidden="1">#REF!</definedName>
    <definedName name="yesindeed" hidden="1">#REF!</definedName>
    <definedName name="yesir" hidden="1">#REF!</definedName>
    <definedName name="Yvan" hidden="1">{"VUE95",#N/A,TRUE,"D";"VUE96",#N/A,TRUE,"E";"VUE97",#N/A,TRUE,"F";"VUE98",#N/A,TRUE,"G"}</definedName>
    <definedName name="yyy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y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yy" hidden="1">#REF!</definedName>
    <definedName name="yyyyyyyy" hidden="1">{#N/A,#N/A,FALSE,"SCA";#N/A,#N/A,FALSE,"NCA";#N/A,#N/A,FALSE,"SAZ";#N/A,#N/A,FALSE,"CAZ";#N/A,#N/A,FALSE,"SNV";#N/A,#N/A,FALSE,"NNV";#N/A,#N/A,FALSE,"PP";#N/A,#N/A,FALSE,"SA"}</definedName>
    <definedName name="Z" localSheetId="3" hidden="1">#REF!</definedName>
    <definedName name="Z" localSheetId="2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3F18827_7997_11D6_8750_00508BD3B3BA_.wvu.Cols" hidden="1">#REF!,#REF!</definedName>
    <definedName name="Z_23F18827_7997_11D6_8750_00508BD3B3BA_.wvu.PrintArea" hidden="1">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  <definedName name="zdcw" hidden="1">#REF!</definedName>
    <definedName name="zj" hidden="1">#REF!</definedName>
    <definedName name="znh" hidden="1">#REF!</definedName>
    <definedName name="zozo" hidden="1">{"VUE95",#N/A,TRUE,"D";"VUE96",#N/A,TRUE,"E";"VUE97",#N/A,TRUE,"F";"VUE98",#N/A,TRUE,"G"}</definedName>
    <definedName name="zxcvb" hidden="1">#REF!</definedName>
    <definedName name="zxd" hidden="1">#REF!</definedName>
    <definedName name="ZZ_EVCOMOPTS" hidden="1">10</definedName>
    <definedName name="zzz" hidden="1">{"'Sheet1'!$A$1:$O$40"}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52" l="1"/>
  <c r="G20" i="66" l="1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F8" i="35" l="1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7" i="35"/>
  <c r="I82" i="35"/>
  <c r="I44" i="35"/>
  <c r="D141" i="152" l="1"/>
  <c r="C141" i="152"/>
  <c r="C140" i="152"/>
  <c r="D140" i="152"/>
  <c r="E139" i="152"/>
  <c r="F140" i="152"/>
  <c r="H64" i="152" l="1"/>
  <c r="E138" i="152"/>
  <c r="E137" i="152"/>
  <c r="E136" i="152"/>
  <c r="B534" i="141"/>
  <c r="C21" i="35" l="1"/>
  <c r="C22" i="142" s="1"/>
  <c r="B21" i="35"/>
  <c r="B22" i="142" s="1"/>
  <c r="C20" i="35"/>
  <c r="C21" i="142" s="1"/>
  <c r="B20" i="35"/>
  <c r="B21" i="142" s="1"/>
  <c r="C19" i="35"/>
  <c r="C20" i="142" s="1"/>
  <c r="B19" i="35"/>
  <c r="B20" i="142" s="1"/>
  <c r="C18" i="35"/>
  <c r="C19" i="142" s="1"/>
  <c r="B18" i="35"/>
  <c r="B19" i="142" s="1"/>
  <c r="C17" i="35"/>
  <c r="C18" i="142" s="1"/>
  <c r="B17" i="35"/>
  <c r="B18" i="142" s="1"/>
  <c r="C16" i="35"/>
  <c r="C17" i="142" s="1"/>
  <c r="B16" i="35"/>
  <c r="B17" i="142" s="1"/>
  <c r="C15" i="35"/>
  <c r="C16" i="142" s="1"/>
  <c r="B15" i="35"/>
  <c r="B16" i="142" s="1"/>
  <c r="C14" i="35"/>
  <c r="C15" i="142" s="1"/>
  <c r="B14" i="35"/>
  <c r="C13" i="35"/>
  <c r="C14" i="142" s="1"/>
  <c r="B13" i="35"/>
  <c r="B14" i="142" s="1"/>
  <c r="C12" i="35"/>
  <c r="C13" i="142" s="1"/>
  <c r="B12" i="35"/>
  <c r="B13" i="142" s="1"/>
  <c r="C11" i="35"/>
  <c r="C12" i="142" s="1"/>
  <c r="B11" i="35"/>
  <c r="B12" i="142" s="1"/>
  <c r="C10" i="35"/>
  <c r="C11" i="142" s="1"/>
  <c r="B10" i="35"/>
  <c r="C9" i="35"/>
  <c r="C10" i="142" s="1"/>
  <c r="B9" i="35"/>
  <c r="B10" i="142" s="1"/>
  <c r="C8" i="35"/>
  <c r="C9" i="142" s="1"/>
  <c r="B8" i="35"/>
  <c r="B9" i="142" s="1"/>
  <c r="C7" i="35"/>
  <c r="C8" i="142" s="1"/>
  <c r="D71" i="142"/>
  <c r="D72" i="142" s="1"/>
  <c r="D73" i="142" s="1"/>
  <c r="D74" i="142" s="1"/>
  <c r="D75" i="142" s="1"/>
  <c r="D76" i="142" s="1"/>
  <c r="D77" i="142" s="1"/>
  <c r="D78" i="142" s="1"/>
  <c r="D79" i="142" s="1"/>
  <c r="D80" i="142" s="1"/>
  <c r="D81" i="142" s="1"/>
  <c r="D82" i="142" s="1"/>
  <c r="D83" i="142" s="1"/>
  <c r="D84" i="142" s="1"/>
  <c r="D40" i="142"/>
  <c r="D41" i="142" s="1"/>
  <c r="D42" i="142" s="1"/>
  <c r="D43" i="142" s="1"/>
  <c r="D44" i="142" s="1"/>
  <c r="D45" i="142" s="1"/>
  <c r="D46" i="142" s="1"/>
  <c r="D47" i="142" s="1"/>
  <c r="D48" i="142" s="1"/>
  <c r="D49" i="142" s="1"/>
  <c r="D50" i="142" s="1"/>
  <c r="D51" i="142" s="1"/>
  <c r="D52" i="142" s="1"/>
  <c r="D53" i="142" s="1"/>
  <c r="B11" i="142" l="1"/>
  <c r="B15" i="142"/>
  <c r="K20" i="35" l="1"/>
  <c r="G20" i="35" s="1"/>
  <c r="K17" i="35"/>
  <c r="G17" i="35" s="1"/>
  <c r="F525" i="140" l="1"/>
  <c r="J6" i="66" l="1"/>
  <c r="D133" i="142"/>
  <c r="D134" i="142" s="1"/>
  <c r="D135" i="142" s="1"/>
  <c r="D136" i="142" s="1"/>
  <c r="D137" i="142" s="1"/>
  <c r="D138" i="142" s="1"/>
  <c r="D139" i="142" s="1"/>
  <c r="D140" i="142" s="1"/>
  <c r="D141" i="142" s="1"/>
  <c r="D142" i="142" s="1"/>
  <c r="D143" i="142" s="1"/>
  <c r="D144" i="142" s="1"/>
  <c r="D145" i="142" s="1"/>
  <c r="D146" i="142" s="1"/>
  <c r="D147" i="142" s="1"/>
  <c r="E135" i="152" l="1"/>
  <c r="E134" i="152"/>
  <c r="E133" i="152"/>
  <c r="E132" i="152"/>
  <c r="E131" i="152"/>
  <c r="E130" i="152"/>
  <c r="E129" i="152"/>
  <c r="E128" i="152"/>
  <c r="E127" i="152"/>
  <c r="E126" i="152"/>
  <c r="E125" i="152"/>
  <c r="E124" i="152"/>
  <c r="E123" i="152"/>
  <c r="E122" i="152"/>
  <c r="E121" i="152"/>
  <c r="E120" i="152"/>
  <c r="E119" i="152"/>
  <c r="E118" i="152"/>
  <c r="E117" i="152"/>
  <c r="E116" i="152"/>
  <c r="E115" i="152"/>
  <c r="E114" i="152"/>
  <c r="E113" i="152"/>
  <c r="E112" i="152"/>
  <c r="E111" i="152"/>
  <c r="E110" i="152"/>
  <c r="E109" i="152"/>
  <c r="E108" i="152"/>
  <c r="E107" i="152"/>
  <c r="E106" i="152"/>
  <c r="E105" i="152"/>
  <c r="E104" i="152"/>
  <c r="E103" i="152"/>
  <c r="E102" i="152"/>
  <c r="E101" i="152"/>
  <c r="E100" i="152"/>
  <c r="E99" i="152"/>
  <c r="E98" i="152"/>
  <c r="E97" i="152"/>
  <c r="E96" i="152"/>
  <c r="E95" i="152"/>
  <c r="E94" i="152"/>
  <c r="E93" i="152"/>
  <c r="E92" i="152"/>
  <c r="E91" i="152"/>
  <c r="E90" i="152"/>
  <c r="E89" i="152"/>
  <c r="E88" i="152"/>
  <c r="E87" i="152"/>
  <c r="E86" i="152"/>
  <c r="E85" i="152"/>
  <c r="E84" i="152"/>
  <c r="E83" i="152"/>
  <c r="E82" i="152"/>
  <c r="E81" i="152"/>
  <c r="E80" i="152"/>
  <c r="E79" i="152"/>
  <c r="E78" i="152"/>
  <c r="E77" i="152"/>
  <c r="E76" i="152"/>
  <c r="E75" i="152"/>
  <c r="E74" i="152"/>
  <c r="E73" i="152"/>
  <c r="E72" i="152"/>
  <c r="E71" i="152"/>
  <c r="E70" i="152"/>
  <c r="E69" i="152"/>
  <c r="E68" i="152"/>
  <c r="E67" i="152"/>
  <c r="E66" i="152"/>
  <c r="E65" i="152"/>
  <c r="E64" i="152"/>
  <c r="E63" i="152"/>
  <c r="E62" i="152"/>
  <c r="E61" i="152"/>
  <c r="E60" i="152"/>
  <c r="E59" i="152"/>
  <c r="E58" i="152"/>
  <c r="E57" i="152"/>
  <c r="E56" i="152"/>
  <c r="E55" i="152"/>
  <c r="E54" i="152"/>
  <c r="E53" i="152"/>
  <c r="E52" i="152"/>
  <c r="E51" i="152"/>
  <c r="E50" i="152"/>
  <c r="E49" i="152"/>
  <c r="E48" i="152"/>
  <c r="E47" i="152"/>
  <c r="E46" i="152"/>
  <c r="E45" i="152"/>
  <c r="E44" i="152"/>
  <c r="E43" i="152"/>
  <c r="E42" i="152"/>
  <c r="E41" i="152"/>
  <c r="E40" i="152"/>
  <c r="E39" i="152"/>
  <c r="E38" i="152"/>
  <c r="E37" i="152"/>
  <c r="E36" i="152"/>
  <c r="E35" i="152"/>
  <c r="E34" i="152"/>
  <c r="E33" i="152"/>
  <c r="E32" i="152"/>
  <c r="E31" i="152"/>
  <c r="E30" i="152"/>
  <c r="E29" i="152"/>
  <c r="E28" i="152"/>
  <c r="E27" i="152"/>
  <c r="E26" i="152"/>
  <c r="E25" i="152"/>
  <c r="E24" i="152"/>
  <c r="E23" i="152"/>
  <c r="E22" i="152"/>
  <c r="E21" i="152"/>
  <c r="E20" i="152"/>
  <c r="E19" i="152"/>
  <c r="E18" i="152"/>
  <c r="E17" i="152"/>
  <c r="E16" i="152"/>
  <c r="E15" i="152"/>
  <c r="E14" i="152"/>
  <c r="E13" i="152"/>
  <c r="E12" i="152"/>
  <c r="E11" i="152"/>
  <c r="E10" i="152"/>
  <c r="E9" i="152"/>
  <c r="E8" i="152"/>
  <c r="E141" i="152" l="1"/>
  <c r="E140" i="152"/>
  <c r="J19" i="66"/>
  <c r="J18" i="66"/>
  <c r="J17" i="66"/>
  <c r="J16" i="66"/>
  <c r="J15" i="66"/>
  <c r="J14" i="66"/>
  <c r="J13" i="66"/>
  <c r="J12" i="66"/>
  <c r="J11" i="66"/>
  <c r="J10" i="66"/>
  <c r="J9" i="66"/>
  <c r="J20" i="66"/>
  <c r="J8" i="66"/>
  <c r="J7" i="66"/>
  <c r="E172" i="142"/>
  <c r="E170" i="142"/>
  <c r="E135" i="142"/>
  <c r="E134" i="142"/>
  <c r="E12" i="86"/>
  <c r="E43" i="86" s="1"/>
  <c r="H47" i="35"/>
  <c r="H85" i="35" s="1"/>
  <c r="I48" i="35"/>
  <c r="K21" i="35"/>
  <c r="G21" i="35" s="1"/>
  <c r="J60" i="35"/>
  <c r="J98" i="35" s="1"/>
  <c r="I51" i="35"/>
  <c r="I89" i="35" s="1"/>
  <c r="I53" i="35"/>
  <c r="I91" i="35" s="1"/>
  <c r="J53" i="35"/>
  <c r="J91" i="35" s="1"/>
  <c r="K15" i="35"/>
  <c r="G15" i="35" s="1"/>
  <c r="D9" i="142"/>
  <c r="D10" i="142" s="1"/>
  <c r="D11" i="142" s="1"/>
  <c r="D12" i="142" s="1"/>
  <c r="D13" i="142" s="1"/>
  <c r="D14" i="142" s="1"/>
  <c r="D15" i="142" s="1"/>
  <c r="D16" i="142" s="1"/>
  <c r="D17" i="142" s="1"/>
  <c r="D18" i="142" s="1"/>
  <c r="D19" i="142" s="1"/>
  <c r="D20" i="142" s="1"/>
  <c r="D21" i="142" s="1"/>
  <c r="D22" i="142" s="1"/>
  <c r="E168" i="142"/>
  <c r="E167" i="142"/>
  <c r="E178" i="142"/>
  <c r="B7" i="35"/>
  <c r="B8" i="142" s="1"/>
  <c r="E106" i="86"/>
  <c r="E137" i="86" s="1"/>
  <c r="E105" i="86"/>
  <c r="E136" i="86" s="1"/>
  <c r="E116" i="86"/>
  <c r="E147" i="86" s="1"/>
  <c r="E109" i="86"/>
  <c r="E140" i="86" s="1"/>
  <c r="E108" i="86"/>
  <c r="E139" i="86" s="1"/>
  <c r="E107" i="86"/>
  <c r="E138" i="86" s="1"/>
  <c r="E11" i="86"/>
  <c r="E42" i="86" s="1"/>
  <c r="E22" i="86"/>
  <c r="E53" i="86" s="1"/>
  <c r="E10" i="86"/>
  <c r="E41" i="86" s="1"/>
  <c r="E9" i="86"/>
  <c r="E40" i="86" s="1"/>
  <c r="E16" i="86"/>
  <c r="E47" i="86" s="1"/>
  <c r="E15" i="86"/>
  <c r="E46" i="86" s="1"/>
  <c r="E14" i="86"/>
  <c r="E45" i="86" s="1"/>
  <c r="E13" i="86"/>
  <c r="E44" i="86" s="1"/>
  <c r="E171" i="142"/>
  <c r="E169" i="142"/>
  <c r="E137" i="142"/>
  <c r="E136" i="142"/>
  <c r="E147" i="142"/>
  <c r="E140" i="142"/>
  <c r="E139" i="142"/>
  <c r="E138" i="142"/>
  <c r="E73" i="142"/>
  <c r="E84" i="142"/>
  <c r="E72" i="142"/>
  <c r="E71" i="142"/>
  <c r="E78" i="142"/>
  <c r="E77" i="142"/>
  <c r="E76" i="142"/>
  <c r="E75" i="142"/>
  <c r="E43" i="142"/>
  <c r="E42" i="142"/>
  <c r="E53" i="142"/>
  <c r="E41" i="142"/>
  <c r="E40" i="142"/>
  <c r="E47" i="142"/>
  <c r="E46" i="142"/>
  <c r="E45" i="142"/>
  <c r="E44" i="142"/>
  <c r="D88" i="35"/>
  <c r="D87" i="35"/>
  <c r="D98" i="35"/>
  <c r="D86" i="35"/>
  <c r="D85" i="35"/>
  <c r="D92" i="35"/>
  <c r="D91" i="35"/>
  <c r="D90" i="35"/>
  <c r="D89" i="35"/>
  <c r="J50" i="35"/>
  <c r="J88" i="35" s="1"/>
  <c r="I50" i="35"/>
  <c r="H50" i="35"/>
  <c r="H88" i="35" s="1"/>
  <c r="D50" i="35"/>
  <c r="J49" i="35"/>
  <c r="J87" i="35" s="1"/>
  <c r="I49" i="35"/>
  <c r="I87" i="35" s="1"/>
  <c r="H49" i="35"/>
  <c r="H87" i="35" s="1"/>
  <c r="D49" i="35"/>
  <c r="H60" i="35"/>
  <c r="H98" i="35" s="1"/>
  <c r="D60" i="35"/>
  <c r="J48" i="35"/>
  <c r="J86" i="35" s="1"/>
  <c r="H48" i="35"/>
  <c r="H86" i="35" s="1"/>
  <c r="D48" i="35"/>
  <c r="J47" i="35"/>
  <c r="J85" i="35" s="1"/>
  <c r="I47" i="35"/>
  <c r="I85" i="35" s="1"/>
  <c r="D47" i="35"/>
  <c r="J54" i="35"/>
  <c r="J92" i="35" s="1"/>
  <c r="I54" i="35"/>
  <c r="I92" i="35" s="1"/>
  <c r="D54" i="35"/>
  <c r="H53" i="35"/>
  <c r="D53" i="35"/>
  <c r="J52" i="35"/>
  <c r="J90" i="35" s="1"/>
  <c r="I52" i="35"/>
  <c r="I90" i="35" s="1"/>
  <c r="H52" i="35"/>
  <c r="H90" i="35" s="1"/>
  <c r="D52" i="35"/>
  <c r="J51" i="35"/>
  <c r="J89" i="35" s="1"/>
  <c r="D51" i="35"/>
  <c r="K10" i="35"/>
  <c r="G10" i="35" s="1"/>
  <c r="K14" i="35"/>
  <c r="G14" i="35" s="1"/>
  <c r="H3" i="152"/>
  <c r="H2" i="152"/>
  <c r="B52" i="35" l="1"/>
  <c r="B90" i="35" s="1"/>
  <c r="C53" i="142"/>
  <c r="C14" i="86"/>
  <c r="B47" i="35"/>
  <c r="B85" i="35" s="1"/>
  <c r="B42" i="142"/>
  <c r="B73" i="142" s="1"/>
  <c r="B105" i="142" s="1"/>
  <c r="B136" i="142" s="1"/>
  <c r="B167" i="142" s="1"/>
  <c r="B167" i="86" s="1"/>
  <c r="C42" i="142"/>
  <c r="C73" i="142" s="1"/>
  <c r="C105" i="142" s="1"/>
  <c r="C136" i="142" s="1"/>
  <c r="C136" i="86" s="1"/>
  <c r="B43" i="142"/>
  <c r="B74" i="142" s="1"/>
  <c r="B106" i="142" s="1"/>
  <c r="B137" i="142" s="1"/>
  <c r="B137" i="86" s="1"/>
  <c r="B48" i="35"/>
  <c r="B86" i="35" s="1"/>
  <c r="B49" i="35"/>
  <c r="B87" i="35" s="1"/>
  <c r="C53" i="35"/>
  <c r="C41" i="142"/>
  <c r="C72" i="142" s="1"/>
  <c r="C104" i="142" s="1"/>
  <c r="C135" i="142" s="1"/>
  <c r="C135" i="86" s="1"/>
  <c r="C48" i="35"/>
  <c r="C44" i="142"/>
  <c r="C75" i="142" s="1"/>
  <c r="C107" i="142" s="1"/>
  <c r="C138" i="142" s="1"/>
  <c r="C169" i="142" s="1"/>
  <c r="C169" i="86" s="1"/>
  <c r="B44" i="142"/>
  <c r="B75" i="142" s="1"/>
  <c r="B107" i="142" s="1"/>
  <c r="B138" i="142" s="1"/>
  <c r="B169" i="142" s="1"/>
  <c r="B169" i="86" s="1"/>
  <c r="C43" i="142"/>
  <c r="C74" i="142" s="1"/>
  <c r="C106" i="142" s="1"/>
  <c r="C137" i="142" s="1"/>
  <c r="C137" i="86" s="1"/>
  <c r="K8" i="66"/>
  <c r="L8" i="66" s="1"/>
  <c r="M8" i="66" s="1"/>
  <c r="S12" i="139" s="1"/>
  <c r="K20" i="66"/>
  <c r="L20" i="66" s="1"/>
  <c r="M20" i="66" s="1"/>
  <c r="S24" i="139" s="1"/>
  <c r="K16" i="66"/>
  <c r="C50" i="35"/>
  <c r="C47" i="142"/>
  <c r="C78" i="142" s="1"/>
  <c r="C110" i="142" s="1"/>
  <c r="C141" i="142" s="1"/>
  <c r="C172" i="142" s="1"/>
  <c r="C172" i="86" s="1"/>
  <c r="C54" i="35"/>
  <c r="C47" i="35"/>
  <c r="C51" i="35"/>
  <c r="B51" i="35"/>
  <c r="B89" i="35" s="1"/>
  <c r="C40" i="142"/>
  <c r="C71" i="142" s="1"/>
  <c r="C103" i="142" s="1"/>
  <c r="C134" i="142" s="1"/>
  <c r="C165" i="142" s="1"/>
  <c r="C165" i="86" s="1"/>
  <c r="B54" i="35"/>
  <c r="B92" i="35" s="1"/>
  <c r="B41" i="142"/>
  <c r="B72" i="142" s="1"/>
  <c r="B104" i="142" s="1"/>
  <c r="B104" i="86" s="1"/>
  <c r="C49" i="35"/>
  <c r="B40" i="142"/>
  <c r="B71" i="142" s="1"/>
  <c r="B103" i="142" s="1"/>
  <c r="B134" i="142" s="1"/>
  <c r="B134" i="86" s="1"/>
  <c r="C46" i="142"/>
  <c r="C77" i="142" s="1"/>
  <c r="C109" i="142" s="1"/>
  <c r="C140" i="142" s="1"/>
  <c r="C171" i="142" s="1"/>
  <c r="C171" i="86" s="1"/>
  <c r="B53" i="35"/>
  <c r="B91" i="35" s="1"/>
  <c r="B46" i="142"/>
  <c r="B77" i="142" s="1"/>
  <c r="B14" i="66"/>
  <c r="B50" i="35"/>
  <c r="B88" i="35" s="1"/>
  <c r="K15" i="66"/>
  <c r="K10" i="66"/>
  <c r="L10" i="66" s="1"/>
  <c r="M10" i="66" s="1"/>
  <c r="S14" i="139" s="1"/>
  <c r="K18" i="66"/>
  <c r="K13" i="66"/>
  <c r="L13" i="66" s="1"/>
  <c r="M13" i="66" s="1"/>
  <c r="S17" i="139" s="1"/>
  <c r="K11" i="66"/>
  <c r="L11" i="66" s="1"/>
  <c r="M11" i="66" s="1"/>
  <c r="S15" i="139" s="1"/>
  <c r="K19" i="66"/>
  <c r="K12" i="66"/>
  <c r="L12" i="66" s="1"/>
  <c r="M12" i="66" s="1"/>
  <c r="S16" i="139" s="1"/>
  <c r="K9" i="66"/>
  <c r="L9" i="66" s="1"/>
  <c r="M9" i="66" s="1"/>
  <c r="S13" i="139" s="1"/>
  <c r="K17" i="66"/>
  <c r="K7" i="66"/>
  <c r="L7" i="66" s="1"/>
  <c r="M7" i="66" s="1"/>
  <c r="S11" i="139" s="1"/>
  <c r="K14" i="66"/>
  <c r="L14" i="66" s="1"/>
  <c r="M14" i="66" s="1"/>
  <c r="S18" i="139" s="1"/>
  <c r="E165" i="142"/>
  <c r="E166" i="142"/>
  <c r="E141" i="142"/>
  <c r="E110" i="86"/>
  <c r="E141" i="86" s="1"/>
  <c r="E103" i="86"/>
  <c r="E134" i="86" s="1"/>
  <c r="E104" i="86"/>
  <c r="E135" i="86" s="1"/>
  <c r="E74" i="142"/>
  <c r="K85" i="35"/>
  <c r="K50" i="35"/>
  <c r="K8" i="35"/>
  <c r="G8" i="35" s="1"/>
  <c r="H54" i="35"/>
  <c r="H92" i="35" s="1"/>
  <c r="K92" i="35" s="1"/>
  <c r="K9" i="35"/>
  <c r="G9" i="35" s="1"/>
  <c r="I60" i="35"/>
  <c r="K60" i="35" s="1"/>
  <c r="K49" i="35"/>
  <c r="K12" i="35"/>
  <c r="G12" i="35" s="1"/>
  <c r="K11" i="35"/>
  <c r="G11" i="35" s="1"/>
  <c r="K90" i="35"/>
  <c r="H51" i="35"/>
  <c r="H89" i="35" s="1"/>
  <c r="K89" i="35" s="1"/>
  <c r="K13" i="35"/>
  <c r="G13" i="35" s="1"/>
  <c r="I88" i="35"/>
  <c r="K88" i="35" s="1"/>
  <c r="B53" i="142"/>
  <c r="B20" i="66"/>
  <c r="B22" i="86"/>
  <c r="B60" i="35"/>
  <c r="B98" i="35" s="1"/>
  <c r="C60" i="35"/>
  <c r="B9" i="66"/>
  <c r="C8" i="66"/>
  <c r="C52" i="35"/>
  <c r="C9" i="66"/>
  <c r="B11" i="86"/>
  <c r="E168" i="86"/>
  <c r="E167" i="86"/>
  <c r="E178" i="86"/>
  <c r="E171" i="86"/>
  <c r="E170" i="86"/>
  <c r="E169" i="86"/>
  <c r="E77" i="86"/>
  <c r="E71" i="86"/>
  <c r="E78" i="86"/>
  <c r="E74" i="86"/>
  <c r="E73" i="86"/>
  <c r="E84" i="86"/>
  <c r="E72" i="86"/>
  <c r="E75" i="86"/>
  <c r="E76" i="86"/>
  <c r="K87" i="35"/>
  <c r="K48" i="35"/>
  <c r="K53" i="35"/>
  <c r="I86" i="35"/>
  <c r="H91" i="35"/>
  <c r="K91" i="35" s="1"/>
  <c r="K47" i="35"/>
  <c r="K52" i="35"/>
  <c r="C89" i="35" l="1"/>
  <c r="C98" i="35"/>
  <c r="C85" i="35"/>
  <c r="C92" i="35"/>
  <c r="C86" i="35"/>
  <c r="C88" i="35"/>
  <c r="C87" i="35"/>
  <c r="C91" i="35"/>
  <c r="C90" i="35"/>
  <c r="B73" i="86"/>
  <c r="B42" i="86"/>
  <c r="B105" i="86"/>
  <c r="B136" i="86"/>
  <c r="C12" i="66"/>
  <c r="C11" i="86"/>
  <c r="C167" i="142"/>
  <c r="C167" i="86" s="1"/>
  <c r="C41" i="86"/>
  <c r="C10" i="86"/>
  <c r="C42" i="86"/>
  <c r="C166" i="142"/>
  <c r="C166" i="86" s="1"/>
  <c r="C105" i="86"/>
  <c r="C73" i="86"/>
  <c r="C72" i="86"/>
  <c r="C104" i="86"/>
  <c r="C45" i="142"/>
  <c r="C45" i="86" s="1"/>
  <c r="B107" i="86"/>
  <c r="B43" i="86"/>
  <c r="B168" i="142"/>
  <c r="B168" i="86" s="1"/>
  <c r="B10" i="66"/>
  <c r="C20" i="66"/>
  <c r="C22" i="86"/>
  <c r="B74" i="86"/>
  <c r="B106" i="86"/>
  <c r="B12" i="86"/>
  <c r="C138" i="86"/>
  <c r="B10" i="86"/>
  <c r="B40" i="86"/>
  <c r="B75" i="86"/>
  <c r="B13" i="86"/>
  <c r="C75" i="86"/>
  <c r="B71" i="86"/>
  <c r="B138" i="86"/>
  <c r="B7" i="66"/>
  <c r="B11" i="66"/>
  <c r="B44" i="86"/>
  <c r="B103" i="86"/>
  <c r="B9" i="86"/>
  <c r="C44" i="86"/>
  <c r="C13" i="86"/>
  <c r="B165" i="142"/>
  <c r="B165" i="86" s="1"/>
  <c r="C107" i="86"/>
  <c r="C11" i="66"/>
  <c r="C78" i="86"/>
  <c r="C141" i="86"/>
  <c r="C16" i="86"/>
  <c r="C47" i="86"/>
  <c r="C106" i="86"/>
  <c r="C74" i="86"/>
  <c r="C168" i="142"/>
  <c r="C168" i="86" s="1"/>
  <c r="C110" i="86"/>
  <c r="C14" i="66"/>
  <c r="C12" i="86"/>
  <c r="C43" i="86"/>
  <c r="C7" i="66"/>
  <c r="C9" i="86"/>
  <c r="C77" i="86"/>
  <c r="B72" i="86"/>
  <c r="C46" i="86"/>
  <c r="C140" i="86"/>
  <c r="B135" i="142"/>
  <c r="B135" i="86" s="1"/>
  <c r="B41" i="86"/>
  <c r="B8" i="66"/>
  <c r="C15" i="86"/>
  <c r="C10" i="66"/>
  <c r="C109" i="86"/>
  <c r="C13" i="66"/>
  <c r="C103" i="86"/>
  <c r="E165" i="86"/>
  <c r="C71" i="86"/>
  <c r="C40" i="86"/>
  <c r="C134" i="86"/>
  <c r="K51" i="35"/>
  <c r="B13" i="66"/>
  <c r="B15" i="86"/>
  <c r="B46" i="86"/>
  <c r="B47" i="142"/>
  <c r="B16" i="86"/>
  <c r="B109" i="142"/>
  <c r="B77" i="86"/>
  <c r="E172" i="86"/>
  <c r="E166" i="86"/>
  <c r="K54" i="35"/>
  <c r="I98" i="35"/>
  <c r="B45" i="142"/>
  <c r="B12" i="66"/>
  <c r="B14" i="86"/>
  <c r="C84" i="142"/>
  <c r="C53" i="86"/>
  <c r="B84" i="142"/>
  <c r="B53" i="86"/>
  <c r="K86" i="35"/>
  <c r="F23" i="140"/>
  <c r="K53" i="152"/>
  <c r="L53" i="152" s="1"/>
  <c r="K52" i="152"/>
  <c r="K51" i="152"/>
  <c r="C76" i="142" l="1"/>
  <c r="C108" i="142" s="1"/>
  <c r="B166" i="142"/>
  <c r="B166" i="86" s="1"/>
  <c r="B140" i="142"/>
  <c r="B109" i="86"/>
  <c r="B78" i="142"/>
  <c r="B47" i="86"/>
  <c r="K98" i="35"/>
  <c r="C116" i="142"/>
  <c r="C84" i="86"/>
  <c r="B116" i="142"/>
  <c r="B84" i="86"/>
  <c r="B76" i="142"/>
  <c r="B45" i="86"/>
  <c r="M53" i="152"/>
  <c r="L52" i="152"/>
  <c r="M52" i="152" s="1"/>
  <c r="C76" i="86" l="1"/>
  <c r="Q16" i="139"/>
  <c r="Q17" i="139"/>
  <c r="Q20" i="139"/>
  <c r="Q10" i="139"/>
  <c r="Q11" i="139"/>
  <c r="Q18" i="139"/>
  <c r="Q19" i="139"/>
  <c r="Q12" i="139"/>
  <c r="Q24" i="139"/>
  <c r="Q13" i="139"/>
  <c r="Q21" i="139"/>
  <c r="Q15" i="139"/>
  <c r="Q14" i="139"/>
  <c r="Q22" i="139"/>
  <c r="Q23" i="139"/>
  <c r="P10" i="139"/>
  <c r="P13" i="139"/>
  <c r="P17" i="139"/>
  <c r="P11" i="139"/>
  <c r="P14" i="139"/>
  <c r="P18" i="139"/>
  <c r="P22" i="139"/>
  <c r="P12" i="139"/>
  <c r="P15" i="139"/>
  <c r="P19" i="139"/>
  <c r="P23" i="139"/>
  <c r="P24" i="139"/>
  <c r="P16" i="139"/>
  <c r="P20" i="139"/>
  <c r="P21" i="139"/>
  <c r="B110" i="142"/>
  <c r="B78" i="86"/>
  <c r="B171" i="142"/>
  <c r="B171" i="86" s="1"/>
  <c r="B140" i="86"/>
  <c r="C139" i="142"/>
  <c r="C108" i="86"/>
  <c r="B108" i="142"/>
  <c r="B76" i="86"/>
  <c r="B147" i="142"/>
  <c r="B116" i="86"/>
  <c r="C147" i="142"/>
  <c r="C116" i="86"/>
  <c r="L51" i="152"/>
  <c r="B141" i="142" l="1"/>
  <c r="B110" i="86"/>
  <c r="B147" i="86"/>
  <c r="B178" i="142"/>
  <c r="B178" i="86" s="1"/>
  <c r="C147" i="86"/>
  <c r="C178" i="142"/>
  <c r="C178" i="86" s="1"/>
  <c r="B139" i="142"/>
  <c r="B108" i="86"/>
  <c r="C170" i="142"/>
  <c r="C170" i="86" s="1"/>
  <c r="C139" i="86"/>
  <c r="M51" i="152"/>
  <c r="O10" i="139" l="1"/>
  <c r="O12" i="139"/>
  <c r="O13" i="139"/>
  <c r="O15" i="139"/>
  <c r="O17" i="139"/>
  <c r="O19" i="139"/>
  <c r="O21" i="139"/>
  <c r="O23" i="139"/>
  <c r="O24" i="139"/>
  <c r="O14" i="139"/>
  <c r="O16" i="139"/>
  <c r="O18" i="139"/>
  <c r="O20" i="139"/>
  <c r="O22" i="139"/>
  <c r="O11" i="139"/>
  <c r="B172" i="142"/>
  <c r="B172" i="86" s="1"/>
  <c r="B141" i="86"/>
  <c r="M54" i="152"/>
  <c r="B170" i="142"/>
  <c r="B170" i="86" s="1"/>
  <c r="B139" i="86"/>
  <c r="R22" i="139" l="1"/>
  <c r="R19" i="139"/>
  <c r="R11" i="139"/>
  <c r="R20" i="139"/>
  <c r="R17" i="139"/>
  <c r="R18" i="139"/>
  <c r="R15" i="139"/>
  <c r="R23" i="139"/>
  <c r="R16" i="139"/>
  <c r="R13" i="139"/>
  <c r="R21" i="139"/>
  <c r="R14" i="139"/>
  <c r="R12" i="139"/>
  <c r="R24" i="139"/>
  <c r="R10" i="139"/>
  <c r="F330" i="140" l="1"/>
  <c r="F331" i="140"/>
  <c r="F332" i="140"/>
  <c r="F333" i="140"/>
  <c r="F334" i="140"/>
  <c r="F335" i="140"/>
  <c r="F336" i="140"/>
  <c r="F337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49" i="140"/>
  <c r="F350" i="140"/>
  <c r="F351" i="140"/>
  <c r="F352" i="140"/>
  <c r="F353" i="140"/>
  <c r="F354" i="140"/>
  <c r="F355" i="140"/>
  <c r="F356" i="140"/>
  <c r="F357" i="140"/>
  <c r="F358" i="140"/>
  <c r="F359" i="140"/>
  <c r="F360" i="140"/>
  <c r="F361" i="140"/>
  <c r="F362" i="140"/>
  <c r="F363" i="140"/>
  <c r="F364" i="140"/>
  <c r="F365" i="140"/>
  <c r="F366" i="140"/>
  <c r="F367" i="140"/>
  <c r="F368" i="140"/>
  <c r="F369" i="140"/>
  <c r="F370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6" i="140"/>
  <c r="F387" i="140"/>
  <c r="F388" i="140"/>
  <c r="F389" i="140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4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420" i="140"/>
  <c r="F421" i="140"/>
  <c r="F422" i="140"/>
  <c r="F423" i="140"/>
  <c r="F424" i="140"/>
  <c r="F425" i="140"/>
  <c r="F426" i="140"/>
  <c r="F427" i="140"/>
  <c r="F428" i="140"/>
  <c r="F429" i="140"/>
  <c r="F430" i="140"/>
  <c r="F431" i="140"/>
  <c r="F432" i="140"/>
  <c r="F433" i="140"/>
  <c r="F434" i="140"/>
  <c r="F435" i="140"/>
  <c r="F436" i="140"/>
  <c r="F437" i="140"/>
  <c r="F438" i="140"/>
  <c r="F439" i="140"/>
  <c r="F440" i="140"/>
  <c r="F441" i="140"/>
  <c r="F442" i="140"/>
  <c r="F443" i="140"/>
  <c r="F444" i="140"/>
  <c r="F445" i="140"/>
  <c r="F446" i="140"/>
  <c r="F447" i="140"/>
  <c r="F448" i="140"/>
  <c r="F449" i="140"/>
  <c r="F450" i="140"/>
  <c r="F451" i="140"/>
  <c r="F452" i="140"/>
  <c r="F453" i="140"/>
  <c r="F454" i="140"/>
  <c r="F455" i="140"/>
  <c r="F456" i="140"/>
  <c r="F457" i="140"/>
  <c r="F458" i="140"/>
  <c r="F459" i="140"/>
  <c r="F460" i="140"/>
  <c r="F461" i="140"/>
  <c r="F462" i="140"/>
  <c r="F463" i="140"/>
  <c r="F464" i="140"/>
  <c r="F465" i="140"/>
  <c r="F466" i="140"/>
  <c r="F467" i="140"/>
  <c r="F468" i="140"/>
  <c r="F469" i="140"/>
  <c r="F470" i="140"/>
  <c r="F471" i="140"/>
  <c r="F472" i="140"/>
  <c r="F473" i="140"/>
  <c r="F474" i="140"/>
  <c r="F475" i="140"/>
  <c r="F476" i="140"/>
  <c r="F477" i="140"/>
  <c r="F478" i="140"/>
  <c r="F479" i="140"/>
  <c r="F480" i="140"/>
  <c r="F481" i="140"/>
  <c r="F482" i="140"/>
  <c r="F483" i="140"/>
  <c r="F484" i="140"/>
  <c r="F485" i="140"/>
  <c r="F486" i="140"/>
  <c r="F487" i="140"/>
  <c r="F488" i="140"/>
  <c r="F489" i="140"/>
  <c r="F490" i="140"/>
  <c r="F491" i="140"/>
  <c r="F492" i="140"/>
  <c r="F493" i="140"/>
  <c r="F494" i="140"/>
  <c r="F495" i="140"/>
  <c r="F496" i="140"/>
  <c r="F497" i="140"/>
  <c r="F498" i="140"/>
  <c r="F499" i="140"/>
  <c r="F500" i="140"/>
  <c r="F501" i="140"/>
  <c r="F502" i="140"/>
  <c r="F503" i="140"/>
  <c r="F504" i="140"/>
  <c r="F505" i="140"/>
  <c r="F506" i="140"/>
  <c r="F507" i="140"/>
  <c r="F508" i="140"/>
  <c r="F509" i="140"/>
  <c r="F510" i="140"/>
  <c r="F511" i="140"/>
  <c r="F512" i="140"/>
  <c r="F513" i="140"/>
  <c r="F514" i="140"/>
  <c r="F515" i="140"/>
  <c r="F516" i="140"/>
  <c r="F517" i="140"/>
  <c r="F518" i="140"/>
  <c r="F519" i="140"/>
  <c r="F520" i="140"/>
  <c r="F521" i="140"/>
  <c r="F522" i="140"/>
  <c r="F523" i="140"/>
  <c r="F524" i="140"/>
  <c r="E17" i="86"/>
  <c r="E18" i="86"/>
  <c r="E19" i="86"/>
  <c r="E20" i="86"/>
  <c r="E21" i="86"/>
  <c r="E8" i="86"/>
  <c r="F27" i="140"/>
  <c r="M8" i="139" l="1"/>
  <c r="L8" i="139"/>
  <c r="K8" i="139"/>
  <c r="AA1249" i="152"/>
  <c r="Z1249" i="152"/>
  <c r="O7" i="139" l="1"/>
  <c r="P7" i="139"/>
  <c r="Q7" i="139"/>
  <c r="Q28" i="139" l="1"/>
  <c r="Q27" i="139"/>
  <c r="P28" i="139"/>
  <c r="P27" i="139"/>
  <c r="O28" i="139" l="1"/>
  <c r="O27" i="139"/>
  <c r="B122" i="86"/>
  <c r="B89" i="86"/>
  <c r="B58" i="86"/>
  <c r="D70" i="86"/>
  <c r="D71" i="86" s="1"/>
  <c r="D72" i="86" s="1"/>
  <c r="D73" i="86" s="1"/>
  <c r="D74" i="86" s="1"/>
  <c r="D75" i="86" s="1"/>
  <c r="D76" i="86" s="1"/>
  <c r="D77" i="86" s="1"/>
  <c r="D78" i="86" s="1"/>
  <c r="D79" i="86" s="1"/>
  <c r="D80" i="86" s="1"/>
  <c r="D81" i="86" s="1"/>
  <c r="D82" i="86" s="1"/>
  <c r="D83" i="86" s="1"/>
  <c r="D84" i="86" s="1"/>
  <c r="D69" i="86"/>
  <c r="D39" i="86"/>
  <c r="D40" i="86" s="1"/>
  <c r="D41" i="86" s="1"/>
  <c r="D42" i="86" s="1"/>
  <c r="D43" i="86" s="1"/>
  <c r="D44" i="86" s="1"/>
  <c r="D45" i="86" s="1"/>
  <c r="D46" i="86" s="1"/>
  <c r="D47" i="86" s="1"/>
  <c r="D48" i="86" s="1"/>
  <c r="D49" i="86" s="1"/>
  <c r="D50" i="86" s="1"/>
  <c r="D51" i="86" s="1"/>
  <c r="D52" i="86" s="1"/>
  <c r="D53" i="86" s="1"/>
  <c r="D38" i="86"/>
  <c r="B28" i="86"/>
  <c r="B27" i="86"/>
  <c r="D8" i="86"/>
  <c r="D9" i="86" s="1"/>
  <c r="D10" i="86" s="1"/>
  <c r="D11" i="86" s="1"/>
  <c r="D12" i="86" s="1"/>
  <c r="D13" i="86" s="1"/>
  <c r="D14" i="86" s="1"/>
  <c r="D15" i="86" s="1"/>
  <c r="D16" i="86" s="1"/>
  <c r="D17" i="86" s="1"/>
  <c r="D18" i="86" s="1"/>
  <c r="D19" i="86" s="1"/>
  <c r="D20" i="86" s="1"/>
  <c r="D21" i="86" s="1"/>
  <c r="D22" i="86" s="1"/>
  <c r="R28" i="139" l="1"/>
  <c r="R27" i="139"/>
  <c r="L16" i="66"/>
  <c r="M16" i="66" s="1"/>
  <c r="S20" i="139" s="1"/>
  <c r="L15" i="66"/>
  <c r="M15" i="66" s="1"/>
  <c r="S19" i="139" s="1"/>
  <c r="L18" i="66"/>
  <c r="M18" i="66" s="1"/>
  <c r="S22" i="139" s="1"/>
  <c r="L17" i="66"/>
  <c r="M17" i="66" s="1"/>
  <c r="S21" i="139" s="1"/>
  <c r="L19" i="66"/>
  <c r="M19" i="66" s="1"/>
  <c r="S23" i="139" s="1"/>
  <c r="C19" i="66" l="1"/>
  <c r="B19" i="66"/>
  <c r="C18" i="66"/>
  <c r="B18" i="66"/>
  <c r="C17" i="66"/>
  <c r="B17" i="66"/>
  <c r="C16" i="66"/>
  <c r="B16" i="66"/>
  <c r="C15" i="66"/>
  <c r="B15" i="66"/>
  <c r="C6" i="66"/>
  <c r="B6" i="66"/>
  <c r="C21" i="86"/>
  <c r="B21" i="86"/>
  <c r="C20" i="86"/>
  <c r="B20" i="86"/>
  <c r="C19" i="86"/>
  <c r="B19" i="86"/>
  <c r="C18" i="86"/>
  <c r="B18" i="86"/>
  <c r="C17" i="86"/>
  <c r="B17" i="86"/>
  <c r="C8" i="86"/>
  <c r="B8" i="86"/>
  <c r="C52" i="142"/>
  <c r="C52" i="86" s="1"/>
  <c r="B52" i="142"/>
  <c r="B83" i="142" s="1"/>
  <c r="C51" i="142"/>
  <c r="C82" i="142" s="1"/>
  <c r="C82" i="86" s="1"/>
  <c r="B51" i="142"/>
  <c r="B51" i="86" s="1"/>
  <c r="C50" i="142"/>
  <c r="C50" i="86" s="1"/>
  <c r="B50" i="142"/>
  <c r="B50" i="86" s="1"/>
  <c r="C49" i="142"/>
  <c r="C49" i="86" s="1"/>
  <c r="B49" i="142"/>
  <c r="B80" i="142" s="1"/>
  <c r="C48" i="142"/>
  <c r="C79" i="142" s="1"/>
  <c r="B48" i="142"/>
  <c r="B79" i="142" s="1"/>
  <c r="C39" i="142"/>
  <c r="C70" i="142" s="1"/>
  <c r="B39" i="142"/>
  <c r="B70" i="142" s="1"/>
  <c r="C57" i="35" l="1"/>
  <c r="C56" i="35"/>
  <c r="B46" i="35"/>
  <c r="B84" i="35" s="1"/>
  <c r="B58" i="35"/>
  <c r="B96" i="35" s="1"/>
  <c r="C58" i="35"/>
  <c r="B55" i="35"/>
  <c r="B93" i="35" s="1"/>
  <c r="C55" i="35"/>
  <c r="C59" i="35"/>
  <c r="C46" i="35"/>
  <c r="B59" i="35"/>
  <c r="B97" i="35" s="1"/>
  <c r="B56" i="35"/>
  <c r="B94" i="35" s="1"/>
  <c r="B57" i="35"/>
  <c r="B95" i="35" s="1"/>
  <c r="B39" i="86"/>
  <c r="C80" i="142"/>
  <c r="C112" i="142" s="1"/>
  <c r="C143" i="142" s="1"/>
  <c r="B48" i="86"/>
  <c r="B81" i="142"/>
  <c r="C48" i="86"/>
  <c r="C81" i="142"/>
  <c r="C51" i="86"/>
  <c r="C83" i="142"/>
  <c r="C115" i="142" s="1"/>
  <c r="C146" i="142" s="1"/>
  <c r="B102" i="142"/>
  <c r="B70" i="86"/>
  <c r="B111" i="142"/>
  <c r="B79" i="86"/>
  <c r="C102" i="142"/>
  <c r="C70" i="86"/>
  <c r="B115" i="142"/>
  <c r="B83" i="86"/>
  <c r="B112" i="142"/>
  <c r="B80" i="86"/>
  <c r="C79" i="86"/>
  <c r="C111" i="142"/>
  <c r="C39" i="86"/>
  <c r="B82" i="142"/>
  <c r="C114" i="142"/>
  <c r="B49" i="86"/>
  <c r="B52" i="86"/>
  <c r="C97" i="35" l="1"/>
  <c r="C96" i="35"/>
  <c r="C93" i="35"/>
  <c r="C94" i="35"/>
  <c r="C84" i="35"/>
  <c r="C95" i="35"/>
  <c r="C80" i="86"/>
  <c r="C112" i="86"/>
  <c r="B81" i="86"/>
  <c r="B113" i="142"/>
  <c r="C115" i="86"/>
  <c r="C81" i="86"/>
  <c r="C113" i="142"/>
  <c r="C83" i="86"/>
  <c r="B82" i="86"/>
  <c r="B114" i="142"/>
  <c r="C142" i="142"/>
  <c r="C111" i="86"/>
  <c r="B115" i="86"/>
  <c r="B146" i="142"/>
  <c r="C114" i="86"/>
  <c r="C145" i="142"/>
  <c r="C177" i="142"/>
  <c r="C177" i="86" s="1"/>
  <c r="C146" i="86"/>
  <c r="C143" i="86"/>
  <c r="C174" i="142"/>
  <c r="C174" i="86" s="1"/>
  <c r="B111" i="86"/>
  <c r="B142" i="142"/>
  <c r="B143" i="142"/>
  <c r="B112" i="86"/>
  <c r="C133" i="142"/>
  <c r="C102" i="86"/>
  <c r="B102" i="86"/>
  <c r="B133" i="142"/>
  <c r="C113" i="86" l="1"/>
  <c r="C144" i="142"/>
  <c r="B144" i="142"/>
  <c r="B113" i="86"/>
  <c r="B133" i="86"/>
  <c r="B164" i="142"/>
  <c r="B177" i="142"/>
  <c r="B177" i="86" s="1"/>
  <c r="B146" i="86"/>
  <c r="C142" i="86"/>
  <c r="C173" i="142"/>
  <c r="C173" i="86" s="1"/>
  <c r="C133" i="86"/>
  <c r="C164" i="142"/>
  <c r="B114" i="86"/>
  <c r="B145" i="142"/>
  <c r="B174" i="142"/>
  <c r="B174" i="86" s="1"/>
  <c r="B143" i="86"/>
  <c r="B142" i="86"/>
  <c r="B173" i="142"/>
  <c r="B173" i="86" s="1"/>
  <c r="C145" i="86"/>
  <c r="C176" i="142"/>
  <c r="C176" i="86" s="1"/>
  <c r="C164" i="86" l="1"/>
  <c r="B164" i="86"/>
  <c r="B144" i="86"/>
  <c r="B175" i="142"/>
  <c r="B175" i="86" s="1"/>
  <c r="C175" i="142"/>
  <c r="C175" i="86" s="1"/>
  <c r="C144" i="86"/>
  <c r="B145" i="86"/>
  <c r="B176" i="142"/>
  <c r="B176" i="86" s="1"/>
  <c r="B34" i="86" l="1"/>
  <c r="B65" i="86" s="1"/>
  <c r="B97" i="86" s="1"/>
  <c r="B128" i="86" s="1"/>
  <c r="B159" i="86" s="1"/>
  <c r="B34" i="142"/>
  <c r="B65" i="142" s="1"/>
  <c r="B97" i="142" s="1"/>
  <c r="B128" i="142" s="1"/>
  <c r="B159" i="142" s="1"/>
  <c r="E525" i="141"/>
  <c r="D525" i="141"/>
  <c r="E524" i="141"/>
  <c r="D524" i="141"/>
  <c r="E523" i="141"/>
  <c r="D523" i="141"/>
  <c r="E522" i="141"/>
  <c r="D522" i="141"/>
  <c r="E521" i="141"/>
  <c r="D521" i="141"/>
  <c r="E520" i="141"/>
  <c r="D520" i="141"/>
  <c r="E519" i="141"/>
  <c r="D519" i="141"/>
  <c r="E518" i="141"/>
  <c r="D518" i="141"/>
  <c r="E517" i="141"/>
  <c r="D517" i="141"/>
  <c r="E516" i="141"/>
  <c r="D516" i="141"/>
  <c r="E515" i="141"/>
  <c r="D515" i="141"/>
  <c r="E514" i="141"/>
  <c r="D514" i="141"/>
  <c r="E513" i="141"/>
  <c r="D513" i="141"/>
  <c r="E512" i="141"/>
  <c r="D512" i="141"/>
  <c r="E511" i="141"/>
  <c r="D511" i="141"/>
  <c r="E510" i="141"/>
  <c r="D510" i="141"/>
  <c r="E509" i="141"/>
  <c r="D509" i="141"/>
  <c r="E508" i="141"/>
  <c r="D508" i="141"/>
  <c r="E507" i="141"/>
  <c r="D507" i="141"/>
  <c r="E506" i="141"/>
  <c r="D506" i="141"/>
  <c r="E505" i="141"/>
  <c r="D505" i="141"/>
  <c r="E504" i="141"/>
  <c r="D504" i="141"/>
  <c r="E503" i="141"/>
  <c r="D503" i="141"/>
  <c r="E502" i="141"/>
  <c r="D502" i="141"/>
  <c r="E501" i="141"/>
  <c r="D501" i="141"/>
  <c r="E500" i="141"/>
  <c r="D500" i="141"/>
  <c r="E499" i="141"/>
  <c r="D499" i="141"/>
  <c r="E498" i="141"/>
  <c r="D498" i="141"/>
  <c r="E497" i="141"/>
  <c r="D497" i="141"/>
  <c r="E496" i="141"/>
  <c r="D496" i="141"/>
  <c r="E495" i="141"/>
  <c r="D495" i="141"/>
  <c r="E494" i="141"/>
  <c r="D494" i="141"/>
  <c r="E493" i="141"/>
  <c r="D493" i="141"/>
  <c r="E492" i="141"/>
  <c r="D492" i="141"/>
  <c r="E491" i="141"/>
  <c r="D491" i="141"/>
  <c r="E490" i="141"/>
  <c r="D490" i="141"/>
  <c r="E489" i="141"/>
  <c r="D489" i="141"/>
  <c r="E488" i="141"/>
  <c r="D488" i="141"/>
  <c r="E487" i="141"/>
  <c r="D487" i="141"/>
  <c r="E486" i="141"/>
  <c r="D486" i="141"/>
  <c r="E485" i="141"/>
  <c r="D485" i="141"/>
  <c r="E484" i="141"/>
  <c r="D484" i="141"/>
  <c r="E483" i="141"/>
  <c r="D483" i="141"/>
  <c r="E482" i="141"/>
  <c r="D482" i="141"/>
  <c r="E481" i="141"/>
  <c r="D481" i="141"/>
  <c r="E480" i="141"/>
  <c r="D480" i="141"/>
  <c r="E479" i="141"/>
  <c r="D479" i="141"/>
  <c r="E478" i="141"/>
  <c r="D478" i="141"/>
  <c r="E477" i="141"/>
  <c r="D477" i="141"/>
  <c r="E476" i="141"/>
  <c r="D476" i="141"/>
  <c r="E475" i="141"/>
  <c r="D475" i="141"/>
  <c r="E474" i="141"/>
  <c r="D474" i="141"/>
  <c r="E473" i="141"/>
  <c r="D473" i="141"/>
  <c r="E472" i="141"/>
  <c r="D472" i="141"/>
  <c r="E471" i="141"/>
  <c r="D471" i="141"/>
  <c r="E470" i="141"/>
  <c r="D470" i="141"/>
  <c r="E469" i="141"/>
  <c r="D469" i="141"/>
  <c r="E468" i="141"/>
  <c r="D468" i="141"/>
  <c r="E467" i="141"/>
  <c r="D467" i="141"/>
  <c r="E466" i="141"/>
  <c r="D466" i="141"/>
  <c r="E465" i="141"/>
  <c r="D465" i="141"/>
  <c r="E464" i="141"/>
  <c r="D464" i="141"/>
  <c r="E463" i="141"/>
  <c r="D463" i="141"/>
  <c r="E462" i="141"/>
  <c r="D462" i="141"/>
  <c r="E461" i="141"/>
  <c r="D461" i="141"/>
  <c r="E460" i="141"/>
  <c r="D460" i="141"/>
  <c r="E459" i="141"/>
  <c r="D459" i="141"/>
  <c r="E458" i="141"/>
  <c r="D458" i="141"/>
  <c r="E457" i="141"/>
  <c r="D457" i="141"/>
  <c r="E456" i="141"/>
  <c r="D456" i="141"/>
  <c r="E455" i="141"/>
  <c r="D455" i="141"/>
  <c r="E454" i="141"/>
  <c r="D454" i="141"/>
  <c r="E453" i="141"/>
  <c r="D453" i="141"/>
  <c r="E452" i="141"/>
  <c r="D452" i="141"/>
  <c r="E451" i="141"/>
  <c r="D451" i="141"/>
  <c r="E450" i="141"/>
  <c r="D450" i="141"/>
  <c r="E449" i="141"/>
  <c r="D449" i="141"/>
  <c r="E448" i="141"/>
  <c r="D448" i="141"/>
  <c r="E447" i="141"/>
  <c r="D447" i="141"/>
  <c r="E446" i="141"/>
  <c r="D446" i="141"/>
  <c r="E445" i="141"/>
  <c r="D445" i="141"/>
  <c r="E444" i="141"/>
  <c r="D444" i="141"/>
  <c r="E443" i="141"/>
  <c r="D443" i="141"/>
  <c r="E442" i="141"/>
  <c r="D442" i="141"/>
  <c r="E441" i="141"/>
  <c r="D441" i="141"/>
  <c r="E440" i="141"/>
  <c r="D440" i="141"/>
  <c r="E439" i="141"/>
  <c r="D439" i="141"/>
  <c r="E438" i="141"/>
  <c r="D438" i="141"/>
  <c r="E437" i="141"/>
  <c r="D437" i="141"/>
  <c r="E436" i="141"/>
  <c r="D436" i="141"/>
  <c r="E435" i="141"/>
  <c r="D435" i="141"/>
  <c r="E434" i="141"/>
  <c r="D434" i="141"/>
  <c r="E433" i="141"/>
  <c r="D433" i="141"/>
  <c r="E432" i="141"/>
  <c r="D432" i="141"/>
  <c r="E431" i="141"/>
  <c r="D431" i="141"/>
  <c r="E430" i="141"/>
  <c r="D430" i="141"/>
  <c r="E429" i="141"/>
  <c r="D429" i="141"/>
  <c r="E428" i="141"/>
  <c r="D428" i="141"/>
  <c r="E427" i="141"/>
  <c r="D427" i="141"/>
  <c r="E426" i="141"/>
  <c r="D426" i="141"/>
  <c r="E425" i="141"/>
  <c r="D425" i="141"/>
  <c r="E424" i="141"/>
  <c r="D424" i="141"/>
  <c r="E423" i="141"/>
  <c r="D423" i="141"/>
  <c r="E422" i="141"/>
  <c r="D422" i="141"/>
  <c r="E421" i="141"/>
  <c r="D421" i="141"/>
  <c r="E420" i="141"/>
  <c r="D420" i="141"/>
  <c r="E419" i="141"/>
  <c r="D419" i="141"/>
  <c r="E418" i="141"/>
  <c r="D418" i="141"/>
  <c r="E417" i="141"/>
  <c r="D417" i="141"/>
  <c r="E416" i="141"/>
  <c r="D416" i="141"/>
  <c r="E415" i="141"/>
  <c r="D415" i="141"/>
  <c r="E414" i="141"/>
  <c r="D414" i="141"/>
  <c r="E413" i="141"/>
  <c r="D413" i="141"/>
  <c r="E412" i="141"/>
  <c r="D412" i="141"/>
  <c r="E411" i="141"/>
  <c r="D411" i="141"/>
  <c r="E410" i="141"/>
  <c r="D410" i="141"/>
  <c r="E409" i="141"/>
  <c r="D409" i="141"/>
  <c r="E408" i="141"/>
  <c r="D408" i="141"/>
  <c r="E407" i="141"/>
  <c r="D407" i="141"/>
  <c r="E406" i="141"/>
  <c r="D406" i="141"/>
  <c r="E405" i="141"/>
  <c r="D405" i="141"/>
  <c r="E404" i="141"/>
  <c r="D404" i="141"/>
  <c r="E403" i="141"/>
  <c r="D403" i="141"/>
  <c r="E402" i="141"/>
  <c r="D402" i="141"/>
  <c r="E401" i="141"/>
  <c r="D401" i="141"/>
  <c r="E400" i="141"/>
  <c r="D400" i="141"/>
  <c r="E399" i="141"/>
  <c r="D399" i="141"/>
  <c r="E398" i="141"/>
  <c r="D398" i="141"/>
  <c r="E397" i="141"/>
  <c r="D397" i="141"/>
  <c r="E396" i="141"/>
  <c r="D396" i="141"/>
  <c r="E395" i="141"/>
  <c r="D395" i="141"/>
  <c r="E394" i="141"/>
  <c r="D394" i="141"/>
  <c r="E393" i="141"/>
  <c r="D393" i="141"/>
  <c r="E392" i="141"/>
  <c r="D392" i="141"/>
  <c r="E391" i="141"/>
  <c r="D391" i="141"/>
  <c r="E390" i="141"/>
  <c r="D390" i="141"/>
  <c r="E389" i="141"/>
  <c r="D389" i="141"/>
  <c r="E388" i="141"/>
  <c r="D388" i="141"/>
  <c r="E387" i="141"/>
  <c r="D387" i="141"/>
  <c r="E386" i="141"/>
  <c r="D386" i="141"/>
  <c r="E385" i="141"/>
  <c r="D385" i="141"/>
  <c r="E384" i="141"/>
  <c r="D384" i="141"/>
  <c r="E383" i="141"/>
  <c r="D383" i="141"/>
  <c r="E382" i="141"/>
  <c r="D382" i="141"/>
  <c r="E381" i="141"/>
  <c r="D381" i="141"/>
  <c r="E380" i="141"/>
  <c r="D380" i="141"/>
  <c r="E379" i="141"/>
  <c r="D379" i="141"/>
  <c r="E378" i="141"/>
  <c r="D378" i="141"/>
  <c r="E377" i="141"/>
  <c r="D377" i="141"/>
  <c r="E376" i="141"/>
  <c r="D376" i="141"/>
  <c r="E375" i="141"/>
  <c r="D375" i="141"/>
  <c r="E374" i="141"/>
  <c r="D374" i="141"/>
  <c r="E373" i="141"/>
  <c r="D373" i="141"/>
  <c r="E372" i="141"/>
  <c r="D372" i="141"/>
  <c r="E371" i="141"/>
  <c r="D371" i="141"/>
  <c r="E370" i="141"/>
  <c r="D370" i="141"/>
  <c r="E369" i="141"/>
  <c r="D369" i="141"/>
  <c r="E368" i="141"/>
  <c r="D368" i="141"/>
  <c r="E367" i="141"/>
  <c r="D367" i="141"/>
  <c r="E366" i="141"/>
  <c r="D366" i="141"/>
  <c r="E365" i="141"/>
  <c r="D365" i="141"/>
  <c r="E364" i="141"/>
  <c r="D364" i="141"/>
  <c r="E363" i="141"/>
  <c r="D363" i="141"/>
  <c r="E362" i="141"/>
  <c r="D362" i="141"/>
  <c r="E361" i="141"/>
  <c r="D361" i="141"/>
  <c r="E360" i="141"/>
  <c r="D360" i="141"/>
  <c r="E359" i="141"/>
  <c r="D359" i="141"/>
  <c r="E358" i="141"/>
  <c r="D358" i="141"/>
  <c r="E357" i="141"/>
  <c r="D357" i="141"/>
  <c r="E356" i="141"/>
  <c r="D356" i="141"/>
  <c r="E355" i="141"/>
  <c r="D355" i="141"/>
  <c r="E354" i="141"/>
  <c r="D354" i="141"/>
  <c r="E353" i="141"/>
  <c r="D353" i="141"/>
  <c r="E352" i="141"/>
  <c r="D352" i="141"/>
  <c r="E351" i="141"/>
  <c r="D351" i="141"/>
  <c r="E350" i="141"/>
  <c r="D350" i="141"/>
  <c r="E349" i="141"/>
  <c r="D349" i="141"/>
  <c r="E348" i="141"/>
  <c r="D348" i="141"/>
  <c r="E347" i="141"/>
  <c r="D347" i="141"/>
  <c r="E346" i="141"/>
  <c r="D346" i="141"/>
  <c r="E345" i="141"/>
  <c r="D345" i="141"/>
  <c r="E344" i="141"/>
  <c r="D344" i="141"/>
  <c r="E343" i="141"/>
  <c r="D343" i="141"/>
  <c r="E342" i="141"/>
  <c r="D342" i="141"/>
  <c r="E341" i="141"/>
  <c r="D341" i="141"/>
  <c r="E340" i="141"/>
  <c r="D340" i="141"/>
  <c r="E339" i="141"/>
  <c r="D339" i="141"/>
  <c r="E338" i="141"/>
  <c r="D338" i="141"/>
  <c r="E337" i="141"/>
  <c r="D337" i="141"/>
  <c r="E336" i="141"/>
  <c r="D336" i="141"/>
  <c r="E335" i="141"/>
  <c r="D335" i="141"/>
  <c r="E334" i="141"/>
  <c r="D334" i="141"/>
  <c r="E333" i="141"/>
  <c r="D333" i="141"/>
  <c r="E332" i="141"/>
  <c r="D332" i="141"/>
  <c r="E331" i="141"/>
  <c r="D331" i="141"/>
  <c r="E330" i="141"/>
  <c r="D330" i="141"/>
  <c r="E329" i="141"/>
  <c r="D329" i="141"/>
  <c r="E328" i="141"/>
  <c r="D328" i="141"/>
  <c r="E327" i="141"/>
  <c r="D327" i="141"/>
  <c r="E326" i="141"/>
  <c r="D326" i="141"/>
  <c r="E325" i="141"/>
  <c r="D325" i="141"/>
  <c r="E324" i="141"/>
  <c r="D324" i="141"/>
  <c r="E323" i="141"/>
  <c r="D323" i="141"/>
  <c r="E322" i="141"/>
  <c r="D322" i="141"/>
  <c r="E321" i="141"/>
  <c r="D321" i="141"/>
  <c r="E320" i="141"/>
  <c r="D320" i="141"/>
  <c r="E319" i="141"/>
  <c r="D319" i="141"/>
  <c r="E318" i="141"/>
  <c r="D318" i="141"/>
  <c r="E317" i="141"/>
  <c r="D317" i="141"/>
  <c r="E316" i="141"/>
  <c r="D316" i="141"/>
  <c r="E315" i="141"/>
  <c r="D315" i="141"/>
  <c r="E314" i="141"/>
  <c r="D314" i="141"/>
  <c r="E313" i="141"/>
  <c r="D313" i="141"/>
  <c r="E312" i="141"/>
  <c r="D312" i="141"/>
  <c r="E311" i="141"/>
  <c r="D311" i="141"/>
  <c r="E310" i="141"/>
  <c r="D310" i="141"/>
  <c r="E309" i="141"/>
  <c r="D309" i="141"/>
  <c r="E308" i="141"/>
  <c r="D308" i="141"/>
  <c r="E307" i="141"/>
  <c r="D307" i="141"/>
  <c r="E306" i="141"/>
  <c r="D306" i="141"/>
  <c r="E305" i="141"/>
  <c r="D305" i="141"/>
  <c r="E304" i="141"/>
  <c r="D304" i="141"/>
  <c r="E303" i="141"/>
  <c r="D303" i="141"/>
  <c r="E302" i="141"/>
  <c r="D302" i="141"/>
  <c r="E301" i="141"/>
  <c r="D301" i="141"/>
  <c r="E300" i="141"/>
  <c r="D300" i="141"/>
  <c r="E299" i="141"/>
  <c r="D299" i="141"/>
  <c r="E298" i="141"/>
  <c r="D298" i="141"/>
  <c r="E297" i="141"/>
  <c r="D297" i="141"/>
  <c r="E296" i="141"/>
  <c r="D296" i="141"/>
  <c r="E295" i="141"/>
  <c r="D295" i="141"/>
  <c r="E294" i="141"/>
  <c r="D294" i="141"/>
  <c r="E293" i="141"/>
  <c r="D293" i="141"/>
  <c r="E292" i="141"/>
  <c r="D292" i="141"/>
  <c r="E291" i="141"/>
  <c r="D291" i="141"/>
  <c r="E290" i="141"/>
  <c r="D290" i="141"/>
  <c r="E289" i="141"/>
  <c r="D289" i="141"/>
  <c r="E288" i="141"/>
  <c r="D288" i="141"/>
  <c r="E287" i="141"/>
  <c r="D287" i="141"/>
  <c r="E286" i="141"/>
  <c r="D286" i="141"/>
  <c r="E285" i="141"/>
  <c r="D285" i="141"/>
  <c r="E284" i="141"/>
  <c r="D284" i="141"/>
  <c r="E283" i="141"/>
  <c r="D283" i="141"/>
  <c r="E282" i="141"/>
  <c r="D282" i="141"/>
  <c r="E281" i="141"/>
  <c r="D281" i="141"/>
  <c r="E280" i="141"/>
  <c r="D280" i="141"/>
  <c r="E279" i="141"/>
  <c r="D279" i="141"/>
  <c r="E278" i="141"/>
  <c r="D278" i="141"/>
  <c r="E277" i="141"/>
  <c r="D277" i="141"/>
  <c r="E276" i="141"/>
  <c r="D276" i="141"/>
  <c r="E275" i="141"/>
  <c r="D275" i="141"/>
  <c r="E274" i="141"/>
  <c r="D274" i="141"/>
  <c r="E273" i="141"/>
  <c r="D273" i="141"/>
  <c r="E272" i="141"/>
  <c r="D272" i="141"/>
  <c r="E271" i="141"/>
  <c r="D271" i="141"/>
  <c r="E270" i="141"/>
  <c r="D270" i="141"/>
  <c r="E269" i="141"/>
  <c r="D269" i="141"/>
  <c r="E268" i="141"/>
  <c r="D268" i="141"/>
  <c r="E267" i="141"/>
  <c r="D267" i="141"/>
  <c r="E266" i="141"/>
  <c r="D266" i="141"/>
  <c r="E265" i="141"/>
  <c r="D265" i="141"/>
  <c r="E264" i="141"/>
  <c r="D264" i="141"/>
  <c r="E263" i="141"/>
  <c r="D263" i="141"/>
  <c r="E262" i="141"/>
  <c r="D262" i="141"/>
  <c r="E261" i="141"/>
  <c r="D261" i="141"/>
  <c r="E260" i="141"/>
  <c r="D260" i="141"/>
  <c r="E259" i="141"/>
  <c r="D259" i="141"/>
  <c r="E258" i="141"/>
  <c r="D258" i="141"/>
  <c r="E257" i="141"/>
  <c r="D257" i="141"/>
  <c r="E256" i="141"/>
  <c r="D256" i="141"/>
  <c r="E255" i="141"/>
  <c r="D255" i="141"/>
  <c r="E254" i="141"/>
  <c r="D254" i="141"/>
  <c r="E253" i="141"/>
  <c r="D253" i="141"/>
  <c r="E252" i="141"/>
  <c r="D252" i="141"/>
  <c r="E251" i="141"/>
  <c r="D251" i="141"/>
  <c r="E250" i="141"/>
  <c r="D250" i="141"/>
  <c r="E249" i="141"/>
  <c r="D249" i="141"/>
  <c r="E248" i="141"/>
  <c r="D248" i="141"/>
  <c r="E247" i="141"/>
  <c r="D247" i="141"/>
  <c r="E246" i="141"/>
  <c r="D246" i="141"/>
  <c r="E245" i="141"/>
  <c r="D245" i="141"/>
  <c r="E244" i="141"/>
  <c r="D244" i="141"/>
  <c r="E243" i="141"/>
  <c r="D243" i="141"/>
  <c r="E242" i="141"/>
  <c r="D242" i="141"/>
  <c r="E241" i="141"/>
  <c r="D241" i="141"/>
  <c r="E240" i="141"/>
  <c r="D240" i="141"/>
  <c r="E239" i="141"/>
  <c r="D239" i="141"/>
  <c r="E238" i="141"/>
  <c r="D238" i="141"/>
  <c r="E237" i="141"/>
  <c r="D237" i="141"/>
  <c r="E236" i="141"/>
  <c r="D236" i="141"/>
  <c r="E235" i="141"/>
  <c r="D235" i="141"/>
  <c r="E234" i="141"/>
  <c r="D234" i="141"/>
  <c r="E233" i="141"/>
  <c r="D233" i="141"/>
  <c r="E232" i="141"/>
  <c r="D232" i="141"/>
  <c r="E231" i="141"/>
  <c r="D231" i="141"/>
  <c r="E230" i="141"/>
  <c r="D230" i="141"/>
  <c r="E229" i="141"/>
  <c r="D229" i="141"/>
  <c r="E228" i="141"/>
  <c r="D228" i="141"/>
  <c r="E227" i="141"/>
  <c r="D227" i="141"/>
  <c r="E226" i="141"/>
  <c r="D226" i="141"/>
  <c r="E225" i="141"/>
  <c r="D225" i="141"/>
  <c r="E224" i="141"/>
  <c r="D224" i="141"/>
  <c r="E223" i="141"/>
  <c r="D223" i="141"/>
  <c r="E222" i="141"/>
  <c r="D222" i="141"/>
  <c r="E221" i="141"/>
  <c r="D221" i="141"/>
  <c r="E220" i="141"/>
  <c r="D220" i="141"/>
  <c r="E219" i="141"/>
  <c r="D219" i="141"/>
  <c r="E218" i="141"/>
  <c r="D218" i="141"/>
  <c r="E217" i="141"/>
  <c r="D217" i="141"/>
  <c r="E216" i="141"/>
  <c r="D216" i="141"/>
  <c r="E215" i="141"/>
  <c r="D215" i="141"/>
  <c r="E214" i="141"/>
  <c r="D214" i="141"/>
  <c r="E213" i="141"/>
  <c r="D213" i="141"/>
  <c r="E212" i="141"/>
  <c r="D212" i="141"/>
  <c r="E211" i="141"/>
  <c r="D211" i="141"/>
  <c r="E210" i="141"/>
  <c r="D210" i="141"/>
  <c r="E209" i="141"/>
  <c r="D209" i="141"/>
  <c r="E208" i="141"/>
  <c r="D208" i="141"/>
  <c r="E207" i="141"/>
  <c r="D207" i="141"/>
  <c r="E206" i="141"/>
  <c r="D206" i="141"/>
  <c r="E205" i="141"/>
  <c r="D205" i="141"/>
  <c r="E204" i="141"/>
  <c r="D204" i="141"/>
  <c r="E203" i="141"/>
  <c r="D203" i="141"/>
  <c r="E202" i="141"/>
  <c r="D202" i="141"/>
  <c r="E201" i="141"/>
  <c r="D201" i="141"/>
  <c r="E200" i="141"/>
  <c r="D200" i="141"/>
  <c r="E199" i="141"/>
  <c r="D199" i="141"/>
  <c r="E198" i="141"/>
  <c r="D198" i="141"/>
  <c r="E197" i="141"/>
  <c r="D197" i="141"/>
  <c r="E196" i="141"/>
  <c r="D196" i="141"/>
  <c r="E195" i="141"/>
  <c r="D195" i="141"/>
  <c r="E194" i="141"/>
  <c r="D194" i="141"/>
  <c r="E193" i="141"/>
  <c r="D193" i="141"/>
  <c r="E192" i="141"/>
  <c r="D192" i="141"/>
  <c r="E191" i="141"/>
  <c r="D191" i="141"/>
  <c r="E190" i="141"/>
  <c r="D190" i="141"/>
  <c r="E189" i="141"/>
  <c r="D189" i="141"/>
  <c r="E188" i="141"/>
  <c r="D188" i="141"/>
  <c r="E187" i="141"/>
  <c r="D187" i="141"/>
  <c r="E186" i="141"/>
  <c r="D186" i="141"/>
  <c r="E185" i="141"/>
  <c r="D185" i="141"/>
  <c r="E184" i="141"/>
  <c r="D184" i="141"/>
  <c r="E183" i="141"/>
  <c r="D183" i="141"/>
  <c r="E182" i="141"/>
  <c r="D182" i="141"/>
  <c r="E181" i="141"/>
  <c r="D181" i="141"/>
  <c r="E180" i="141"/>
  <c r="D180" i="141"/>
  <c r="E179" i="141"/>
  <c r="D179" i="141"/>
  <c r="E178" i="141"/>
  <c r="D178" i="141"/>
  <c r="E177" i="141"/>
  <c r="D177" i="141"/>
  <c r="E176" i="141"/>
  <c r="D176" i="141"/>
  <c r="E175" i="141"/>
  <c r="D175" i="141"/>
  <c r="E174" i="141"/>
  <c r="D174" i="141"/>
  <c r="E173" i="141"/>
  <c r="D173" i="141"/>
  <c r="E172" i="141"/>
  <c r="D172" i="141"/>
  <c r="E171" i="141"/>
  <c r="D171" i="141"/>
  <c r="E170" i="141"/>
  <c r="D170" i="141"/>
  <c r="E169" i="141"/>
  <c r="D169" i="141"/>
  <c r="E168" i="141"/>
  <c r="D168" i="141"/>
  <c r="E167" i="141"/>
  <c r="D167" i="141"/>
  <c r="E166" i="141"/>
  <c r="D166" i="141"/>
  <c r="E165" i="141"/>
  <c r="D165" i="141"/>
  <c r="E164" i="141"/>
  <c r="D164" i="141"/>
  <c r="E163" i="141"/>
  <c r="D163" i="141"/>
  <c r="E162" i="141"/>
  <c r="D162" i="141"/>
  <c r="E161" i="141"/>
  <c r="D161" i="141"/>
  <c r="E160" i="141"/>
  <c r="D160" i="141"/>
  <c r="E159" i="141"/>
  <c r="D159" i="141"/>
  <c r="E158" i="141"/>
  <c r="D158" i="141"/>
  <c r="E157" i="141"/>
  <c r="D157" i="141"/>
  <c r="E156" i="141"/>
  <c r="D156" i="141"/>
  <c r="E155" i="141"/>
  <c r="D155" i="141"/>
  <c r="E154" i="141"/>
  <c r="D154" i="141"/>
  <c r="E153" i="141"/>
  <c r="D153" i="141"/>
  <c r="E152" i="141"/>
  <c r="D152" i="141"/>
  <c r="E151" i="141"/>
  <c r="D151" i="141"/>
  <c r="E150" i="141"/>
  <c r="D150" i="141"/>
  <c r="E149" i="141"/>
  <c r="D149" i="141"/>
  <c r="E148" i="141"/>
  <c r="D148" i="141"/>
  <c r="E147" i="141"/>
  <c r="D147" i="141"/>
  <c r="E146" i="141"/>
  <c r="D146" i="141"/>
  <c r="E145" i="141"/>
  <c r="D145" i="141"/>
  <c r="E144" i="141"/>
  <c r="D144" i="141"/>
  <c r="E143" i="141"/>
  <c r="D143" i="141"/>
  <c r="E142" i="141"/>
  <c r="D142" i="141"/>
  <c r="E141" i="141"/>
  <c r="D141" i="141"/>
  <c r="E140" i="141"/>
  <c r="D140" i="141"/>
  <c r="E139" i="141"/>
  <c r="D139" i="141"/>
  <c r="E138" i="141"/>
  <c r="D138" i="141"/>
  <c r="E137" i="141"/>
  <c r="D137" i="141"/>
  <c r="E136" i="141"/>
  <c r="D136" i="141"/>
  <c r="E135" i="141"/>
  <c r="D135" i="141"/>
  <c r="E134" i="141"/>
  <c r="D134" i="141"/>
  <c r="E133" i="141"/>
  <c r="D133" i="141"/>
  <c r="E132" i="141"/>
  <c r="D132" i="141"/>
  <c r="E131" i="141"/>
  <c r="D131" i="141"/>
  <c r="E130" i="141"/>
  <c r="D130" i="141"/>
  <c r="E129" i="141"/>
  <c r="D129" i="141"/>
  <c r="E128" i="141"/>
  <c r="D128" i="141"/>
  <c r="E127" i="141"/>
  <c r="D127" i="141"/>
  <c r="E126" i="141"/>
  <c r="D126" i="141"/>
  <c r="E125" i="141"/>
  <c r="D125" i="141"/>
  <c r="E124" i="141"/>
  <c r="D124" i="141"/>
  <c r="E123" i="141"/>
  <c r="D123" i="141"/>
  <c r="E122" i="141"/>
  <c r="D122" i="141"/>
  <c r="E121" i="141"/>
  <c r="D121" i="141"/>
  <c r="E120" i="141"/>
  <c r="D120" i="141"/>
  <c r="E119" i="141"/>
  <c r="D119" i="141"/>
  <c r="E118" i="141"/>
  <c r="D118" i="141"/>
  <c r="E117" i="141"/>
  <c r="D117" i="141"/>
  <c r="E116" i="141"/>
  <c r="D116" i="141"/>
  <c r="E115" i="141"/>
  <c r="D115" i="141"/>
  <c r="E114" i="141"/>
  <c r="D114" i="141"/>
  <c r="E113" i="141"/>
  <c r="D113" i="141"/>
  <c r="E112" i="141"/>
  <c r="D112" i="141"/>
  <c r="E111" i="141"/>
  <c r="D111" i="141"/>
  <c r="E110" i="141"/>
  <c r="D110" i="141"/>
  <c r="E109" i="141"/>
  <c r="D109" i="141"/>
  <c r="E108" i="141"/>
  <c r="D108" i="141"/>
  <c r="E107" i="141"/>
  <c r="D107" i="141"/>
  <c r="E106" i="141"/>
  <c r="D106" i="141"/>
  <c r="E105" i="141"/>
  <c r="D105" i="141"/>
  <c r="E104" i="141"/>
  <c r="D104" i="141"/>
  <c r="E103" i="141"/>
  <c r="D103" i="141"/>
  <c r="E102" i="141"/>
  <c r="D102" i="141"/>
  <c r="E101" i="141"/>
  <c r="D101" i="141"/>
  <c r="E100" i="141"/>
  <c r="D100" i="141"/>
  <c r="E99" i="141"/>
  <c r="D99" i="141"/>
  <c r="E98" i="141"/>
  <c r="D98" i="141"/>
  <c r="E97" i="141"/>
  <c r="D97" i="141"/>
  <c r="E96" i="141"/>
  <c r="D96" i="141"/>
  <c r="E95" i="141"/>
  <c r="D95" i="141"/>
  <c r="E94" i="141"/>
  <c r="D94" i="141"/>
  <c r="E93" i="141"/>
  <c r="D93" i="141"/>
  <c r="E92" i="141"/>
  <c r="D92" i="141"/>
  <c r="E91" i="141"/>
  <c r="D91" i="141"/>
  <c r="E90" i="141"/>
  <c r="D90" i="141"/>
  <c r="E89" i="141"/>
  <c r="D89" i="141"/>
  <c r="E88" i="141"/>
  <c r="D88" i="141"/>
  <c r="E87" i="141"/>
  <c r="D87" i="141"/>
  <c r="E86" i="141"/>
  <c r="D86" i="141"/>
  <c r="E85" i="141"/>
  <c r="D85" i="141"/>
  <c r="E84" i="141"/>
  <c r="D84" i="141"/>
  <c r="E83" i="141"/>
  <c r="D83" i="141"/>
  <c r="E82" i="141"/>
  <c r="D82" i="141"/>
  <c r="E81" i="141"/>
  <c r="D81" i="141"/>
  <c r="E80" i="141"/>
  <c r="D80" i="141"/>
  <c r="E79" i="141"/>
  <c r="D79" i="141"/>
  <c r="E78" i="141"/>
  <c r="D78" i="141"/>
  <c r="E77" i="141"/>
  <c r="D77" i="141"/>
  <c r="E76" i="141"/>
  <c r="D76" i="141"/>
  <c r="E75" i="141"/>
  <c r="D75" i="141"/>
  <c r="E74" i="141"/>
  <c r="D74" i="141"/>
  <c r="E73" i="141"/>
  <c r="D73" i="141"/>
  <c r="E72" i="141"/>
  <c r="D72" i="141"/>
  <c r="E71" i="141"/>
  <c r="D71" i="141"/>
  <c r="E70" i="141"/>
  <c r="D70" i="141"/>
  <c r="E69" i="141"/>
  <c r="D69" i="141"/>
  <c r="E68" i="141"/>
  <c r="D68" i="141"/>
  <c r="E67" i="141"/>
  <c r="D67" i="141"/>
  <c r="E66" i="141"/>
  <c r="D66" i="141"/>
  <c r="E65" i="141"/>
  <c r="D65" i="141"/>
  <c r="E64" i="141"/>
  <c r="D64" i="141"/>
  <c r="E63" i="141"/>
  <c r="D63" i="141"/>
  <c r="E62" i="141"/>
  <c r="D62" i="141"/>
  <c r="E61" i="141"/>
  <c r="D61" i="141"/>
  <c r="E60" i="141"/>
  <c r="D60" i="141"/>
  <c r="E59" i="141"/>
  <c r="D59" i="141"/>
  <c r="E58" i="141"/>
  <c r="D58" i="141"/>
  <c r="E57" i="141"/>
  <c r="D57" i="141"/>
  <c r="E56" i="141"/>
  <c r="D56" i="141"/>
  <c r="E55" i="141"/>
  <c r="D55" i="141"/>
  <c r="E54" i="141"/>
  <c r="D54" i="141"/>
  <c r="E53" i="141"/>
  <c r="D53" i="141"/>
  <c r="E52" i="141"/>
  <c r="D52" i="141"/>
  <c r="E51" i="141"/>
  <c r="D51" i="141"/>
  <c r="E50" i="141"/>
  <c r="D50" i="141"/>
  <c r="E49" i="141"/>
  <c r="D49" i="141"/>
  <c r="E48" i="141"/>
  <c r="D48" i="141"/>
  <c r="E47" i="141"/>
  <c r="D47" i="141"/>
  <c r="E46" i="141"/>
  <c r="D46" i="141"/>
  <c r="E45" i="141"/>
  <c r="D45" i="141"/>
  <c r="E44" i="141"/>
  <c r="D44" i="141"/>
  <c r="E43" i="141"/>
  <c r="D43" i="141"/>
  <c r="E42" i="141"/>
  <c r="D42" i="141"/>
  <c r="E41" i="141"/>
  <c r="D41" i="141"/>
  <c r="E40" i="141"/>
  <c r="D40" i="141"/>
  <c r="E39" i="141"/>
  <c r="D39" i="141"/>
  <c r="E38" i="141"/>
  <c r="D38" i="141"/>
  <c r="E37" i="141"/>
  <c r="D37" i="141"/>
  <c r="E36" i="141"/>
  <c r="D36" i="141"/>
  <c r="E35" i="141"/>
  <c r="D35" i="141"/>
  <c r="E34" i="141"/>
  <c r="D34" i="141"/>
  <c r="E33" i="141"/>
  <c r="D33" i="141"/>
  <c r="E32" i="141"/>
  <c r="D32" i="141"/>
  <c r="E31" i="141"/>
  <c r="D31" i="141"/>
  <c r="E30" i="141"/>
  <c r="D30" i="141"/>
  <c r="E29" i="141"/>
  <c r="D29" i="141"/>
  <c r="E28" i="141"/>
  <c r="D28" i="141"/>
  <c r="E27" i="141"/>
  <c r="D27" i="141"/>
  <c r="E26" i="141"/>
  <c r="D26" i="141"/>
  <c r="E25" i="141"/>
  <c r="D25" i="141"/>
  <c r="E24" i="141"/>
  <c r="D24" i="141"/>
  <c r="E23" i="141"/>
  <c r="D23" i="141"/>
  <c r="F24" i="140"/>
  <c r="F25" i="140"/>
  <c r="F26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42" i="140"/>
  <c r="F43" i="140"/>
  <c r="F44" i="140"/>
  <c r="F45" i="140"/>
  <c r="F46" i="140"/>
  <c r="F47" i="140"/>
  <c r="F48" i="140"/>
  <c r="F49" i="140"/>
  <c r="F50" i="140"/>
  <c r="F51" i="140"/>
  <c r="F52" i="140"/>
  <c r="F53" i="140"/>
  <c r="F54" i="140"/>
  <c r="F55" i="140"/>
  <c r="F56" i="140"/>
  <c r="F57" i="140"/>
  <c r="F58" i="140"/>
  <c r="F59" i="140"/>
  <c r="F60" i="140"/>
  <c r="F61" i="140"/>
  <c r="F62" i="140"/>
  <c r="F63" i="140"/>
  <c r="F64" i="140"/>
  <c r="F65" i="140"/>
  <c r="F66" i="140"/>
  <c r="F67" i="140"/>
  <c r="F68" i="140"/>
  <c r="F69" i="140"/>
  <c r="F70" i="140"/>
  <c r="F71" i="140"/>
  <c r="F72" i="140"/>
  <c r="F73" i="140"/>
  <c r="F74" i="140"/>
  <c r="F75" i="140"/>
  <c r="F76" i="140"/>
  <c r="F77" i="140"/>
  <c r="F78" i="140"/>
  <c r="F79" i="140"/>
  <c r="F80" i="140"/>
  <c r="F81" i="140"/>
  <c r="F82" i="140"/>
  <c r="F83" i="140"/>
  <c r="F84" i="140"/>
  <c r="F85" i="140"/>
  <c r="F86" i="140"/>
  <c r="F87" i="140"/>
  <c r="F88" i="140"/>
  <c r="F89" i="140"/>
  <c r="F90" i="140"/>
  <c r="F91" i="140"/>
  <c r="F92" i="140"/>
  <c r="F93" i="140"/>
  <c r="F94" i="140"/>
  <c r="F95" i="140"/>
  <c r="F96" i="140"/>
  <c r="F97" i="140"/>
  <c r="F98" i="140"/>
  <c r="F99" i="140"/>
  <c r="F100" i="140"/>
  <c r="F101" i="140"/>
  <c r="F102" i="140"/>
  <c r="F103" i="140"/>
  <c r="F104" i="140"/>
  <c r="F105" i="140"/>
  <c r="F106" i="140"/>
  <c r="F107" i="140"/>
  <c r="F108" i="140"/>
  <c r="F109" i="140"/>
  <c r="F110" i="140"/>
  <c r="F111" i="140"/>
  <c r="F112" i="140"/>
  <c r="F113" i="140"/>
  <c r="F114" i="140"/>
  <c r="F115" i="140"/>
  <c r="F116" i="140"/>
  <c r="F117" i="140"/>
  <c r="F118" i="140"/>
  <c r="F119" i="140"/>
  <c r="F120" i="140"/>
  <c r="F121" i="140"/>
  <c r="F122" i="140"/>
  <c r="F123" i="140"/>
  <c r="F124" i="140"/>
  <c r="F125" i="140"/>
  <c r="F126" i="140"/>
  <c r="F127" i="140"/>
  <c r="F128" i="140"/>
  <c r="F129" i="140"/>
  <c r="F130" i="140"/>
  <c r="F131" i="140"/>
  <c r="F132" i="140"/>
  <c r="F133" i="140"/>
  <c r="F134" i="140"/>
  <c r="F135" i="140"/>
  <c r="F136" i="140"/>
  <c r="F137" i="140"/>
  <c r="F138" i="140"/>
  <c r="F139" i="140"/>
  <c r="F140" i="140"/>
  <c r="F141" i="140"/>
  <c r="F142" i="140"/>
  <c r="F143" i="140"/>
  <c r="F144" i="140"/>
  <c r="F145" i="140"/>
  <c r="F146" i="140"/>
  <c r="F147" i="140"/>
  <c r="F148" i="140"/>
  <c r="F149" i="140"/>
  <c r="F150" i="140"/>
  <c r="F151" i="140"/>
  <c r="F152" i="140"/>
  <c r="F153" i="140"/>
  <c r="F154" i="140"/>
  <c r="F155" i="140"/>
  <c r="F156" i="140"/>
  <c r="F157" i="140"/>
  <c r="F158" i="140"/>
  <c r="F159" i="140"/>
  <c r="F160" i="140"/>
  <c r="F161" i="140"/>
  <c r="F162" i="140"/>
  <c r="F163" i="140"/>
  <c r="F164" i="140"/>
  <c r="F165" i="140"/>
  <c r="F166" i="140"/>
  <c r="F167" i="140"/>
  <c r="F168" i="140"/>
  <c r="F169" i="140"/>
  <c r="F170" i="140"/>
  <c r="F171" i="140"/>
  <c r="F172" i="140"/>
  <c r="F173" i="140"/>
  <c r="F174" i="140"/>
  <c r="F175" i="140"/>
  <c r="F176" i="140"/>
  <c r="F177" i="140"/>
  <c r="F178" i="140"/>
  <c r="F179" i="140"/>
  <c r="F180" i="140"/>
  <c r="F181" i="140"/>
  <c r="F182" i="140"/>
  <c r="F183" i="140"/>
  <c r="F184" i="140"/>
  <c r="F185" i="140"/>
  <c r="F186" i="140"/>
  <c r="F187" i="140"/>
  <c r="F188" i="140"/>
  <c r="F189" i="140"/>
  <c r="F190" i="140"/>
  <c r="F191" i="140"/>
  <c r="F192" i="140"/>
  <c r="F193" i="140"/>
  <c r="F194" i="140"/>
  <c r="F195" i="140"/>
  <c r="F196" i="140"/>
  <c r="F197" i="140"/>
  <c r="F198" i="140"/>
  <c r="F199" i="140"/>
  <c r="F200" i="140"/>
  <c r="F201" i="140"/>
  <c r="F202" i="140"/>
  <c r="F203" i="140"/>
  <c r="F204" i="140"/>
  <c r="F205" i="140"/>
  <c r="F206" i="140"/>
  <c r="F207" i="140"/>
  <c r="F208" i="140"/>
  <c r="F209" i="140"/>
  <c r="F210" i="140"/>
  <c r="F211" i="140"/>
  <c r="F212" i="140"/>
  <c r="F213" i="140"/>
  <c r="F214" i="140"/>
  <c r="F215" i="140"/>
  <c r="F216" i="140"/>
  <c r="F217" i="140"/>
  <c r="F218" i="140"/>
  <c r="F219" i="140"/>
  <c r="F220" i="140"/>
  <c r="F221" i="140"/>
  <c r="F222" i="140"/>
  <c r="F223" i="140"/>
  <c r="F224" i="140"/>
  <c r="F225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39" i="140"/>
  <c r="F240" i="140"/>
  <c r="F241" i="140"/>
  <c r="F242" i="140"/>
  <c r="F243" i="140"/>
  <c r="F244" i="140"/>
  <c r="F245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0" i="140"/>
  <c r="F261" i="140"/>
  <c r="F262" i="140"/>
  <c r="F263" i="140"/>
  <c r="F264" i="140"/>
  <c r="F265" i="140"/>
  <c r="F266" i="140"/>
  <c r="F267" i="140"/>
  <c r="F268" i="140"/>
  <c r="F269" i="140"/>
  <c r="F270" i="140"/>
  <c r="F271" i="140"/>
  <c r="F272" i="140"/>
  <c r="F273" i="140"/>
  <c r="F274" i="140"/>
  <c r="F275" i="140"/>
  <c r="F276" i="140"/>
  <c r="F277" i="140"/>
  <c r="F278" i="140"/>
  <c r="F279" i="140"/>
  <c r="F280" i="140"/>
  <c r="F281" i="140"/>
  <c r="F282" i="140"/>
  <c r="F283" i="140"/>
  <c r="F284" i="140"/>
  <c r="F285" i="140"/>
  <c r="F286" i="140"/>
  <c r="F287" i="140"/>
  <c r="F288" i="140"/>
  <c r="F289" i="140"/>
  <c r="F290" i="140"/>
  <c r="F291" i="140"/>
  <c r="F292" i="140"/>
  <c r="F293" i="140"/>
  <c r="F294" i="140"/>
  <c r="F295" i="140"/>
  <c r="F296" i="140"/>
  <c r="F297" i="140"/>
  <c r="F298" i="140"/>
  <c r="F299" i="140"/>
  <c r="F300" i="140"/>
  <c r="F301" i="140"/>
  <c r="F302" i="140"/>
  <c r="F303" i="140"/>
  <c r="F304" i="140"/>
  <c r="F305" i="140"/>
  <c r="F306" i="140"/>
  <c r="F307" i="140"/>
  <c r="F308" i="140"/>
  <c r="F309" i="140"/>
  <c r="F310" i="140"/>
  <c r="F311" i="140"/>
  <c r="F312" i="140"/>
  <c r="F313" i="140"/>
  <c r="F314" i="140"/>
  <c r="F315" i="140"/>
  <c r="F316" i="140"/>
  <c r="F317" i="140"/>
  <c r="F318" i="140"/>
  <c r="F319" i="140"/>
  <c r="F320" i="140"/>
  <c r="F321" i="140"/>
  <c r="F322" i="140"/>
  <c r="F323" i="140"/>
  <c r="F324" i="140"/>
  <c r="F325" i="140"/>
  <c r="F326" i="140"/>
  <c r="F327" i="140"/>
  <c r="F328" i="140"/>
  <c r="F329" i="140"/>
  <c r="G498" i="140" l="1"/>
  <c r="G525" i="140"/>
  <c r="G511" i="140"/>
  <c r="G444" i="140"/>
  <c r="G519" i="140"/>
  <c r="G489" i="140"/>
  <c r="G477" i="140"/>
  <c r="G512" i="140"/>
  <c r="G518" i="140"/>
  <c r="G501" i="140"/>
  <c r="G476" i="140"/>
  <c r="G500" i="140"/>
  <c r="G484" i="140"/>
  <c r="G23" i="140"/>
  <c r="G334" i="140"/>
  <c r="G408" i="140"/>
  <c r="G443" i="140"/>
  <c r="G387" i="140"/>
  <c r="G402" i="140"/>
  <c r="G437" i="140"/>
  <c r="G474" i="140"/>
  <c r="G447" i="140"/>
  <c r="G456" i="140"/>
  <c r="G475" i="140"/>
  <c r="G493" i="140"/>
  <c r="G520" i="140"/>
  <c r="G348" i="140"/>
  <c r="G405" i="140"/>
  <c r="G432" i="140"/>
  <c r="G460" i="140"/>
  <c r="G487" i="140"/>
  <c r="G515" i="140"/>
  <c r="G373" i="140"/>
  <c r="G419" i="140"/>
  <c r="G455" i="140"/>
  <c r="G510" i="140"/>
  <c r="G365" i="140"/>
  <c r="G396" i="140"/>
  <c r="G423" i="140"/>
  <c r="G451" i="140"/>
  <c r="G478" i="140"/>
  <c r="G436" i="140"/>
  <c r="G472" i="140"/>
  <c r="G509" i="140"/>
  <c r="G338" i="140"/>
  <c r="G391" i="140"/>
  <c r="G428" i="140"/>
  <c r="G464" i="140"/>
  <c r="G414" i="140"/>
  <c r="G469" i="140"/>
  <c r="G496" i="140"/>
  <c r="G524" i="140"/>
  <c r="G399" i="140"/>
  <c r="G445" i="140"/>
  <c r="G491" i="140"/>
  <c r="G410" i="140"/>
  <c r="G507" i="140"/>
  <c r="G516" i="140"/>
  <c r="G381" i="140"/>
  <c r="G463" i="140"/>
  <c r="G382" i="140"/>
  <c r="G483" i="140"/>
  <c r="G356" i="140"/>
  <c r="G372" i="140"/>
  <c r="G390" i="140"/>
  <c r="G427" i="140"/>
  <c r="G454" i="140"/>
  <c r="G357" i="140"/>
  <c r="G400" i="140"/>
  <c r="G446" i="140"/>
  <c r="G492" i="140"/>
  <c r="G482" i="140"/>
  <c r="G470" i="140"/>
  <c r="G462" i="140"/>
  <c r="G394" i="140"/>
  <c r="G355" i="140"/>
  <c r="G435" i="140"/>
  <c r="G479" i="140"/>
  <c r="G349" i="140"/>
  <c r="G431" i="140"/>
  <c r="G467" i="140"/>
  <c r="G363" i="140"/>
  <c r="G513" i="140"/>
  <c r="G449" i="140"/>
  <c r="G385" i="140"/>
  <c r="G360" i="140"/>
  <c r="G335" i="140"/>
  <c r="G514" i="140"/>
  <c r="G438" i="140"/>
  <c r="G422" i="140"/>
  <c r="G386" i="140"/>
  <c r="G331" i="140"/>
  <c r="G416" i="140"/>
  <c r="G461" i="140"/>
  <c r="G332" i="140"/>
  <c r="G413" i="140"/>
  <c r="G448" i="140"/>
  <c r="G341" i="140"/>
  <c r="G505" i="140"/>
  <c r="G441" i="140"/>
  <c r="G377" i="140"/>
  <c r="G352" i="140"/>
  <c r="G366" i="140"/>
  <c r="G430" i="140"/>
  <c r="G362" i="140"/>
  <c r="G380" i="140"/>
  <c r="G376" i="140"/>
  <c r="G481" i="140"/>
  <c r="G342" i="140"/>
  <c r="G521" i="140"/>
  <c r="G458" i="140"/>
  <c r="G406" i="140"/>
  <c r="G374" i="140"/>
  <c r="G378" i="140"/>
  <c r="G517" i="140"/>
  <c r="G407" i="140"/>
  <c r="G452" i="140"/>
  <c r="G523" i="140"/>
  <c r="G404" i="140"/>
  <c r="G439" i="140"/>
  <c r="G429" i="140"/>
  <c r="G497" i="140"/>
  <c r="G433" i="140"/>
  <c r="G369" i="140"/>
  <c r="G344" i="140"/>
  <c r="G358" i="140"/>
  <c r="G522" i="140"/>
  <c r="G415" i="140"/>
  <c r="G412" i="140"/>
  <c r="G417" i="140"/>
  <c r="G367" i="140"/>
  <c r="G375" i="140"/>
  <c r="G486" i="140"/>
  <c r="G340" i="140"/>
  <c r="G490" i="140"/>
  <c r="G370" i="140"/>
  <c r="G508" i="140"/>
  <c r="G389" i="140"/>
  <c r="G424" i="140"/>
  <c r="G504" i="140"/>
  <c r="G395" i="140"/>
  <c r="G421" i="140"/>
  <c r="G420" i="140"/>
  <c r="G425" i="140"/>
  <c r="G361" i="140"/>
  <c r="G336" i="140"/>
  <c r="G350" i="140"/>
  <c r="G442" i="140"/>
  <c r="G499" i="140"/>
  <c r="G495" i="140"/>
  <c r="G411" i="140"/>
  <c r="G353" i="140"/>
  <c r="G368" i="140"/>
  <c r="G398" i="140"/>
  <c r="G506" i="140"/>
  <c r="G434" i="140"/>
  <c r="G354" i="140"/>
  <c r="G480" i="140"/>
  <c r="G371" i="140"/>
  <c r="G397" i="140"/>
  <c r="G468" i="140"/>
  <c r="G364" i="140"/>
  <c r="G403" i="140"/>
  <c r="G392" i="140"/>
  <c r="G473" i="140"/>
  <c r="G409" i="140"/>
  <c r="G345" i="140"/>
  <c r="G359" i="140"/>
  <c r="G347" i="140"/>
  <c r="G494" i="140"/>
  <c r="G440" i="140"/>
  <c r="G393" i="140"/>
  <c r="G450" i="140"/>
  <c r="G466" i="140"/>
  <c r="G426" i="140"/>
  <c r="G346" i="140"/>
  <c r="G471" i="140"/>
  <c r="G333" i="140"/>
  <c r="G388" i="140"/>
  <c r="G459" i="140"/>
  <c r="G503" i="140"/>
  <c r="G384" i="140"/>
  <c r="G383" i="140"/>
  <c r="G465" i="140"/>
  <c r="G401" i="140"/>
  <c r="G337" i="140"/>
  <c r="G351" i="140"/>
  <c r="G339" i="140"/>
  <c r="G502" i="140"/>
  <c r="G418" i="140"/>
  <c r="G330" i="140"/>
  <c r="G453" i="140"/>
  <c r="G488" i="140"/>
  <c r="G379" i="140"/>
  <c r="G485" i="140"/>
  <c r="G457" i="140"/>
  <c r="G343" i="140"/>
  <c r="G37" i="140"/>
  <c r="G84" i="140"/>
  <c r="G28" i="140"/>
  <c r="G98" i="140"/>
  <c r="G74" i="140"/>
  <c r="G277" i="140"/>
  <c r="G85" i="140"/>
  <c r="G275" i="140"/>
  <c r="G219" i="140"/>
  <c r="G187" i="140"/>
  <c r="G163" i="140"/>
  <c r="G115" i="140"/>
  <c r="G99" i="140"/>
  <c r="G75" i="140"/>
  <c r="G314" i="140"/>
  <c r="G210" i="140"/>
  <c r="G106" i="140"/>
  <c r="G305" i="140"/>
  <c r="G204" i="140"/>
  <c r="G96" i="140"/>
  <c r="G93" i="140"/>
  <c r="G327" i="140"/>
  <c r="G303" i="140"/>
  <c r="G255" i="140"/>
  <c r="G87" i="140"/>
  <c r="G246" i="140"/>
  <c r="G142" i="140"/>
  <c r="G63" i="140"/>
  <c r="G135" i="140"/>
  <c r="G183" i="140"/>
  <c r="G143" i="140"/>
  <c r="G95" i="140"/>
  <c r="G39" i="140"/>
  <c r="G191" i="140"/>
  <c r="G127" i="140"/>
  <c r="G55" i="140"/>
  <c r="G79" i="140"/>
  <c r="G159" i="140"/>
  <c r="G103" i="140"/>
  <c r="G31" i="140"/>
  <c r="G175" i="140"/>
  <c r="G111" i="140"/>
  <c r="G71" i="140"/>
  <c r="G167" i="140"/>
  <c r="G329" i="140"/>
  <c r="G321" i="140"/>
  <c r="G313" i="140"/>
  <c r="G297" i="140"/>
  <c r="G289" i="140"/>
  <c r="G281" i="140"/>
  <c r="G273" i="140"/>
  <c r="G265" i="140"/>
  <c r="G257" i="140"/>
  <c r="G249" i="140"/>
  <c r="G241" i="140"/>
  <c r="G233" i="140"/>
  <c r="G225" i="140"/>
  <c r="G217" i="140"/>
  <c r="G209" i="140"/>
  <c r="G201" i="140"/>
  <c r="G193" i="140"/>
  <c r="G185" i="140"/>
  <c r="G177" i="140"/>
  <c r="G169" i="140"/>
  <c r="G161" i="140"/>
  <c r="G153" i="140"/>
  <c r="G145" i="140"/>
  <c r="G137" i="140"/>
  <c r="G129" i="140"/>
  <c r="G121" i="140"/>
  <c r="G113" i="140"/>
  <c r="G105" i="140"/>
  <c r="G97" i="140"/>
  <c r="G89" i="140"/>
  <c r="G81" i="140"/>
  <c r="G73" i="140"/>
  <c r="G65" i="140"/>
  <c r="G57" i="140"/>
  <c r="G49" i="140"/>
  <c r="G41" i="140"/>
  <c r="G33" i="140"/>
  <c r="G25" i="140"/>
  <c r="G328" i="140"/>
  <c r="G320" i="140"/>
  <c r="G312" i="140"/>
  <c r="G304" i="140"/>
  <c r="G296" i="140"/>
  <c r="G288" i="140"/>
  <c r="G280" i="140"/>
  <c r="G272" i="140"/>
  <c r="G264" i="140"/>
  <c r="G256" i="140"/>
  <c r="G248" i="140"/>
  <c r="G240" i="140"/>
  <c r="G232" i="140"/>
  <c r="G224" i="140"/>
  <c r="G216" i="140"/>
  <c r="G208" i="140"/>
  <c r="G200" i="140"/>
  <c r="G192" i="140"/>
  <c r="G184" i="140"/>
  <c r="G176" i="140"/>
  <c r="G168" i="140"/>
  <c r="G160" i="140"/>
  <c r="G152" i="140"/>
  <c r="G144" i="140"/>
  <c r="G136" i="140"/>
  <c r="G128" i="140"/>
  <c r="G120" i="140"/>
  <c r="G112" i="140"/>
  <c r="G104" i="140"/>
  <c r="G88" i="140"/>
  <c r="G80" i="140"/>
  <c r="G72" i="140"/>
  <c r="G64" i="140"/>
  <c r="G56" i="140"/>
  <c r="G48" i="140"/>
  <c r="G40" i="140"/>
  <c r="G32" i="140"/>
  <c r="G24" i="140"/>
  <c r="G119" i="140"/>
  <c r="G319" i="140"/>
  <c r="G311" i="140"/>
  <c r="G295" i="140"/>
  <c r="G287" i="140"/>
  <c r="G279" i="140"/>
  <c r="G271" i="140"/>
  <c r="G263" i="140"/>
  <c r="G247" i="140"/>
  <c r="G239" i="140"/>
  <c r="G231" i="140"/>
  <c r="G223" i="140"/>
  <c r="G215" i="140"/>
  <c r="G207" i="140"/>
  <c r="G199" i="140"/>
  <c r="G326" i="140"/>
  <c r="G318" i="140"/>
  <c r="G310" i="140"/>
  <c r="G302" i="140"/>
  <c r="G294" i="140"/>
  <c r="G286" i="140"/>
  <c r="G278" i="140"/>
  <c r="G270" i="140"/>
  <c r="G262" i="140"/>
  <c r="G254" i="140"/>
  <c r="G238" i="140"/>
  <c r="G230" i="140"/>
  <c r="G222" i="140"/>
  <c r="G214" i="140"/>
  <c r="G206" i="140"/>
  <c r="G198" i="140"/>
  <c r="G190" i="140"/>
  <c r="G182" i="140"/>
  <c r="G174" i="140"/>
  <c r="G166" i="140"/>
  <c r="G158" i="140"/>
  <c r="G150" i="140"/>
  <c r="G134" i="140"/>
  <c r="G126" i="140"/>
  <c r="G118" i="140"/>
  <c r="G110" i="140"/>
  <c r="G102" i="140"/>
  <c r="G94" i="140"/>
  <c r="G86" i="140"/>
  <c r="G78" i="140"/>
  <c r="G70" i="140"/>
  <c r="G62" i="140"/>
  <c r="G54" i="140"/>
  <c r="G46" i="140"/>
  <c r="G38" i="140"/>
  <c r="G30" i="140"/>
  <c r="G274" i="140"/>
  <c r="G242" i="140"/>
  <c r="G178" i="140"/>
  <c r="G146" i="140"/>
  <c r="G122" i="140"/>
  <c r="G66" i="140"/>
  <c r="G42" i="140"/>
  <c r="G306" i="140"/>
  <c r="G282" i="140"/>
  <c r="G250" i="140"/>
  <c r="G218" i="140"/>
  <c r="G186" i="140"/>
  <c r="G154" i="140"/>
  <c r="G130" i="140"/>
  <c r="G82" i="140"/>
  <c r="G50" i="140"/>
  <c r="G298" i="140"/>
  <c r="G266" i="140"/>
  <c r="G234" i="140"/>
  <c r="G202" i="140"/>
  <c r="G170" i="140"/>
  <c r="G138" i="140"/>
  <c r="G34" i="140"/>
  <c r="G322" i="140"/>
  <c r="G290" i="140"/>
  <c r="G258" i="140"/>
  <c r="G226" i="140"/>
  <c r="G194" i="140"/>
  <c r="G162" i="140"/>
  <c r="G114" i="140"/>
  <c r="G90" i="140"/>
  <c r="G58" i="140"/>
  <c r="G26" i="140"/>
  <c r="G325" i="140"/>
  <c r="G317" i="140"/>
  <c r="G309" i="140"/>
  <c r="G301" i="140"/>
  <c r="G293" i="140"/>
  <c r="G285" i="140"/>
  <c r="G269" i="140"/>
  <c r="G261" i="140"/>
  <c r="G253" i="140"/>
  <c r="G245" i="140"/>
  <c r="G237" i="140"/>
  <c r="G229" i="140"/>
  <c r="G221" i="140"/>
  <c r="G213" i="140"/>
  <c r="G205" i="140"/>
  <c r="G197" i="140"/>
  <c r="G189" i="140"/>
  <c r="G181" i="140"/>
  <c r="G173" i="140"/>
  <c r="G165" i="140"/>
  <c r="G157" i="140"/>
  <c r="G149" i="140"/>
  <c r="G141" i="140"/>
  <c r="G133" i="140"/>
  <c r="G125" i="140"/>
  <c r="G117" i="140"/>
  <c r="G109" i="140"/>
  <c r="G101" i="140"/>
  <c r="G77" i="140"/>
  <c r="G69" i="140"/>
  <c r="G61" i="140"/>
  <c r="G53" i="140"/>
  <c r="G45" i="140"/>
  <c r="G29" i="140"/>
  <c r="G324" i="140"/>
  <c r="G316" i="140"/>
  <c r="G308" i="140"/>
  <c r="G300" i="140"/>
  <c r="G292" i="140"/>
  <c r="G284" i="140"/>
  <c r="G276" i="140"/>
  <c r="G268" i="140"/>
  <c r="G260" i="140"/>
  <c r="G252" i="140"/>
  <c r="G244" i="140"/>
  <c r="G236" i="140"/>
  <c r="G228" i="140"/>
  <c r="G220" i="140"/>
  <c r="G212" i="140"/>
  <c r="G196" i="140"/>
  <c r="G188" i="140"/>
  <c r="G180" i="140"/>
  <c r="G172" i="140"/>
  <c r="G164" i="140"/>
  <c r="G156" i="140"/>
  <c r="G148" i="140"/>
  <c r="G140" i="140"/>
  <c r="G132" i="140"/>
  <c r="G124" i="140"/>
  <c r="G116" i="140"/>
  <c r="G108" i="140"/>
  <c r="G100" i="140"/>
  <c r="G92" i="140"/>
  <c r="G76" i="140"/>
  <c r="G68" i="140"/>
  <c r="G60" i="140"/>
  <c r="G52" i="140"/>
  <c r="G44" i="140"/>
  <c r="G36" i="140"/>
  <c r="G47" i="140"/>
  <c r="G151" i="140"/>
  <c r="G323" i="140"/>
  <c r="G315" i="140"/>
  <c r="G307" i="140"/>
  <c r="G299" i="140"/>
  <c r="G291" i="140"/>
  <c r="G283" i="140"/>
  <c r="G267" i="140"/>
  <c r="G259" i="140"/>
  <c r="G251" i="140"/>
  <c r="G243" i="140"/>
  <c r="G235" i="140"/>
  <c r="G227" i="140"/>
  <c r="G211" i="140"/>
  <c r="G203" i="140"/>
  <c r="G195" i="140"/>
  <c r="G179" i="140"/>
  <c r="G171" i="140"/>
  <c r="G155" i="140"/>
  <c r="G147" i="140"/>
  <c r="G139" i="140"/>
  <c r="G131" i="140"/>
  <c r="G123" i="140"/>
  <c r="G107" i="140"/>
  <c r="G91" i="140"/>
  <c r="G83" i="140"/>
  <c r="G67" i="140"/>
  <c r="G59" i="140"/>
  <c r="G51" i="140"/>
  <c r="G43" i="140"/>
  <c r="G35" i="140"/>
  <c r="G27" i="140"/>
  <c r="I23" i="140" l="1"/>
  <c r="K23" i="140"/>
  <c r="B183" i="142"/>
  <c r="D163" i="142"/>
  <c r="B153" i="142"/>
  <c r="B184" i="142" s="1"/>
  <c r="B152" i="142"/>
  <c r="D132" i="142"/>
  <c r="B121" i="142"/>
  <c r="E115" i="86"/>
  <c r="E114" i="86"/>
  <c r="E113" i="86"/>
  <c r="E112" i="86"/>
  <c r="E111" i="86"/>
  <c r="E102" i="86"/>
  <c r="D101" i="142"/>
  <c r="E83" i="142"/>
  <c r="E82" i="142"/>
  <c r="E81" i="142"/>
  <c r="E80" i="142"/>
  <c r="E79" i="142"/>
  <c r="E70" i="142"/>
  <c r="B60" i="142"/>
  <c r="B91" i="142" s="1"/>
  <c r="B123" i="142" s="1"/>
  <c r="B154" i="142" s="1"/>
  <c r="B185" i="142" s="1"/>
  <c r="B59" i="142"/>
  <c r="B90" i="142" s="1"/>
  <c r="E52" i="142"/>
  <c r="E51" i="142"/>
  <c r="E50" i="142"/>
  <c r="E49" i="142"/>
  <c r="E48" i="142"/>
  <c r="E39" i="142"/>
  <c r="E24" i="142"/>
  <c r="E23" i="142"/>
  <c r="J525" i="141"/>
  <c r="F525" i="141" s="1"/>
  <c r="H525" i="141"/>
  <c r="C525" i="141"/>
  <c r="B525" i="141"/>
  <c r="J524" i="141"/>
  <c r="F524" i="141" s="1"/>
  <c r="H524" i="141"/>
  <c r="C524" i="141"/>
  <c r="B524" i="141"/>
  <c r="J523" i="141"/>
  <c r="F523" i="141" s="1"/>
  <c r="H523" i="141"/>
  <c r="C523" i="141"/>
  <c r="B523" i="141"/>
  <c r="J522" i="141"/>
  <c r="F522" i="141" s="1"/>
  <c r="H522" i="141"/>
  <c r="C522" i="141"/>
  <c r="B522" i="141"/>
  <c r="J521" i="141"/>
  <c r="F521" i="141" s="1"/>
  <c r="H521" i="141"/>
  <c r="C521" i="141"/>
  <c r="B521" i="141"/>
  <c r="J520" i="141"/>
  <c r="F520" i="141" s="1"/>
  <c r="H520" i="141"/>
  <c r="C520" i="141"/>
  <c r="B520" i="141"/>
  <c r="J519" i="141"/>
  <c r="F519" i="141" s="1"/>
  <c r="H519" i="141"/>
  <c r="C519" i="141"/>
  <c r="B519" i="141"/>
  <c r="J518" i="141"/>
  <c r="F518" i="141" s="1"/>
  <c r="H518" i="141"/>
  <c r="C518" i="141"/>
  <c r="B518" i="141"/>
  <c r="J517" i="141"/>
  <c r="F517" i="141" s="1"/>
  <c r="H517" i="141"/>
  <c r="C517" i="141"/>
  <c r="B517" i="141"/>
  <c r="J516" i="141"/>
  <c r="F516" i="141" s="1"/>
  <c r="H516" i="141"/>
  <c r="C516" i="141"/>
  <c r="B516" i="141"/>
  <c r="J515" i="141"/>
  <c r="F515" i="141" s="1"/>
  <c r="H515" i="141"/>
  <c r="C515" i="141"/>
  <c r="B515" i="141"/>
  <c r="J514" i="141"/>
  <c r="F514" i="141" s="1"/>
  <c r="H514" i="141"/>
  <c r="C514" i="141"/>
  <c r="B514" i="141"/>
  <c r="J513" i="141"/>
  <c r="F513" i="141" s="1"/>
  <c r="H513" i="141"/>
  <c r="C513" i="141"/>
  <c r="B513" i="141"/>
  <c r="J512" i="141"/>
  <c r="F512" i="141" s="1"/>
  <c r="H512" i="141"/>
  <c r="C512" i="141"/>
  <c r="B512" i="141"/>
  <c r="J511" i="141"/>
  <c r="F511" i="141" s="1"/>
  <c r="H511" i="141"/>
  <c r="C511" i="141"/>
  <c r="B511" i="141"/>
  <c r="J510" i="141"/>
  <c r="F510" i="141" s="1"/>
  <c r="H510" i="141"/>
  <c r="C510" i="141"/>
  <c r="B510" i="141"/>
  <c r="J509" i="141"/>
  <c r="F509" i="141" s="1"/>
  <c r="H509" i="141"/>
  <c r="C509" i="141"/>
  <c r="B509" i="141"/>
  <c r="J508" i="141"/>
  <c r="F508" i="141" s="1"/>
  <c r="H508" i="141"/>
  <c r="C508" i="141"/>
  <c r="B508" i="141"/>
  <c r="J507" i="141"/>
  <c r="F507" i="141" s="1"/>
  <c r="H507" i="141"/>
  <c r="C507" i="141"/>
  <c r="B507" i="141"/>
  <c r="J506" i="141"/>
  <c r="H506" i="141"/>
  <c r="C506" i="141"/>
  <c r="B506" i="141"/>
  <c r="J505" i="141"/>
  <c r="F505" i="141" s="1"/>
  <c r="H505" i="141"/>
  <c r="C505" i="141"/>
  <c r="B505" i="141"/>
  <c r="J504" i="141"/>
  <c r="F504" i="141" s="1"/>
  <c r="H504" i="141"/>
  <c r="C504" i="141"/>
  <c r="B504" i="141"/>
  <c r="J503" i="141"/>
  <c r="F503" i="141" s="1"/>
  <c r="H503" i="141"/>
  <c r="C503" i="141"/>
  <c r="B503" i="141"/>
  <c r="J502" i="141"/>
  <c r="F502" i="141" s="1"/>
  <c r="H502" i="141"/>
  <c r="C502" i="141"/>
  <c r="B502" i="141"/>
  <c r="J501" i="141"/>
  <c r="F501" i="141" s="1"/>
  <c r="H501" i="141"/>
  <c r="C501" i="141"/>
  <c r="B501" i="141"/>
  <c r="J500" i="141"/>
  <c r="F500" i="141" s="1"/>
  <c r="H500" i="141"/>
  <c r="C500" i="141"/>
  <c r="B500" i="141"/>
  <c r="J499" i="141"/>
  <c r="F499" i="141" s="1"/>
  <c r="H499" i="141"/>
  <c r="C499" i="141"/>
  <c r="B499" i="141"/>
  <c r="J498" i="141"/>
  <c r="H498" i="141"/>
  <c r="C498" i="141"/>
  <c r="B498" i="141"/>
  <c r="J497" i="141"/>
  <c r="F497" i="141" s="1"/>
  <c r="H497" i="141"/>
  <c r="C497" i="141"/>
  <c r="B497" i="141"/>
  <c r="J496" i="141"/>
  <c r="F496" i="141" s="1"/>
  <c r="H496" i="141"/>
  <c r="C496" i="141"/>
  <c r="B496" i="141"/>
  <c r="J495" i="141"/>
  <c r="F495" i="141" s="1"/>
  <c r="H495" i="141"/>
  <c r="C495" i="141"/>
  <c r="B495" i="141"/>
  <c r="J494" i="141"/>
  <c r="F494" i="141" s="1"/>
  <c r="H494" i="141"/>
  <c r="C494" i="141"/>
  <c r="B494" i="141"/>
  <c r="J493" i="141"/>
  <c r="F493" i="141" s="1"/>
  <c r="H493" i="141"/>
  <c r="C493" i="141"/>
  <c r="B493" i="141"/>
  <c r="J492" i="141"/>
  <c r="F492" i="141" s="1"/>
  <c r="H492" i="141"/>
  <c r="C492" i="141"/>
  <c r="B492" i="141"/>
  <c r="J491" i="141"/>
  <c r="F491" i="141" s="1"/>
  <c r="H491" i="141"/>
  <c r="C491" i="141"/>
  <c r="B491" i="141"/>
  <c r="J490" i="141"/>
  <c r="F490" i="141" s="1"/>
  <c r="H490" i="141"/>
  <c r="C490" i="141"/>
  <c r="B490" i="141"/>
  <c r="J489" i="141"/>
  <c r="F489" i="141" s="1"/>
  <c r="H489" i="141"/>
  <c r="C489" i="141"/>
  <c r="B489" i="141"/>
  <c r="J488" i="141"/>
  <c r="F488" i="141" s="1"/>
  <c r="H488" i="141"/>
  <c r="C488" i="141"/>
  <c r="B488" i="141"/>
  <c r="J487" i="141"/>
  <c r="F487" i="141" s="1"/>
  <c r="H487" i="141"/>
  <c r="C487" i="141"/>
  <c r="B487" i="141"/>
  <c r="J486" i="141"/>
  <c r="F486" i="141" s="1"/>
  <c r="H486" i="141"/>
  <c r="C486" i="141"/>
  <c r="B486" i="141"/>
  <c r="J485" i="141"/>
  <c r="F485" i="141" s="1"/>
  <c r="H485" i="141"/>
  <c r="C485" i="141"/>
  <c r="B485" i="141"/>
  <c r="J484" i="141"/>
  <c r="F484" i="141" s="1"/>
  <c r="H484" i="141"/>
  <c r="C484" i="141"/>
  <c r="B484" i="141"/>
  <c r="J483" i="141"/>
  <c r="H483" i="141"/>
  <c r="C483" i="141"/>
  <c r="B483" i="141"/>
  <c r="J482" i="141"/>
  <c r="F482" i="141" s="1"/>
  <c r="H482" i="141"/>
  <c r="C482" i="141"/>
  <c r="B482" i="141"/>
  <c r="J481" i="141"/>
  <c r="F481" i="141" s="1"/>
  <c r="H481" i="141"/>
  <c r="C481" i="141"/>
  <c r="B481" i="141"/>
  <c r="J480" i="141"/>
  <c r="F480" i="141" s="1"/>
  <c r="H480" i="141"/>
  <c r="C480" i="141"/>
  <c r="B480" i="141"/>
  <c r="J479" i="141"/>
  <c r="F479" i="141" s="1"/>
  <c r="H479" i="141"/>
  <c r="C479" i="141"/>
  <c r="B479" i="141"/>
  <c r="J478" i="141"/>
  <c r="F478" i="141" s="1"/>
  <c r="H478" i="141"/>
  <c r="C478" i="141"/>
  <c r="B478" i="141"/>
  <c r="J477" i="141"/>
  <c r="F477" i="141" s="1"/>
  <c r="H477" i="141"/>
  <c r="C477" i="141"/>
  <c r="B477" i="141"/>
  <c r="J476" i="141"/>
  <c r="H476" i="141"/>
  <c r="C476" i="141"/>
  <c r="B476" i="141"/>
  <c r="J475" i="141"/>
  <c r="F475" i="141" s="1"/>
  <c r="H475" i="141"/>
  <c r="C475" i="141"/>
  <c r="B475" i="141"/>
  <c r="J474" i="141"/>
  <c r="H474" i="141"/>
  <c r="C474" i="141"/>
  <c r="B474" i="141"/>
  <c r="J473" i="141"/>
  <c r="H473" i="141"/>
  <c r="C473" i="141"/>
  <c r="B473" i="141"/>
  <c r="J472" i="141"/>
  <c r="F472" i="141" s="1"/>
  <c r="H472" i="141"/>
  <c r="C472" i="141"/>
  <c r="B472" i="141"/>
  <c r="J471" i="141"/>
  <c r="F471" i="141" s="1"/>
  <c r="H471" i="141"/>
  <c r="C471" i="141"/>
  <c r="B471" i="141"/>
  <c r="J470" i="141"/>
  <c r="H470" i="141"/>
  <c r="C470" i="141"/>
  <c r="B470" i="141"/>
  <c r="J469" i="141"/>
  <c r="F469" i="141" s="1"/>
  <c r="H469" i="141"/>
  <c r="C469" i="141"/>
  <c r="B469" i="141"/>
  <c r="J468" i="141"/>
  <c r="H468" i="141"/>
  <c r="C468" i="141"/>
  <c r="B468" i="141"/>
  <c r="J467" i="141"/>
  <c r="F467" i="141" s="1"/>
  <c r="H467" i="141"/>
  <c r="C467" i="141"/>
  <c r="B467" i="141"/>
  <c r="J466" i="141"/>
  <c r="F466" i="141" s="1"/>
  <c r="H466" i="141"/>
  <c r="C466" i="141"/>
  <c r="B466" i="141"/>
  <c r="J465" i="141"/>
  <c r="H465" i="141"/>
  <c r="C465" i="141"/>
  <c r="B465" i="141"/>
  <c r="J464" i="141"/>
  <c r="F464" i="141" s="1"/>
  <c r="H464" i="141"/>
  <c r="C464" i="141"/>
  <c r="B464" i="141"/>
  <c r="J463" i="141"/>
  <c r="F463" i="141" s="1"/>
  <c r="H463" i="141"/>
  <c r="C463" i="141"/>
  <c r="B463" i="141"/>
  <c r="J462" i="141"/>
  <c r="F462" i="141" s="1"/>
  <c r="H462" i="141"/>
  <c r="C462" i="141"/>
  <c r="B462" i="141"/>
  <c r="J461" i="141"/>
  <c r="F461" i="141" s="1"/>
  <c r="H461" i="141"/>
  <c r="C461" i="141"/>
  <c r="B461" i="141"/>
  <c r="J460" i="141"/>
  <c r="H460" i="141"/>
  <c r="C460" i="141"/>
  <c r="B460" i="141"/>
  <c r="J459" i="141"/>
  <c r="F459" i="141" s="1"/>
  <c r="H459" i="141"/>
  <c r="C459" i="141"/>
  <c r="B459" i="141"/>
  <c r="J458" i="141"/>
  <c r="F458" i="141" s="1"/>
  <c r="H458" i="141"/>
  <c r="C458" i="141"/>
  <c r="B458" i="141"/>
  <c r="J457" i="141"/>
  <c r="H457" i="141"/>
  <c r="C457" i="141"/>
  <c r="B457" i="141"/>
  <c r="J456" i="141"/>
  <c r="F456" i="141" s="1"/>
  <c r="H456" i="141"/>
  <c r="C456" i="141"/>
  <c r="B456" i="141"/>
  <c r="J455" i="141"/>
  <c r="F455" i="141" s="1"/>
  <c r="H455" i="141"/>
  <c r="C455" i="141"/>
  <c r="B455" i="141"/>
  <c r="J454" i="141"/>
  <c r="F454" i="141" s="1"/>
  <c r="H454" i="141"/>
  <c r="C454" i="141"/>
  <c r="B454" i="141"/>
  <c r="J453" i="141"/>
  <c r="F453" i="141" s="1"/>
  <c r="H453" i="141"/>
  <c r="C453" i="141"/>
  <c r="B453" i="141"/>
  <c r="J452" i="141"/>
  <c r="H452" i="141"/>
  <c r="C452" i="141"/>
  <c r="B452" i="141"/>
  <c r="J451" i="141"/>
  <c r="F451" i="141" s="1"/>
  <c r="H451" i="141"/>
  <c r="C451" i="141"/>
  <c r="B451" i="141"/>
  <c r="J450" i="141"/>
  <c r="F450" i="141" s="1"/>
  <c r="H450" i="141"/>
  <c r="C450" i="141"/>
  <c r="B450" i="141"/>
  <c r="J449" i="141"/>
  <c r="H449" i="141"/>
  <c r="C449" i="141"/>
  <c r="B449" i="141"/>
  <c r="J448" i="141"/>
  <c r="F448" i="141" s="1"/>
  <c r="H448" i="141"/>
  <c r="C448" i="141"/>
  <c r="B448" i="141"/>
  <c r="J447" i="141"/>
  <c r="F447" i="141" s="1"/>
  <c r="H447" i="141"/>
  <c r="C447" i="141"/>
  <c r="B447" i="141"/>
  <c r="J446" i="141"/>
  <c r="F446" i="141" s="1"/>
  <c r="H446" i="141"/>
  <c r="C446" i="141"/>
  <c r="B446" i="141"/>
  <c r="J445" i="141"/>
  <c r="F445" i="141" s="1"/>
  <c r="H445" i="141"/>
  <c r="C445" i="141"/>
  <c r="B445" i="141"/>
  <c r="J444" i="141"/>
  <c r="H444" i="141"/>
  <c r="C444" i="141"/>
  <c r="B444" i="141"/>
  <c r="J443" i="141"/>
  <c r="F443" i="141" s="1"/>
  <c r="H443" i="141"/>
  <c r="C443" i="141"/>
  <c r="B443" i="141"/>
  <c r="J442" i="141"/>
  <c r="H442" i="141"/>
  <c r="C442" i="141"/>
  <c r="B442" i="141"/>
  <c r="J441" i="141"/>
  <c r="H441" i="141"/>
  <c r="C441" i="141"/>
  <c r="B441" i="141"/>
  <c r="J440" i="141"/>
  <c r="F440" i="141" s="1"/>
  <c r="H440" i="141"/>
  <c r="C440" i="141"/>
  <c r="B440" i="141"/>
  <c r="J439" i="141"/>
  <c r="F439" i="141" s="1"/>
  <c r="H439" i="141"/>
  <c r="C439" i="141"/>
  <c r="B439" i="141"/>
  <c r="J438" i="141"/>
  <c r="F438" i="141" s="1"/>
  <c r="H438" i="141"/>
  <c r="C438" i="141"/>
  <c r="B438" i="141"/>
  <c r="J437" i="141"/>
  <c r="H437" i="141"/>
  <c r="C437" i="141"/>
  <c r="B437" i="141"/>
  <c r="J436" i="141"/>
  <c r="H436" i="141"/>
  <c r="C436" i="141"/>
  <c r="B436" i="141"/>
  <c r="J435" i="141"/>
  <c r="F435" i="141" s="1"/>
  <c r="H435" i="141"/>
  <c r="C435" i="141"/>
  <c r="B435" i="141"/>
  <c r="J434" i="141"/>
  <c r="H434" i="141"/>
  <c r="C434" i="141"/>
  <c r="B434" i="141"/>
  <c r="J433" i="141"/>
  <c r="F433" i="141" s="1"/>
  <c r="H433" i="141"/>
  <c r="C433" i="141"/>
  <c r="B433" i="141"/>
  <c r="J432" i="141"/>
  <c r="F432" i="141" s="1"/>
  <c r="H432" i="141"/>
  <c r="C432" i="141"/>
  <c r="B432" i="141"/>
  <c r="J431" i="141"/>
  <c r="H431" i="141"/>
  <c r="C431" i="141"/>
  <c r="B431" i="141"/>
  <c r="J430" i="141"/>
  <c r="F430" i="141" s="1"/>
  <c r="H430" i="141"/>
  <c r="C430" i="141"/>
  <c r="B430" i="141"/>
  <c r="J429" i="141"/>
  <c r="H429" i="141"/>
  <c r="C429" i="141"/>
  <c r="B429" i="141"/>
  <c r="J428" i="141"/>
  <c r="F428" i="141" s="1"/>
  <c r="H428" i="141"/>
  <c r="C428" i="141"/>
  <c r="B428" i="141"/>
  <c r="J427" i="141"/>
  <c r="F427" i="141" s="1"/>
  <c r="H427" i="141"/>
  <c r="C427" i="141"/>
  <c r="B427" i="141"/>
  <c r="J426" i="141"/>
  <c r="H426" i="141"/>
  <c r="C426" i="141"/>
  <c r="B426" i="141"/>
  <c r="J425" i="141"/>
  <c r="F425" i="141" s="1"/>
  <c r="H425" i="141"/>
  <c r="C425" i="141"/>
  <c r="B425" i="141"/>
  <c r="J424" i="141"/>
  <c r="F424" i="141" s="1"/>
  <c r="H424" i="141"/>
  <c r="C424" i="141"/>
  <c r="B424" i="141"/>
  <c r="J423" i="141"/>
  <c r="F423" i="141" s="1"/>
  <c r="H423" i="141"/>
  <c r="C423" i="141"/>
  <c r="B423" i="141"/>
  <c r="J422" i="141"/>
  <c r="F422" i="141" s="1"/>
  <c r="H422" i="141"/>
  <c r="C422" i="141"/>
  <c r="B422" i="141"/>
  <c r="J421" i="141"/>
  <c r="H421" i="141"/>
  <c r="C421" i="141"/>
  <c r="B421" i="141"/>
  <c r="J420" i="141"/>
  <c r="F420" i="141" s="1"/>
  <c r="H420" i="141"/>
  <c r="C420" i="141"/>
  <c r="B420" i="141"/>
  <c r="J419" i="141"/>
  <c r="F419" i="141" s="1"/>
  <c r="H419" i="141"/>
  <c r="C419" i="141"/>
  <c r="B419" i="141"/>
  <c r="J418" i="141"/>
  <c r="H418" i="141"/>
  <c r="C418" i="141"/>
  <c r="B418" i="141"/>
  <c r="J417" i="141"/>
  <c r="F417" i="141" s="1"/>
  <c r="H417" i="141"/>
  <c r="C417" i="141"/>
  <c r="B417" i="141"/>
  <c r="J416" i="141"/>
  <c r="F416" i="141" s="1"/>
  <c r="H416" i="141"/>
  <c r="C416" i="141"/>
  <c r="B416" i="141"/>
  <c r="J415" i="141"/>
  <c r="F415" i="141" s="1"/>
  <c r="H415" i="141"/>
  <c r="C415" i="141"/>
  <c r="B415" i="141"/>
  <c r="J414" i="141"/>
  <c r="H414" i="141"/>
  <c r="C414" i="141"/>
  <c r="B414" i="141"/>
  <c r="J413" i="141"/>
  <c r="H413" i="141"/>
  <c r="C413" i="141"/>
  <c r="B413" i="141"/>
  <c r="J412" i="141"/>
  <c r="F412" i="141" s="1"/>
  <c r="H412" i="141"/>
  <c r="C412" i="141"/>
  <c r="B412" i="141"/>
  <c r="J411" i="141"/>
  <c r="F411" i="141" s="1"/>
  <c r="H411" i="141"/>
  <c r="C411" i="141"/>
  <c r="B411" i="141"/>
  <c r="J410" i="141"/>
  <c r="H410" i="141"/>
  <c r="C410" i="141"/>
  <c r="B410" i="141"/>
  <c r="J409" i="141"/>
  <c r="H409" i="141"/>
  <c r="C409" i="141"/>
  <c r="B409" i="141"/>
  <c r="J408" i="141"/>
  <c r="F408" i="141" s="1"/>
  <c r="H408" i="141"/>
  <c r="C408" i="141"/>
  <c r="B408" i="141"/>
  <c r="J407" i="141"/>
  <c r="F407" i="141" s="1"/>
  <c r="H407" i="141"/>
  <c r="C407" i="141"/>
  <c r="B407" i="141"/>
  <c r="J406" i="141"/>
  <c r="H406" i="141"/>
  <c r="C406" i="141"/>
  <c r="B406" i="141"/>
  <c r="J405" i="141"/>
  <c r="H405" i="141"/>
  <c r="C405" i="141"/>
  <c r="B405" i="141"/>
  <c r="J404" i="141"/>
  <c r="H404" i="141"/>
  <c r="C404" i="141"/>
  <c r="B404" i="141"/>
  <c r="J403" i="141"/>
  <c r="F403" i="141" s="1"/>
  <c r="H403" i="141"/>
  <c r="C403" i="141"/>
  <c r="B403" i="141"/>
  <c r="J402" i="141"/>
  <c r="H402" i="141"/>
  <c r="C402" i="141"/>
  <c r="B402" i="141"/>
  <c r="J401" i="141"/>
  <c r="F401" i="141" s="1"/>
  <c r="H401" i="141"/>
  <c r="C401" i="141"/>
  <c r="B401" i="141"/>
  <c r="J400" i="141"/>
  <c r="F400" i="141" s="1"/>
  <c r="H400" i="141"/>
  <c r="C400" i="141"/>
  <c r="B400" i="141"/>
  <c r="J399" i="141"/>
  <c r="H399" i="141"/>
  <c r="C399" i="141"/>
  <c r="B399" i="141"/>
  <c r="J398" i="141"/>
  <c r="F398" i="141" s="1"/>
  <c r="H398" i="141"/>
  <c r="C398" i="141"/>
  <c r="B398" i="141"/>
  <c r="J397" i="141"/>
  <c r="H397" i="141"/>
  <c r="C397" i="141"/>
  <c r="B397" i="141"/>
  <c r="J396" i="141"/>
  <c r="F396" i="141" s="1"/>
  <c r="H396" i="141"/>
  <c r="C396" i="141"/>
  <c r="B396" i="141"/>
  <c r="J395" i="141"/>
  <c r="F395" i="141" s="1"/>
  <c r="H395" i="141"/>
  <c r="C395" i="141"/>
  <c r="B395" i="141"/>
  <c r="J394" i="141"/>
  <c r="H394" i="141"/>
  <c r="C394" i="141"/>
  <c r="B394" i="141"/>
  <c r="J393" i="141"/>
  <c r="F393" i="141" s="1"/>
  <c r="H393" i="141"/>
  <c r="C393" i="141"/>
  <c r="B393" i="141"/>
  <c r="J392" i="141"/>
  <c r="F392" i="141" s="1"/>
  <c r="H392" i="141"/>
  <c r="C392" i="141"/>
  <c r="B392" i="141"/>
  <c r="J391" i="141"/>
  <c r="F391" i="141" s="1"/>
  <c r="H391" i="141"/>
  <c r="C391" i="141"/>
  <c r="B391" i="141"/>
  <c r="J390" i="141"/>
  <c r="F390" i="141" s="1"/>
  <c r="H390" i="141"/>
  <c r="C390" i="141"/>
  <c r="B390" i="141"/>
  <c r="J389" i="141"/>
  <c r="F389" i="141" s="1"/>
  <c r="H389" i="141"/>
  <c r="C389" i="141"/>
  <c r="B389" i="141"/>
  <c r="J388" i="141"/>
  <c r="F388" i="141" s="1"/>
  <c r="H388" i="141"/>
  <c r="C388" i="141"/>
  <c r="B388" i="141"/>
  <c r="J387" i="141"/>
  <c r="F387" i="141" s="1"/>
  <c r="H387" i="141"/>
  <c r="C387" i="141"/>
  <c r="B387" i="141"/>
  <c r="J386" i="141"/>
  <c r="F386" i="141" s="1"/>
  <c r="H386" i="141"/>
  <c r="C386" i="141"/>
  <c r="B386" i="141"/>
  <c r="J385" i="141"/>
  <c r="F385" i="141" s="1"/>
  <c r="H385" i="141"/>
  <c r="C385" i="141"/>
  <c r="B385" i="141"/>
  <c r="J384" i="141"/>
  <c r="F384" i="141" s="1"/>
  <c r="H384" i="141"/>
  <c r="C384" i="141"/>
  <c r="B384" i="141"/>
  <c r="J383" i="141"/>
  <c r="F383" i="141" s="1"/>
  <c r="H383" i="141"/>
  <c r="C383" i="141"/>
  <c r="B383" i="141"/>
  <c r="J382" i="141"/>
  <c r="F382" i="141" s="1"/>
  <c r="H382" i="141"/>
  <c r="C382" i="141"/>
  <c r="B382" i="141"/>
  <c r="J381" i="141"/>
  <c r="F381" i="141" s="1"/>
  <c r="H381" i="141"/>
  <c r="C381" i="141"/>
  <c r="B381" i="141"/>
  <c r="J380" i="141"/>
  <c r="F380" i="141" s="1"/>
  <c r="H380" i="141"/>
  <c r="C380" i="141"/>
  <c r="B380" i="141"/>
  <c r="J379" i="141"/>
  <c r="F379" i="141" s="1"/>
  <c r="H379" i="141"/>
  <c r="C379" i="141"/>
  <c r="B379" i="141"/>
  <c r="J378" i="141"/>
  <c r="F378" i="141" s="1"/>
  <c r="H378" i="141"/>
  <c r="C378" i="141"/>
  <c r="B378" i="141"/>
  <c r="J377" i="141"/>
  <c r="F377" i="141" s="1"/>
  <c r="H377" i="141"/>
  <c r="C377" i="141"/>
  <c r="B377" i="141"/>
  <c r="J376" i="141"/>
  <c r="F376" i="141" s="1"/>
  <c r="H376" i="141"/>
  <c r="C376" i="141"/>
  <c r="B376" i="141"/>
  <c r="J375" i="141"/>
  <c r="F375" i="141" s="1"/>
  <c r="H375" i="141"/>
  <c r="C375" i="141"/>
  <c r="B375" i="141"/>
  <c r="J374" i="141"/>
  <c r="F374" i="141" s="1"/>
  <c r="H374" i="141"/>
  <c r="C374" i="141"/>
  <c r="B374" i="141"/>
  <c r="J373" i="141"/>
  <c r="F373" i="141" s="1"/>
  <c r="H373" i="141"/>
  <c r="C373" i="141"/>
  <c r="B373" i="141"/>
  <c r="J372" i="141"/>
  <c r="F372" i="141" s="1"/>
  <c r="H372" i="141"/>
  <c r="C372" i="141"/>
  <c r="B372" i="141"/>
  <c r="J371" i="141"/>
  <c r="F371" i="141" s="1"/>
  <c r="H371" i="141"/>
  <c r="C371" i="141"/>
  <c r="B371" i="141"/>
  <c r="J370" i="141"/>
  <c r="F370" i="141" s="1"/>
  <c r="H370" i="141"/>
  <c r="C370" i="141"/>
  <c r="B370" i="141"/>
  <c r="J369" i="141"/>
  <c r="F369" i="141" s="1"/>
  <c r="H369" i="141"/>
  <c r="C369" i="141"/>
  <c r="B369" i="141"/>
  <c r="J368" i="141"/>
  <c r="F368" i="141" s="1"/>
  <c r="H368" i="141"/>
  <c r="C368" i="141"/>
  <c r="B368" i="141"/>
  <c r="J367" i="141"/>
  <c r="F367" i="141" s="1"/>
  <c r="H367" i="141"/>
  <c r="C367" i="141"/>
  <c r="B367" i="141"/>
  <c r="J366" i="141"/>
  <c r="F366" i="141" s="1"/>
  <c r="H366" i="141"/>
  <c r="C366" i="141"/>
  <c r="B366" i="141"/>
  <c r="J365" i="141"/>
  <c r="F365" i="141" s="1"/>
  <c r="H365" i="141"/>
  <c r="C365" i="141"/>
  <c r="B365" i="141"/>
  <c r="J364" i="141"/>
  <c r="F364" i="141" s="1"/>
  <c r="H364" i="141"/>
  <c r="C364" i="141"/>
  <c r="B364" i="141"/>
  <c r="J363" i="141"/>
  <c r="F363" i="141" s="1"/>
  <c r="H363" i="141"/>
  <c r="C363" i="141"/>
  <c r="B363" i="141"/>
  <c r="J362" i="141"/>
  <c r="F362" i="141" s="1"/>
  <c r="H362" i="141"/>
  <c r="C362" i="141"/>
  <c r="B362" i="141"/>
  <c r="J361" i="141"/>
  <c r="F361" i="141" s="1"/>
  <c r="H361" i="141"/>
  <c r="C361" i="141"/>
  <c r="B361" i="141"/>
  <c r="J360" i="141"/>
  <c r="F360" i="141" s="1"/>
  <c r="H360" i="141"/>
  <c r="C360" i="141"/>
  <c r="B360" i="141"/>
  <c r="J359" i="141"/>
  <c r="F359" i="141" s="1"/>
  <c r="H359" i="141"/>
  <c r="C359" i="141"/>
  <c r="B359" i="141"/>
  <c r="J358" i="141"/>
  <c r="F358" i="141" s="1"/>
  <c r="H358" i="141"/>
  <c r="C358" i="141"/>
  <c r="B358" i="141"/>
  <c r="J357" i="141"/>
  <c r="F357" i="141" s="1"/>
  <c r="H357" i="141"/>
  <c r="C357" i="141"/>
  <c r="B357" i="141"/>
  <c r="J356" i="141"/>
  <c r="F356" i="141" s="1"/>
  <c r="H356" i="141"/>
  <c r="C356" i="141"/>
  <c r="B356" i="141"/>
  <c r="J355" i="141"/>
  <c r="F355" i="141" s="1"/>
  <c r="H355" i="141"/>
  <c r="C355" i="141"/>
  <c r="B355" i="141"/>
  <c r="J354" i="141"/>
  <c r="F354" i="141" s="1"/>
  <c r="H354" i="141"/>
  <c r="C354" i="141"/>
  <c r="B354" i="141"/>
  <c r="J353" i="141"/>
  <c r="F353" i="141" s="1"/>
  <c r="H353" i="141"/>
  <c r="C353" i="141"/>
  <c r="B353" i="141"/>
  <c r="J352" i="141"/>
  <c r="F352" i="141" s="1"/>
  <c r="H352" i="141"/>
  <c r="C352" i="141"/>
  <c r="B352" i="141"/>
  <c r="J351" i="141"/>
  <c r="F351" i="141" s="1"/>
  <c r="H351" i="141"/>
  <c r="C351" i="141"/>
  <c r="B351" i="141"/>
  <c r="J350" i="141"/>
  <c r="F350" i="141" s="1"/>
  <c r="H350" i="141"/>
  <c r="C350" i="141"/>
  <c r="B350" i="141"/>
  <c r="J349" i="141"/>
  <c r="F349" i="141" s="1"/>
  <c r="H349" i="141"/>
  <c r="C349" i="141"/>
  <c r="B349" i="141"/>
  <c r="J348" i="141"/>
  <c r="F348" i="141" s="1"/>
  <c r="H348" i="141"/>
  <c r="C348" i="141"/>
  <c r="B348" i="141"/>
  <c r="J347" i="141"/>
  <c r="F347" i="141" s="1"/>
  <c r="H347" i="141"/>
  <c r="C347" i="141"/>
  <c r="B347" i="141"/>
  <c r="J346" i="141"/>
  <c r="F346" i="141" s="1"/>
  <c r="H346" i="141"/>
  <c r="C346" i="141"/>
  <c r="B346" i="141"/>
  <c r="J345" i="141"/>
  <c r="F345" i="141" s="1"/>
  <c r="H345" i="141"/>
  <c r="C345" i="141"/>
  <c r="B345" i="141"/>
  <c r="J344" i="141"/>
  <c r="F344" i="141" s="1"/>
  <c r="H344" i="141"/>
  <c r="C344" i="141"/>
  <c r="B344" i="141"/>
  <c r="J343" i="141"/>
  <c r="F343" i="141" s="1"/>
  <c r="H343" i="141"/>
  <c r="C343" i="141"/>
  <c r="B343" i="141"/>
  <c r="J342" i="141"/>
  <c r="F342" i="141" s="1"/>
  <c r="H342" i="141"/>
  <c r="C342" i="141"/>
  <c r="B342" i="141"/>
  <c r="J341" i="141"/>
  <c r="F341" i="141" s="1"/>
  <c r="H341" i="141"/>
  <c r="C341" i="141"/>
  <c r="B341" i="141"/>
  <c r="J340" i="141"/>
  <c r="F340" i="141" s="1"/>
  <c r="H340" i="141"/>
  <c r="C340" i="141"/>
  <c r="B340" i="141"/>
  <c r="J339" i="141"/>
  <c r="F339" i="141" s="1"/>
  <c r="H339" i="141"/>
  <c r="C339" i="141"/>
  <c r="B339" i="141"/>
  <c r="J338" i="141"/>
  <c r="F338" i="141" s="1"/>
  <c r="H338" i="141"/>
  <c r="C338" i="141"/>
  <c r="B338" i="141"/>
  <c r="J337" i="141"/>
  <c r="F337" i="141" s="1"/>
  <c r="H337" i="141"/>
  <c r="C337" i="141"/>
  <c r="B337" i="141"/>
  <c r="J336" i="141"/>
  <c r="F336" i="141" s="1"/>
  <c r="H336" i="141"/>
  <c r="C336" i="141"/>
  <c r="B336" i="141"/>
  <c r="J335" i="141"/>
  <c r="F335" i="141" s="1"/>
  <c r="H335" i="141"/>
  <c r="C335" i="141"/>
  <c r="B335" i="141"/>
  <c r="J334" i="141"/>
  <c r="F334" i="141" s="1"/>
  <c r="H334" i="141"/>
  <c r="C334" i="141"/>
  <c r="B334" i="141"/>
  <c r="J333" i="141"/>
  <c r="F333" i="141" s="1"/>
  <c r="H333" i="141"/>
  <c r="C333" i="141"/>
  <c r="B333" i="141"/>
  <c r="J332" i="141"/>
  <c r="F332" i="141" s="1"/>
  <c r="H332" i="141"/>
  <c r="C332" i="141"/>
  <c r="B332" i="141"/>
  <c r="J331" i="141"/>
  <c r="F331" i="141" s="1"/>
  <c r="H331" i="141"/>
  <c r="C331" i="141"/>
  <c r="B331" i="141"/>
  <c r="J330" i="141"/>
  <c r="F330" i="141" s="1"/>
  <c r="H330" i="141"/>
  <c r="C330" i="141"/>
  <c r="B330" i="141"/>
  <c r="J329" i="141"/>
  <c r="F329" i="141" s="1"/>
  <c r="H329" i="141"/>
  <c r="C329" i="141"/>
  <c r="B329" i="141"/>
  <c r="J328" i="141"/>
  <c r="F328" i="141" s="1"/>
  <c r="H328" i="141"/>
  <c r="C328" i="141"/>
  <c r="B328" i="141"/>
  <c r="J327" i="141"/>
  <c r="F327" i="141" s="1"/>
  <c r="H327" i="141"/>
  <c r="C327" i="141"/>
  <c r="B327" i="141"/>
  <c r="J326" i="141"/>
  <c r="F326" i="141" s="1"/>
  <c r="H326" i="141"/>
  <c r="C326" i="141"/>
  <c r="B326" i="141"/>
  <c r="J325" i="141"/>
  <c r="F325" i="141" s="1"/>
  <c r="H325" i="141"/>
  <c r="C325" i="141"/>
  <c r="B325" i="141"/>
  <c r="J324" i="141"/>
  <c r="H324" i="141"/>
  <c r="C324" i="141"/>
  <c r="B324" i="141"/>
  <c r="J323" i="141"/>
  <c r="H323" i="141"/>
  <c r="C323" i="141"/>
  <c r="B323" i="141"/>
  <c r="J322" i="141"/>
  <c r="H322" i="141"/>
  <c r="C322" i="141"/>
  <c r="B322" i="141"/>
  <c r="J321" i="141"/>
  <c r="H321" i="141"/>
  <c r="C321" i="141"/>
  <c r="B321" i="141"/>
  <c r="J320" i="141"/>
  <c r="F320" i="141" s="1"/>
  <c r="H320" i="141"/>
  <c r="C320" i="141"/>
  <c r="B320" i="141"/>
  <c r="J319" i="141"/>
  <c r="F319" i="141" s="1"/>
  <c r="H319" i="141"/>
  <c r="C319" i="141"/>
  <c r="B319" i="141"/>
  <c r="J318" i="141"/>
  <c r="F318" i="141" s="1"/>
  <c r="H318" i="141"/>
  <c r="C318" i="141"/>
  <c r="B318" i="141"/>
  <c r="J317" i="141"/>
  <c r="F317" i="141" s="1"/>
  <c r="H317" i="141"/>
  <c r="C317" i="141"/>
  <c r="B317" i="141"/>
  <c r="J316" i="141"/>
  <c r="H316" i="141"/>
  <c r="C316" i="141"/>
  <c r="B316" i="141"/>
  <c r="J315" i="141"/>
  <c r="H315" i="141"/>
  <c r="C315" i="141"/>
  <c r="B315" i="141"/>
  <c r="J314" i="141"/>
  <c r="H314" i="141"/>
  <c r="C314" i="141"/>
  <c r="B314" i="141"/>
  <c r="J313" i="141"/>
  <c r="H313" i="141"/>
  <c r="C313" i="141"/>
  <c r="B313" i="141"/>
  <c r="J312" i="141"/>
  <c r="F312" i="141" s="1"/>
  <c r="H312" i="141"/>
  <c r="C312" i="141"/>
  <c r="B312" i="141"/>
  <c r="J311" i="141"/>
  <c r="F311" i="141" s="1"/>
  <c r="H311" i="141"/>
  <c r="C311" i="141"/>
  <c r="B311" i="141"/>
  <c r="J310" i="141"/>
  <c r="F310" i="141" s="1"/>
  <c r="H310" i="141"/>
  <c r="C310" i="141"/>
  <c r="B310" i="141"/>
  <c r="J309" i="141"/>
  <c r="F309" i="141" s="1"/>
  <c r="H309" i="141"/>
  <c r="C309" i="141"/>
  <c r="B309" i="141"/>
  <c r="J308" i="141"/>
  <c r="H308" i="141"/>
  <c r="C308" i="141"/>
  <c r="B308" i="141"/>
  <c r="J307" i="141"/>
  <c r="H307" i="141"/>
  <c r="C307" i="141"/>
  <c r="B307" i="141"/>
  <c r="J306" i="141"/>
  <c r="H306" i="141"/>
  <c r="C306" i="141"/>
  <c r="B306" i="141"/>
  <c r="J305" i="141"/>
  <c r="H305" i="141"/>
  <c r="C305" i="141"/>
  <c r="B305" i="141"/>
  <c r="J304" i="141"/>
  <c r="F304" i="141" s="1"/>
  <c r="H304" i="141"/>
  <c r="C304" i="141"/>
  <c r="B304" i="141"/>
  <c r="J303" i="141"/>
  <c r="F303" i="141" s="1"/>
  <c r="H303" i="141"/>
  <c r="C303" i="141"/>
  <c r="B303" i="141"/>
  <c r="J302" i="141"/>
  <c r="F302" i="141" s="1"/>
  <c r="H302" i="141"/>
  <c r="C302" i="141"/>
  <c r="B302" i="141"/>
  <c r="J301" i="141"/>
  <c r="F301" i="141" s="1"/>
  <c r="H301" i="141"/>
  <c r="C301" i="141"/>
  <c r="B301" i="141"/>
  <c r="J300" i="141"/>
  <c r="F300" i="141" s="1"/>
  <c r="H300" i="141"/>
  <c r="C300" i="141"/>
  <c r="B300" i="141"/>
  <c r="J299" i="141"/>
  <c r="H299" i="141"/>
  <c r="C299" i="141"/>
  <c r="B299" i="141"/>
  <c r="J298" i="141"/>
  <c r="H298" i="141"/>
  <c r="C298" i="141"/>
  <c r="B298" i="141"/>
  <c r="J297" i="141"/>
  <c r="H297" i="141"/>
  <c r="C297" i="141"/>
  <c r="B297" i="141"/>
  <c r="J296" i="141"/>
  <c r="H296" i="141"/>
  <c r="C296" i="141"/>
  <c r="B296" i="141"/>
  <c r="J295" i="141"/>
  <c r="F295" i="141" s="1"/>
  <c r="H295" i="141"/>
  <c r="C295" i="141"/>
  <c r="B295" i="141"/>
  <c r="J294" i="141"/>
  <c r="F294" i="141" s="1"/>
  <c r="H294" i="141"/>
  <c r="C294" i="141"/>
  <c r="B294" i="141"/>
  <c r="J293" i="141"/>
  <c r="F293" i="141" s="1"/>
  <c r="H293" i="141"/>
  <c r="C293" i="141"/>
  <c r="B293" i="141"/>
  <c r="J292" i="141"/>
  <c r="F292" i="141" s="1"/>
  <c r="H292" i="141"/>
  <c r="C292" i="141"/>
  <c r="B292" i="141"/>
  <c r="J291" i="141"/>
  <c r="H291" i="141"/>
  <c r="C291" i="141"/>
  <c r="B291" i="141"/>
  <c r="J290" i="141"/>
  <c r="H290" i="141"/>
  <c r="C290" i="141"/>
  <c r="B290" i="141"/>
  <c r="J289" i="141"/>
  <c r="H289" i="141"/>
  <c r="C289" i="141"/>
  <c r="B289" i="141"/>
  <c r="J288" i="141"/>
  <c r="H288" i="141"/>
  <c r="C288" i="141"/>
  <c r="B288" i="141"/>
  <c r="J287" i="141"/>
  <c r="F287" i="141" s="1"/>
  <c r="H287" i="141"/>
  <c r="C287" i="141"/>
  <c r="B287" i="141"/>
  <c r="J286" i="141"/>
  <c r="F286" i="141" s="1"/>
  <c r="H286" i="141"/>
  <c r="C286" i="141"/>
  <c r="B286" i="141"/>
  <c r="J285" i="141"/>
  <c r="F285" i="141" s="1"/>
  <c r="H285" i="141"/>
  <c r="C285" i="141"/>
  <c r="B285" i="141"/>
  <c r="J284" i="141"/>
  <c r="F284" i="141" s="1"/>
  <c r="H284" i="141"/>
  <c r="C284" i="141"/>
  <c r="B284" i="141"/>
  <c r="J283" i="141"/>
  <c r="H283" i="141"/>
  <c r="C283" i="141"/>
  <c r="B283" i="141"/>
  <c r="J282" i="141"/>
  <c r="H282" i="141"/>
  <c r="C282" i="141"/>
  <c r="B282" i="141"/>
  <c r="J281" i="141"/>
  <c r="H281" i="141"/>
  <c r="C281" i="141"/>
  <c r="B281" i="141"/>
  <c r="J280" i="141"/>
  <c r="H280" i="141"/>
  <c r="C280" i="141"/>
  <c r="B280" i="141"/>
  <c r="J279" i="141"/>
  <c r="F279" i="141" s="1"/>
  <c r="H279" i="141"/>
  <c r="C279" i="141"/>
  <c r="B279" i="141"/>
  <c r="J278" i="141"/>
  <c r="F278" i="141" s="1"/>
  <c r="H278" i="141"/>
  <c r="C278" i="141"/>
  <c r="B278" i="141"/>
  <c r="J277" i="141"/>
  <c r="F277" i="141" s="1"/>
  <c r="H277" i="141"/>
  <c r="C277" i="141"/>
  <c r="B277" i="141"/>
  <c r="J276" i="141"/>
  <c r="H276" i="141"/>
  <c r="C276" i="141"/>
  <c r="B276" i="141"/>
  <c r="J275" i="141"/>
  <c r="H275" i="141"/>
  <c r="C275" i="141"/>
  <c r="B275" i="141"/>
  <c r="J274" i="141"/>
  <c r="H274" i="141"/>
  <c r="C274" i="141"/>
  <c r="B274" i="141"/>
  <c r="J273" i="141"/>
  <c r="H273" i="141"/>
  <c r="C273" i="141"/>
  <c r="B273" i="141"/>
  <c r="J272" i="141"/>
  <c r="F272" i="141" s="1"/>
  <c r="H272" i="141"/>
  <c r="C272" i="141"/>
  <c r="B272" i="141"/>
  <c r="J271" i="141"/>
  <c r="F271" i="141" s="1"/>
  <c r="H271" i="141"/>
  <c r="C271" i="141"/>
  <c r="B271" i="141"/>
  <c r="J270" i="141"/>
  <c r="F270" i="141" s="1"/>
  <c r="H270" i="141"/>
  <c r="C270" i="141"/>
  <c r="B270" i="141"/>
  <c r="J269" i="141"/>
  <c r="F269" i="141" s="1"/>
  <c r="H269" i="141"/>
  <c r="C269" i="141"/>
  <c r="B269" i="141"/>
  <c r="J268" i="141"/>
  <c r="H268" i="141"/>
  <c r="C268" i="141"/>
  <c r="B268" i="141"/>
  <c r="J267" i="141"/>
  <c r="H267" i="141"/>
  <c r="C267" i="141"/>
  <c r="B267" i="141"/>
  <c r="J266" i="141"/>
  <c r="H266" i="141"/>
  <c r="C266" i="141"/>
  <c r="B266" i="141"/>
  <c r="J265" i="141"/>
  <c r="H265" i="141"/>
  <c r="C265" i="141"/>
  <c r="B265" i="141"/>
  <c r="J264" i="141"/>
  <c r="F264" i="141" s="1"/>
  <c r="H264" i="141"/>
  <c r="C264" i="141"/>
  <c r="B264" i="141"/>
  <c r="J263" i="141"/>
  <c r="F263" i="141" s="1"/>
  <c r="H263" i="141"/>
  <c r="C263" i="141"/>
  <c r="B263" i="141"/>
  <c r="J262" i="141"/>
  <c r="F262" i="141" s="1"/>
  <c r="H262" i="141"/>
  <c r="C262" i="141"/>
  <c r="B262" i="141"/>
  <c r="J261" i="141"/>
  <c r="F261" i="141" s="1"/>
  <c r="H261" i="141"/>
  <c r="C261" i="141"/>
  <c r="B261" i="141"/>
  <c r="J260" i="141"/>
  <c r="H260" i="141"/>
  <c r="C260" i="141"/>
  <c r="B260" i="141"/>
  <c r="J259" i="141"/>
  <c r="H259" i="141"/>
  <c r="C259" i="141"/>
  <c r="B259" i="141"/>
  <c r="J258" i="141"/>
  <c r="H258" i="141"/>
  <c r="C258" i="141"/>
  <c r="B258" i="141"/>
  <c r="J257" i="141"/>
  <c r="H257" i="141"/>
  <c r="C257" i="141"/>
  <c r="B257" i="141"/>
  <c r="J256" i="141"/>
  <c r="F256" i="141" s="1"/>
  <c r="H256" i="141"/>
  <c r="C256" i="141"/>
  <c r="B256" i="141"/>
  <c r="J255" i="141"/>
  <c r="F255" i="141" s="1"/>
  <c r="H255" i="141"/>
  <c r="C255" i="141"/>
  <c r="B255" i="141"/>
  <c r="J254" i="141"/>
  <c r="F254" i="141" s="1"/>
  <c r="H254" i="141"/>
  <c r="C254" i="141"/>
  <c r="B254" i="141"/>
  <c r="J253" i="141"/>
  <c r="F253" i="141" s="1"/>
  <c r="H253" i="141"/>
  <c r="C253" i="141"/>
  <c r="B253" i="141"/>
  <c r="J252" i="141"/>
  <c r="F252" i="141" s="1"/>
  <c r="H252" i="141"/>
  <c r="C252" i="141"/>
  <c r="B252" i="141"/>
  <c r="J251" i="141"/>
  <c r="H251" i="141"/>
  <c r="C251" i="141"/>
  <c r="B251" i="141"/>
  <c r="J250" i="141"/>
  <c r="H250" i="141"/>
  <c r="C250" i="141"/>
  <c r="B250" i="141"/>
  <c r="J249" i="141"/>
  <c r="H249" i="141"/>
  <c r="C249" i="141"/>
  <c r="B249" i="141"/>
  <c r="J248" i="141"/>
  <c r="F248" i="141" s="1"/>
  <c r="H248" i="141"/>
  <c r="C248" i="141"/>
  <c r="B248" i="141"/>
  <c r="J247" i="141"/>
  <c r="F247" i="141" s="1"/>
  <c r="H247" i="141"/>
  <c r="C247" i="141"/>
  <c r="B247" i="141"/>
  <c r="J246" i="141"/>
  <c r="F246" i="141" s="1"/>
  <c r="H246" i="141"/>
  <c r="C246" i="141"/>
  <c r="B246" i="141"/>
  <c r="J245" i="141"/>
  <c r="F245" i="141" s="1"/>
  <c r="H245" i="141"/>
  <c r="C245" i="141"/>
  <c r="B245" i="141"/>
  <c r="J244" i="141"/>
  <c r="F244" i="141" s="1"/>
  <c r="H244" i="141"/>
  <c r="C244" i="141"/>
  <c r="B244" i="141"/>
  <c r="J243" i="141"/>
  <c r="F243" i="141" s="1"/>
  <c r="H243" i="141"/>
  <c r="C243" i="141"/>
  <c r="B243" i="141"/>
  <c r="J242" i="141"/>
  <c r="F242" i="141" s="1"/>
  <c r="H242" i="141"/>
  <c r="C242" i="141"/>
  <c r="B242" i="141"/>
  <c r="J241" i="141"/>
  <c r="F241" i="141" s="1"/>
  <c r="H241" i="141"/>
  <c r="C241" i="141"/>
  <c r="B241" i="141"/>
  <c r="J240" i="141"/>
  <c r="F240" i="141" s="1"/>
  <c r="H240" i="141"/>
  <c r="C240" i="141"/>
  <c r="B240" i="141"/>
  <c r="J239" i="141"/>
  <c r="F239" i="141" s="1"/>
  <c r="H239" i="141"/>
  <c r="C239" i="141"/>
  <c r="B239" i="141"/>
  <c r="J238" i="141"/>
  <c r="F238" i="141" s="1"/>
  <c r="H238" i="141"/>
  <c r="C238" i="141"/>
  <c r="B238" i="141"/>
  <c r="J237" i="141"/>
  <c r="F237" i="141" s="1"/>
  <c r="H237" i="141"/>
  <c r="C237" i="141"/>
  <c r="B237" i="141"/>
  <c r="J236" i="141"/>
  <c r="F236" i="141" s="1"/>
  <c r="H236" i="141"/>
  <c r="C236" i="141"/>
  <c r="B236" i="141"/>
  <c r="J235" i="141"/>
  <c r="F235" i="141" s="1"/>
  <c r="H235" i="141"/>
  <c r="C235" i="141"/>
  <c r="B235" i="141"/>
  <c r="J234" i="141"/>
  <c r="F234" i="141" s="1"/>
  <c r="H234" i="141"/>
  <c r="C234" i="141"/>
  <c r="B234" i="141"/>
  <c r="J233" i="141"/>
  <c r="F233" i="141" s="1"/>
  <c r="H233" i="141"/>
  <c r="C233" i="141"/>
  <c r="B233" i="141"/>
  <c r="J232" i="141"/>
  <c r="F232" i="141" s="1"/>
  <c r="H232" i="141"/>
  <c r="C232" i="141"/>
  <c r="B232" i="141"/>
  <c r="J231" i="141"/>
  <c r="F231" i="141" s="1"/>
  <c r="H231" i="141"/>
  <c r="C231" i="141"/>
  <c r="B231" i="141"/>
  <c r="J230" i="141"/>
  <c r="F230" i="141" s="1"/>
  <c r="H230" i="141"/>
  <c r="C230" i="141"/>
  <c r="B230" i="141"/>
  <c r="J229" i="141"/>
  <c r="F229" i="141" s="1"/>
  <c r="H229" i="141"/>
  <c r="C229" i="141"/>
  <c r="B229" i="141"/>
  <c r="J228" i="141"/>
  <c r="F228" i="141" s="1"/>
  <c r="H228" i="141"/>
  <c r="C228" i="141"/>
  <c r="B228" i="141"/>
  <c r="J227" i="141"/>
  <c r="F227" i="141" s="1"/>
  <c r="H227" i="141"/>
  <c r="C227" i="141"/>
  <c r="B227" i="141"/>
  <c r="J226" i="141"/>
  <c r="F226" i="141" s="1"/>
  <c r="H226" i="141"/>
  <c r="C226" i="141"/>
  <c r="B226" i="141"/>
  <c r="J225" i="141"/>
  <c r="F225" i="141" s="1"/>
  <c r="H225" i="141"/>
  <c r="C225" i="141"/>
  <c r="B225" i="141"/>
  <c r="J224" i="141"/>
  <c r="F224" i="141" s="1"/>
  <c r="H224" i="141"/>
  <c r="C224" i="141"/>
  <c r="B224" i="141"/>
  <c r="J223" i="141"/>
  <c r="F223" i="141" s="1"/>
  <c r="H223" i="141"/>
  <c r="C223" i="141"/>
  <c r="B223" i="141"/>
  <c r="J222" i="141"/>
  <c r="F222" i="141" s="1"/>
  <c r="H222" i="141"/>
  <c r="C222" i="141"/>
  <c r="B222" i="141"/>
  <c r="J221" i="141"/>
  <c r="F221" i="141" s="1"/>
  <c r="H221" i="141"/>
  <c r="C221" i="141"/>
  <c r="B221" i="141"/>
  <c r="J220" i="141"/>
  <c r="F220" i="141" s="1"/>
  <c r="H220" i="141"/>
  <c r="C220" i="141"/>
  <c r="B220" i="141"/>
  <c r="J219" i="141"/>
  <c r="F219" i="141" s="1"/>
  <c r="H219" i="141"/>
  <c r="C219" i="141"/>
  <c r="B219" i="141"/>
  <c r="J218" i="141"/>
  <c r="F218" i="141" s="1"/>
  <c r="H218" i="141"/>
  <c r="C218" i="141"/>
  <c r="B218" i="141"/>
  <c r="J217" i="141"/>
  <c r="F217" i="141" s="1"/>
  <c r="H217" i="141"/>
  <c r="C217" i="141"/>
  <c r="B217" i="141"/>
  <c r="J216" i="141"/>
  <c r="F216" i="141" s="1"/>
  <c r="H216" i="141"/>
  <c r="C216" i="141"/>
  <c r="B216" i="141"/>
  <c r="J215" i="141"/>
  <c r="H215" i="141"/>
  <c r="C215" i="141"/>
  <c r="B215" i="141"/>
  <c r="J214" i="141"/>
  <c r="F214" i="141" s="1"/>
  <c r="H214" i="141"/>
  <c r="C214" i="141"/>
  <c r="B214" i="141"/>
  <c r="J213" i="141"/>
  <c r="F213" i="141" s="1"/>
  <c r="H213" i="141"/>
  <c r="C213" i="141"/>
  <c r="B213" i="141"/>
  <c r="J212" i="141"/>
  <c r="F212" i="141" s="1"/>
  <c r="H212" i="141"/>
  <c r="C212" i="141"/>
  <c r="B212" i="141"/>
  <c r="J211" i="141"/>
  <c r="H211" i="141"/>
  <c r="C211" i="141"/>
  <c r="B211" i="141"/>
  <c r="J210" i="141"/>
  <c r="F210" i="141" s="1"/>
  <c r="H210" i="141"/>
  <c r="C210" i="141"/>
  <c r="B210" i="141"/>
  <c r="J209" i="141"/>
  <c r="F209" i="141" s="1"/>
  <c r="H209" i="141"/>
  <c r="C209" i="141"/>
  <c r="B209" i="141"/>
  <c r="J208" i="141"/>
  <c r="F208" i="141" s="1"/>
  <c r="H208" i="141"/>
  <c r="C208" i="141"/>
  <c r="B208" i="141"/>
  <c r="J207" i="141"/>
  <c r="H207" i="141"/>
  <c r="C207" i="141"/>
  <c r="B207" i="141"/>
  <c r="J206" i="141"/>
  <c r="F206" i="141" s="1"/>
  <c r="H206" i="141"/>
  <c r="C206" i="141"/>
  <c r="B206" i="141"/>
  <c r="J205" i="141"/>
  <c r="F205" i="141" s="1"/>
  <c r="H205" i="141"/>
  <c r="C205" i="141"/>
  <c r="B205" i="141"/>
  <c r="J204" i="141"/>
  <c r="F204" i="141" s="1"/>
  <c r="H204" i="141"/>
  <c r="C204" i="141"/>
  <c r="B204" i="141"/>
  <c r="J203" i="141"/>
  <c r="F203" i="141" s="1"/>
  <c r="H203" i="141"/>
  <c r="C203" i="141"/>
  <c r="B203" i="141"/>
  <c r="J202" i="141"/>
  <c r="F202" i="141" s="1"/>
  <c r="H202" i="141"/>
  <c r="C202" i="141"/>
  <c r="B202" i="141"/>
  <c r="J201" i="141"/>
  <c r="F201" i="141" s="1"/>
  <c r="H201" i="141"/>
  <c r="C201" i="141"/>
  <c r="B201" i="141"/>
  <c r="J200" i="141"/>
  <c r="F200" i="141" s="1"/>
  <c r="H200" i="141"/>
  <c r="C200" i="141"/>
  <c r="B200" i="141"/>
  <c r="J199" i="141"/>
  <c r="F199" i="141" s="1"/>
  <c r="H199" i="141"/>
  <c r="C199" i="141"/>
  <c r="B199" i="141"/>
  <c r="J198" i="141"/>
  <c r="F198" i="141" s="1"/>
  <c r="H198" i="141"/>
  <c r="C198" i="141"/>
  <c r="B198" i="141"/>
  <c r="J197" i="141"/>
  <c r="F197" i="141" s="1"/>
  <c r="H197" i="141"/>
  <c r="C197" i="141"/>
  <c r="B197" i="141"/>
  <c r="J196" i="141"/>
  <c r="F196" i="141" s="1"/>
  <c r="H196" i="141"/>
  <c r="C196" i="141"/>
  <c r="B196" i="141"/>
  <c r="J195" i="141"/>
  <c r="F195" i="141" s="1"/>
  <c r="H195" i="141"/>
  <c r="C195" i="141"/>
  <c r="B195" i="141"/>
  <c r="J194" i="141"/>
  <c r="F194" i="141" s="1"/>
  <c r="H194" i="141"/>
  <c r="C194" i="141"/>
  <c r="B194" i="141"/>
  <c r="J193" i="141"/>
  <c r="F193" i="141" s="1"/>
  <c r="H193" i="141"/>
  <c r="C193" i="141"/>
  <c r="B193" i="141"/>
  <c r="J192" i="141"/>
  <c r="H192" i="141"/>
  <c r="C192" i="141"/>
  <c r="B192" i="141"/>
  <c r="J191" i="141"/>
  <c r="F191" i="141" s="1"/>
  <c r="H191" i="141"/>
  <c r="C191" i="141"/>
  <c r="B191" i="141"/>
  <c r="J190" i="141"/>
  <c r="F190" i="141" s="1"/>
  <c r="H190" i="141"/>
  <c r="C190" i="141"/>
  <c r="B190" i="141"/>
  <c r="J189" i="141"/>
  <c r="F189" i="141" s="1"/>
  <c r="H189" i="141"/>
  <c r="C189" i="141"/>
  <c r="B189" i="141"/>
  <c r="J188" i="141"/>
  <c r="F188" i="141" s="1"/>
  <c r="H188" i="141"/>
  <c r="C188" i="141"/>
  <c r="B188" i="141"/>
  <c r="J187" i="141"/>
  <c r="F187" i="141" s="1"/>
  <c r="H187" i="141"/>
  <c r="C187" i="141"/>
  <c r="B187" i="141"/>
  <c r="J186" i="141"/>
  <c r="F186" i="141" s="1"/>
  <c r="H186" i="141"/>
  <c r="C186" i="141"/>
  <c r="B186" i="141"/>
  <c r="J185" i="141"/>
  <c r="F185" i="141" s="1"/>
  <c r="H185" i="141"/>
  <c r="C185" i="141"/>
  <c r="B185" i="141"/>
  <c r="J184" i="141"/>
  <c r="F184" i="141" s="1"/>
  <c r="H184" i="141"/>
  <c r="C184" i="141"/>
  <c r="B184" i="141"/>
  <c r="J183" i="141"/>
  <c r="F183" i="141" s="1"/>
  <c r="H183" i="141"/>
  <c r="C183" i="141"/>
  <c r="B183" i="141"/>
  <c r="J182" i="141"/>
  <c r="F182" i="141" s="1"/>
  <c r="H182" i="141"/>
  <c r="C182" i="141"/>
  <c r="B182" i="141"/>
  <c r="J181" i="141"/>
  <c r="F181" i="141" s="1"/>
  <c r="H181" i="141"/>
  <c r="C181" i="141"/>
  <c r="B181" i="141"/>
  <c r="J180" i="141"/>
  <c r="F180" i="141" s="1"/>
  <c r="H180" i="141"/>
  <c r="C180" i="141"/>
  <c r="B180" i="141"/>
  <c r="J179" i="141"/>
  <c r="H179" i="141"/>
  <c r="C179" i="141"/>
  <c r="B179" i="141"/>
  <c r="J178" i="141"/>
  <c r="H178" i="141"/>
  <c r="C178" i="141"/>
  <c r="B178" i="141"/>
  <c r="J177" i="141"/>
  <c r="F177" i="141" s="1"/>
  <c r="H177" i="141"/>
  <c r="C177" i="141"/>
  <c r="B177" i="141"/>
  <c r="J176" i="141"/>
  <c r="H176" i="141"/>
  <c r="C176" i="141"/>
  <c r="B176" i="141"/>
  <c r="J175" i="141"/>
  <c r="F175" i="141" s="1"/>
  <c r="H175" i="141"/>
  <c r="C175" i="141"/>
  <c r="B175" i="141"/>
  <c r="J174" i="141"/>
  <c r="F174" i="141" s="1"/>
  <c r="H174" i="141"/>
  <c r="C174" i="141"/>
  <c r="B174" i="141"/>
  <c r="J173" i="141"/>
  <c r="F173" i="141" s="1"/>
  <c r="H173" i="141"/>
  <c r="C173" i="141"/>
  <c r="B173" i="141"/>
  <c r="J172" i="141"/>
  <c r="F172" i="141" s="1"/>
  <c r="H172" i="141"/>
  <c r="C172" i="141"/>
  <c r="B172" i="141"/>
  <c r="J171" i="141"/>
  <c r="H171" i="141"/>
  <c r="C171" i="141"/>
  <c r="B171" i="141"/>
  <c r="J170" i="141"/>
  <c r="H170" i="141"/>
  <c r="C170" i="141"/>
  <c r="B170" i="141"/>
  <c r="J169" i="141"/>
  <c r="F169" i="141" s="1"/>
  <c r="H169" i="141"/>
  <c r="C169" i="141"/>
  <c r="B169" i="141"/>
  <c r="J168" i="141"/>
  <c r="H168" i="141"/>
  <c r="C168" i="141"/>
  <c r="B168" i="141"/>
  <c r="J167" i="141"/>
  <c r="F167" i="141" s="1"/>
  <c r="H167" i="141"/>
  <c r="C167" i="141"/>
  <c r="B167" i="141"/>
  <c r="J166" i="141"/>
  <c r="F166" i="141" s="1"/>
  <c r="H166" i="141"/>
  <c r="C166" i="141"/>
  <c r="B166" i="141"/>
  <c r="J165" i="141"/>
  <c r="F165" i="141" s="1"/>
  <c r="H165" i="141"/>
  <c r="C165" i="141"/>
  <c r="B165" i="141"/>
  <c r="J164" i="141"/>
  <c r="F164" i="141" s="1"/>
  <c r="H164" i="141"/>
  <c r="C164" i="141"/>
  <c r="B164" i="141"/>
  <c r="J163" i="141"/>
  <c r="H163" i="141"/>
  <c r="C163" i="141"/>
  <c r="B163" i="141"/>
  <c r="J162" i="141"/>
  <c r="H162" i="141"/>
  <c r="C162" i="141"/>
  <c r="B162" i="141"/>
  <c r="J161" i="141"/>
  <c r="H161" i="141"/>
  <c r="C161" i="141"/>
  <c r="B161" i="141"/>
  <c r="J160" i="141"/>
  <c r="H160" i="141"/>
  <c r="C160" i="141"/>
  <c r="B160" i="141"/>
  <c r="J159" i="141"/>
  <c r="F159" i="141" s="1"/>
  <c r="H159" i="141"/>
  <c r="C159" i="141"/>
  <c r="B159" i="141"/>
  <c r="J158" i="141"/>
  <c r="F158" i="141" s="1"/>
  <c r="H158" i="141"/>
  <c r="C158" i="141"/>
  <c r="B158" i="141"/>
  <c r="J157" i="141"/>
  <c r="F157" i="141" s="1"/>
  <c r="H157" i="141"/>
  <c r="C157" i="141"/>
  <c r="B157" i="141"/>
  <c r="J156" i="141"/>
  <c r="F156" i="141" s="1"/>
  <c r="H156" i="141"/>
  <c r="C156" i="141"/>
  <c r="B156" i="141"/>
  <c r="J155" i="141"/>
  <c r="H155" i="141"/>
  <c r="C155" i="141"/>
  <c r="B155" i="141"/>
  <c r="J154" i="141"/>
  <c r="H154" i="141"/>
  <c r="C154" i="141"/>
  <c r="B154" i="141"/>
  <c r="J153" i="141"/>
  <c r="F153" i="141" s="1"/>
  <c r="H153" i="141"/>
  <c r="C153" i="141"/>
  <c r="B153" i="141"/>
  <c r="J152" i="141"/>
  <c r="H152" i="141"/>
  <c r="C152" i="141"/>
  <c r="B152" i="141"/>
  <c r="J151" i="141"/>
  <c r="F151" i="141" s="1"/>
  <c r="H151" i="141"/>
  <c r="C151" i="141"/>
  <c r="B151" i="141"/>
  <c r="J150" i="141"/>
  <c r="F150" i="141" s="1"/>
  <c r="H150" i="141"/>
  <c r="C150" i="141"/>
  <c r="B150" i="141"/>
  <c r="J149" i="141"/>
  <c r="F149" i="141" s="1"/>
  <c r="H149" i="141"/>
  <c r="C149" i="141"/>
  <c r="B149" i="141"/>
  <c r="J148" i="141"/>
  <c r="F148" i="141" s="1"/>
  <c r="H148" i="141"/>
  <c r="C148" i="141"/>
  <c r="B148" i="141"/>
  <c r="J147" i="141"/>
  <c r="H147" i="141"/>
  <c r="C147" i="141"/>
  <c r="B147" i="141"/>
  <c r="J146" i="141"/>
  <c r="H146" i="141"/>
  <c r="C146" i="141"/>
  <c r="B146" i="141"/>
  <c r="J145" i="141"/>
  <c r="H145" i="141"/>
  <c r="C145" i="141"/>
  <c r="B145" i="141"/>
  <c r="J144" i="141"/>
  <c r="H144" i="141"/>
  <c r="C144" i="141"/>
  <c r="B144" i="141"/>
  <c r="J143" i="141"/>
  <c r="F143" i="141" s="1"/>
  <c r="H143" i="141"/>
  <c r="C143" i="141"/>
  <c r="B143" i="141"/>
  <c r="J142" i="141"/>
  <c r="F142" i="141" s="1"/>
  <c r="H142" i="141"/>
  <c r="C142" i="141"/>
  <c r="B142" i="141"/>
  <c r="J141" i="141"/>
  <c r="H141" i="141"/>
  <c r="C141" i="141"/>
  <c r="B141" i="141"/>
  <c r="J140" i="141"/>
  <c r="H140" i="141"/>
  <c r="C140" i="141"/>
  <c r="B140" i="141"/>
  <c r="J139" i="141"/>
  <c r="F139" i="141" s="1"/>
  <c r="H139" i="141"/>
  <c r="C139" i="141"/>
  <c r="B139" i="141"/>
  <c r="J138" i="141"/>
  <c r="F138" i="141" s="1"/>
  <c r="H138" i="141"/>
  <c r="C138" i="141"/>
  <c r="B138" i="141"/>
  <c r="J137" i="141"/>
  <c r="H137" i="141"/>
  <c r="C137" i="141"/>
  <c r="B137" i="141"/>
  <c r="J136" i="141"/>
  <c r="H136" i="141"/>
  <c r="C136" i="141"/>
  <c r="B136" i="141"/>
  <c r="J135" i="141"/>
  <c r="F135" i="141" s="1"/>
  <c r="H135" i="141"/>
  <c r="C135" i="141"/>
  <c r="B135" i="141"/>
  <c r="J134" i="141"/>
  <c r="F134" i="141" s="1"/>
  <c r="H134" i="141"/>
  <c r="C134" i="141"/>
  <c r="B134" i="141"/>
  <c r="J133" i="141"/>
  <c r="H133" i="141"/>
  <c r="C133" i="141"/>
  <c r="B133" i="141"/>
  <c r="J132" i="141"/>
  <c r="H132" i="141"/>
  <c r="C132" i="141"/>
  <c r="B132" i="141"/>
  <c r="J131" i="141"/>
  <c r="F131" i="141" s="1"/>
  <c r="H131" i="141"/>
  <c r="C131" i="141"/>
  <c r="B131" i="141"/>
  <c r="J130" i="141"/>
  <c r="F130" i="141" s="1"/>
  <c r="H130" i="141"/>
  <c r="C130" i="141"/>
  <c r="B130" i="141"/>
  <c r="J129" i="141"/>
  <c r="H129" i="141"/>
  <c r="C129" i="141"/>
  <c r="B129" i="141"/>
  <c r="J128" i="141"/>
  <c r="H128" i="141"/>
  <c r="C128" i="141"/>
  <c r="B128" i="141"/>
  <c r="J127" i="141"/>
  <c r="F127" i="141" s="1"/>
  <c r="H127" i="141"/>
  <c r="C127" i="141"/>
  <c r="B127" i="141"/>
  <c r="J126" i="141"/>
  <c r="F126" i="141" s="1"/>
  <c r="H126" i="141"/>
  <c r="C126" i="141"/>
  <c r="B126" i="141"/>
  <c r="J125" i="141"/>
  <c r="F125" i="141" s="1"/>
  <c r="H125" i="141"/>
  <c r="C125" i="141"/>
  <c r="B125" i="141"/>
  <c r="J124" i="141"/>
  <c r="H124" i="141"/>
  <c r="C124" i="141"/>
  <c r="B124" i="141"/>
  <c r="J123" i="141"/>
  <c r="F123" i="141" s="1"/>
  <c r="H123" i="141"/>
  <c r="C123" i="141"/>
  <c r="B123" i="141"/>
  <c r="J122" i="141"/>
  <c r="F122" i="141" s="1"/>
  <c r="H122" i="141"/>
  <c r="C122" i="141"/>
  <c r="B122" i="141"/>
  <c r="J121" i="141"/>
  <c r="H121" i="141"/>
  <c r="C121" i="141"/>
  <c r="B121" i="141"/>
  <c r="J120" i="141"/>
  <c r="H120" i="141"/>
  <c r="C120" i="141"/>
  <c r="B120" i="141"/>
  <c r="J119" i="141"/>
  <c r="F119" i="141" s="1"/>
  <c r="H119" i="141"/>
  <c r="C119" i="141"/>
  <c r="B119" i="141"/>
  <c r="J118" i="141"/>
  <c r="F118" i="141" s="1"/>
  <c r="H118" i="141"/>
  <c r="C118" i="141"/>
  <c r="B118" i="141"/>
  <c r="J117" i="141"/>
  <c r="H117" i="141"/>
  <c r="C117" i="141"/>
  <c r="B117" i="141"/>
  <c r="J116" i="141"/>
  <c r="H116" i="141"/>
  <c r="C116" i="141"/>
  <c r="B116" i="141"/>
  <c r="J115" i="141"/>
  <c r="F115" i="141" s="1"/>
  <c r="H115" i="141"/>
  <c r="C115" i="141"/>
  <c r="B115" i="141"/>
  <c r="J114" i="141"/>
  <c r="F114" i="141" s="1"/>
  <c r="H114" i="141"/>
  <c r="C114" i="141"/>
  <c r="B114" i="141"/>
  <c r="J113" i="141"/>
  <c r="H113" i="141"/>
  <c r="C113" i="141"/>
  <c r="B113" i="141"/>
  <c r="J112" i="141"/>
  <c r="H112" i="141"/>
  <c r="C112" i="141"/>
  <c r="B112" i="141"/>
  <c r="J111" i="141"/>
  <c r="F111" i="141" s="1"/>
  <c r="H111" i="141"/>
  <c r="C111" i="141"/>
  <c r="B111" i="141"/>
  <c r="J110" i="141"/>
  <c r="F110" i="141" s="1"/>
  <c r="H110" i="141"/>
  <c r="C110" i="141"/>
  <c r="B110" i="141"/>
  <c r="J109" i="141"/>
  <c r="F109" i="141" s="1"/>
  <c r="H109" i="141"/>
  <c r="C109" i="141"/>
  <c r="B109" i="141"/>
  <c r="J108" i="141"/>
  <c r="H108" i="141"/>
  <c r="C108" i="141"/>
  <c r="B108" i="141"/>
  <c r="J107" i="141"/>
  <c r="F107" i="141" s="1"/>
  <c r="H107" i="141"/>
  <c r="C107" i="141"/>
  <c r="B107" i="141"/>
  <c r="J106" i="141"/>
  <c r="F106" i="141" s="1"/>
  <c r="H106" i="141"/>
  <c r="C106" i="141"/>
  <c r="B106" i="141"/>
  <c r="J105" i="141"/>
  <c r="H105" i="141"/>
  <c r="C105" i="141"/>
  <c r="B105" i="141"/>
  <c r="J104" i="141"/>
  <c r="H104" i="141"/>
  <c r="C104" i="141"/>
  <c r="B104" i="141"/>
  <c r="J103" i="141"/>
  <c r="F103" i="141" s="1"/>
  <c r="H103" i="141"/>
  <c r="C103" i="141"/>
  <c r="B103" i="141"/>
  <c r="J102" i="141"/>
  <c r="F102" i="141" s="1"/>
  <c r="H102" i="141"/>
  <c r="C102" i="141"/>
  <c r="B102" i="141"/>
  <c r="J101" i="141"/>
  <c r="H101" i="141"/>
  <c r="C101" i="141"/>
  <c r="B101" i="141"/>
  <c r="J100" i="141"/>
  <c r="H100" i="141"/>
  <c r="C100" i="141"/>
  <c r="B100" i="141"/>
  <c r="J99" i="141"/>
  <c r="F99" i="141" s="1"/>
  <c r="H99" i="141"/>
  <c r="C99" i="141"/>
  <c r="B99" i="141"/>
  <c r="J98" i="141"/>
  <c r="F98" i="141" s="1"/>
  <c r="H98" i="141"/>
  <c r="C98" i="141"/>
  <c r="B98" i="141"/>
  <c r="J97" i="141"/>
  <c r="H97" i="141"/>
  <c r="C97" i="141"/>
  <c r="B97" i="141"/>
  <c r="J96" i="141"/>
  <c r="H96" i="141"/>
  <c r="C96" i="141"/>
  <c r="B96" i="141"/>
  <c r="J95" i="141"/>
  <c r="F95" i="141" s="1"/>
  <c r="H95" i="141"/>
  <c r="C95" i="141"/>
  <c r="B95" i="141"/>
  <c r="J94" i="141"/>
  <c r="F94" i="141" s="1"/>
  <c r="H94" i="141"/>
  <c r="C94" i="141"/>
  <c r="B94" i="141"/>
  <c r="J93" i="141"/>
  <c r="H93" i="141"/>
  <c r="C93" i="141"/>
  <c r="B93" i="141"/>
  <c r="J92" i="141"/>
  <c r="H92" i="141"/>
  <c r="C92" i="141"/>
  <c r="B92" i="141"/>
  <c r="J91" i="141"/>
  <c r="F91" i="141" s="1"/>
  <c r="H91" i="141"/>
  <c r="C91" i="141"/>
  <c r="B91" i="141"/>
  <c r="J90" i="141"/>
  <c r="F90" i="141" s="1"/>
  <c r="H90" i="141"/>
  <c r="C90" i="141"/>
  <c r="B90" i="141"/>
  <c r="J89" i="141"/>
  <c r="F89" i="141" s="1"/>
  <c r="H89" i="141"/>
  <c r="C89" i="141"/>
  <c r="B89" i="141"/>
  <c r="J88" i="141"/>
  <c r="F88" i="141" s="1"/>
  <c r="H88" i="141"/>
  <c r="C88" i="141"/>
  <c r="B88" i="141"/>
  <c r="J87" i="141"/>
  <c r="F87" i="141" s="1"/>
  <c r="H87" i="141"/>
  <c r="C87" i="141"/>
  <c r="B87" i="141"/>
  <c r="J86" i="141"/>
  <c r="F86" i="141" s="1"/>
  <c r="H86" i="141"/>
  <c r="C86" i="141"/>
  <c r="B86" i="141"/>
  <c r="J85" i="141"/>
  <c r="H85" i="141"/>
  <c r="C85" i="141"/>
  <c r="B85" i="141"/>
  <c r="J84" i="141"/>
  <c r="F84" i="141" s="1"/>
  <c r="H84" i="141"/>
  <c r="C84" i="141"/>
  <c r="B84" i="141"/>
  <c r="J83" i="141"/>
  <c r="F83" i="141" s="1"/>
  <c r="H83" i="141"/>
  <c r="C83" i="141"/>
  <c r="B83" i="141"/>
  <c r="J82" i="141"/>
  <c r="F82" i="141" s="1"/>
  <c r="H82" i="141"/>
  <c r="C82" i="141"/>
  <c r="B82" i="141"/>
  <c r="J81" i="141"/>
  <c r="F81" i="141" s="1"/>
  <c r="H81" i="141"/>
  <c r="C81" i="141"/>
  <c r="B81" i="141"/>
  <c r="J80" i="141"/>
  <c r="F80" i="141" s="1"/>
  <c r="H80" i="141"/>
  <c r="C80" i="141"/>
  <c r="B80" i="141"/>
  <c r="J79" i="141"/>
  <c r="F79" i="141" s="1"/>
  <c r="H79" i="141"/>
  <c r="C79" i="141"/>
  <c r="B79" i="141"/>
  <c r="J78" i="141"/>
  <c r="F78" i="141" s="1"/>
  <c r="H78" i="141"/>
  <c r="C78" i="141"/>
  <c r="B78" i="141"/>
  <c r="J77" i="141"/>
  <c r="F77" i="141" s="1"/>
  <c r="H77" i="141"/>
  <c r="C77" i="141"/>
  <c r="B77" i="141"/>
  <c r="J76" i="141"/>
  <c r="F76" i="141" s="1"/>
  <c r="H76" i="141"/>
  <c r="C76" i="141"/>
  <c r="B76" i="141"/>
  <c r="J75" i="141"/>
  <c r="F75" i="141" s="1"/>
  <c r="H75" i="141"/>
  <c r="C75" i="141"/>
  <c r="B75" i="141"/>
  <c r="J74" i="141"/>
  <c r="F74" i="141" s="1"/>
  <c r="H74" i="141"/>
  <c r="C74" i="141"/>
  <c r="B74" i="141"/>
  <c r="J73" i="141"/>
  <c r="F73" i="141" s="1"/>
  <c r="H73" i="141"/>
  <c r="C73" i="141"/>
  <c r="B73" i="141"/>
  <c r="J72" i="141"/>
  <c r="F72" i="141" s="1"/>
  <c r="H72" i="141"/>
  <c r="C72" i="141"/>
  <c r="B72" i="141"/>
  <c r="J71" i="141"/>
  <c r="F71" i="141" s="1"/>
  <c r="H71" i="141"/>
  <c r="C71" i="141"/>
  <c r="B71" i="141"/>
  <c r="J70" i="141"/>
  <c r="F70" i="141" s="1"/>
  <c r="H70" i="141"/>
  <c r="C70" i="141"/>
  <c r="B70" i="141"/>
  <c r="J69" i="141"/>
  <c r="F69" i="141" s="1"/>
  <c r="H69" i="141"/>
  <c r="C69" i="141"/>
  <c r="B69" i="141"/>
  <c r="J68" i="141"/>
  <c r="F68" i="141" s="1"/>
  <c r="H68" i="141"/>
  <c r="C68" i="141"/>
  <c r="B68" i="141"/>
  <c r="J67" i="141"/>
  <c r="F67" i="141" s="1"/>
  <c r="H67" i="141"/>
  <c r="C67" i="141"/>
  <c r="B67" i="141"/>
  <c r="J66" i="141"/>
  <c r="F66" i="141" s="1"/>
  <c r="H66" i="141"/>
  <c r="C66" i="141"/>
  <c r="B66" i="141"/>
  <c r="J65" i="141"/>
  <c r="F65" i="141" s="1"/>
  <c r="H65" i="141"/>
  <c r="C65" i="141"/>
  <c r="B65" i="141"/>
  <c r="J64" i="141"/>
  <c r="F64" i="141" s="1"/>
  <c r="H64" i="141"/>
  <c r="C64" i="141"/>
  <c r="B64" i="141"/>
  <c r="J63" i="141"/>
  <c r="F63" i="141" s="1"/>
  <c r="H63" i="141"/>
  <c r="C63" i="141"/>
  <c r="B63" i="141"/>
  <c r="J62" i="141"/>
  <c r="F62" i="141" s="1"/>
  <c r="H62" i="141"/>
  <c r="C62" i="141"/>
  <c r="B62" i="141"/>
  <c r="J61" i="141"/>
  <c r="F61" i="141" s="1"/>
  <c r="H61" i="141"/>
  <c r="C61" i="141"/>
  <c r="B61" i="141"/>
  <c r="J60" i="141"/>
  <c r="F60" i="141" s="1"/>
  <c r="H60" i="141"/>
  <c r="C60" i="141"/>
  <c r="B60" i="141"/>
  <c r="J59" i="141"/>
  <c r="F59" i="141" s="1"/>
  <c r="H59" i="141"/>
  <c r="C59" i="141"/>
  <c r="B59" i="141"/>
  <c r="J58" i="141"/>
  <c r="F58" i="141" s="1"/>
  <c r="H58" i="141"/>
  <c r="C58" i="141"/>
  <c r="B58" i="141"/>
  <c r="J57" i="141"/>
  <c r="F57" i="141" s="1"/>
  <c r="H57" i="141"/>
  <c r="C57" i="141"/>
  <c r="B57" i="141"/>
  <c r="J56" i="141"/>
  <c r="F56" i="141" s="1"/>
  <c r="H56" i="141"/>
  <c r="C56" i="141"/>
  <c r="B56" i="141"/>
  <c r="J55" i="141"/>
  <c r="F55" i="141" s="1"/>
  <c r="H55" i="141"/>
  <c r="C55" i="141"/>
  <c r="B55" i="141"/>
  <c r="J54" i="141"/>
  <c r="F54" i="141" s="1"/>
  <c r="H54" i="141"/>
  <c r="C54" i="141"/>
  <c r="B54" i="141"/>
  <c r="J53" i="141"/>
  <c r="F53" i="141" s="1"/>
  <c r="H53" i="141"/>
  <c r="C53" i="141"/>
  <c r="B53" i="141"/>
  <c r="J52" i="141"/>
  <c r="F52" i="141" s="1"/>
  <c r="H52" i="141"/>
  <c r="C52" i="141"/>
  <c r="B52" i="141"/>
  <c r="J51" i="141"/>
  <c r="F51" i="141" s="1"/>
  <c r="H51" i="141"/>
  <c r="C51" i="141"/>
  <c r="B51" i="141"/>
  <c r="J50" i="141"/>
  <c r="F50" i="141" s="1"/>
  <c r="H50" i="141"/>
  <c r="C50" i="141"/>
  <c r="B50" i="141"/>
  <c r="J49" i="141"/>
  <c r="F49" i="141" s="1"/>
  <c r="H49" i="141"/>
  <c r="C49" i="141"/>
  <c r="B49" i="141"/>
  <c r="J48" i="141"/>
  <c r="F48" i="141" s="1"/>
  <c r="H48" i="141"/>
  <c r="C48" i="141"/>
  <c r="B48" i="141"/>
  <c r="J47" i="141"/>
  <c r="F47" i="141" s="1"/>
  <c r="H47" i="141"/>
  <c r="C47" i="141"/>
  <c r="B47" i="141"/>
  <c r="J46" i="141"/>
  <c r="F46" i="141" s="1"/>
  <c r="H46" i="141"/>
  <c r="C46" i="141"/>
  <c r="B46" i="141"/>
  <c r="J45" i="141"/>
  <c r="F45" i="141" s="1"/>
  <c r="H45" i="141"/>
  <c r="C45" i="141"/>
  <c r="B45" i="141"/>
  <c r="J44" i="141"/>
  <c r="F44" i="141" s="1"/>
  <c r="H44" i="141"/>
  <c r="C44" i="141"/>
  <c r="B44" i="141"/>
  <c r="J43" i="141"/>
  <c r="F43" i="141" s="1"/>
  <c r="H43" i="141"/>
  <c r="C43" i="141"/>
  <c r="B43" i="141"/>
  <c r="J42" i="141"/>
  <c r="F42" i="141" s="1"/>
  <c r="H42" i="141"/>
  <c r="C42" i="141"/>
  <c r="B42" i="141"/>
  <c r="J41" i="141"/>
  <c r="F41" i="141" s="1"/>
  <c r="H41" i="141"/>
  <c r="C41" i="141"/>
  <c r="B41" i="141"/>
  <c r="J40" i="141"/>
  <c r="F40" i="141" s="1"/>
  <c r="H40" i="141"/>
  <c r="C40" i="141"/>
  <c r="B40" i="141"/>
  <c r="J39" i="141"/>
  <c r="F39" i="141" s="1"/>
  <c r="H39" i="141"/>
  <c r="C39" i="141"/>
  <c r="B39" i="141"/>
  <c r="J38" i="141"/>
  <c r="H38" i="141"/>
  <c r="C38" i="141"/>
  <c r="B38" i="141"/>
  <c r="J37" i="141"/>
  <c r="F37" i="141" s="1"/>
  <c r="H37" i="141"/>
  <c r="C37" i="141"/>
  <c r="B37" i="141"/>
  <c r="J36" i="141"/>
  <c r="F36" i="141" s="1"/>
  <c r="H36" i="141"/>
  <c r="C36" i="141"/>
  <c r="B36" i="141"/>
  <c r="J35" i="141"/>
  <c r="F35" i="141" s="1"/>
  <c r="H35" i="141"/>
  <c r="C35" i="141"/>
  <c r="B35" i="141"/>
  <c r="J34" i="141"/>
  <c r="F34" i="141" s="1"/>
  <c r="H34" i="141"/>
  <c r="C34" i="141"/>
  <c r="B34" i="141"/>
  <c r="J33" i="141"/>
  <c r="F33" i="141" s="1"/>
  <c r="H33" i="141"/>
  <c r="C33" i="141"/>
  <c r="B33" i="141"/>
  <c r="J32" i="141"/>
  <c r="F32" i="141" s="1"/>
  <c r="H32" i="141"/>
  <c r="C32" i="141"/>
  <c r="B32" i="141"/>
  <c r="J31" i="141"/>
  <c r="F31" i="141" s="1"/>
  <c r="H31" i="141"/>
  <c r="C31" i="141"/>
  <c r="B31" i="141"/>
  <c r="J30" i="141"/>
  <c r="F30" i="141" s="1"/>
  <c r="H30" i="141"/>
  <c r="C30" i="141"/>
  <c r="B30" i="141"/>
  <c r="J29" i="141"/>
  <c r="F29" i="141" s="1"/>
  <c r="H29" i="141"/>
  <c r="C29" i="141"/>
  <c r="B29" i="141"/>
  <c r="J28" i="141"/>
  <c r="F28" i="141" s="1"/>
  <c r="H28" i="141"/>
  <c r="C28" i="141"/>
  <c r="B28" i="141"/>
  <c r="J27" i="141"/>
  <c r="F27" i="141" s="1"/>
  <c r="H27" i="141"/>
  <c r="C27" i="141"/>
  <c r="B27" i="141"/>
  <c r="J26" i="141"/>
  <c r="F26" i="141" s="1"/>
  <c r="H26" i="141"/>
  <c r="C26" i="141"/>
  <c r="B26" i="141"/>
  <c r="J25" i="141"/>
  <c r="F25" i="141" s="1"/>
  <c r="H25" i="141"/>
  <c r="C25" i="141"/>
  <c r="B25" i="141"/>
  <c r="J24" i="141"/>
  <c r="F24" i="141" s="1"/>
  <c r="H24" i="141"/>
  <c r="C24" i="141"/>
  <c r="B24" i="141"/>
  <c r="J23" i="141"/>
  <c r="F23" i="141" s="1"/>
  <c r="H23" i="141"/>
  <c r="C23" i="141"/>
  <c r="B23" i="141"/>
  <c r="K525" i="140"/>
  <c r="I525" i="140"/>
  <c r="K524" i="140"/>
  <c r="I524" i="140"/>
  <c r="K523" i="140"/>
  <c r="I523" i="140"/>
  <c r="K522" i="140"/>
  <c r="I522" i="140"/>
  <c r="K521" i="140"/>
  <c r="I521" i="140"/>
  <c r="K520" i="140"/>
  <c r="I520" i="140"/>
  <c r="K519" i="140"/>
  <c r="I519" i="140"/>
  <c r="K518" i="140"/>
  <c r="I518" i="140"/>
  <c r="K517" i="140"/>
  <c r="I517" i="140"/>
  <c r="K516" i="140"/>
  <c r="I516" i="140"/>
  <c r="K515" i="140"/>
  <c r="I515" i="140"/>
  <c r="K514" i="140"/>
  <c r="I514" i="140"/>
  <c r="K513" i="140"/>
  <c r="I513" i="140"/>
  <c r="K512" i="140"/>
  <c r="I512" i="140"/>
  <c r="K511" i="140"/>
  <c r="I511" i="140"/>
  <c r="K510" i="140"/>
  <c r="I510" i="140"/>
  <c r="K509" i="140"/>
  <c r="I509" i="140"/>
  <c r="K508" i="140"/>
  <c r="I508" i="140"/>
  <c r="K507" i="140"/>
  <c r="I507" i="140"/>
  <c r="K506" i="140"/>
  <c r="I506" i="140"/>
  <c r="K505" i="140"/>
  <c r="I505" i="140"/>
  <c r="K504" i="140"/>
  <c r="I504" i="140"/>
  <c r="K503" i="140"/>
  <c r="I503" i="140"/>
  <c r="K502" i="140"/>
  <c r="I502" i="140"/>
  <c r="K501" i="140"/>
  <c r="I501" i="140"/>
  <c r="K500" i="140"/>
  <c r="I500" i="140"/>
  <c r="K499" i="140"/>
  <c r="I499" i="140"/>
  <c r="K498" i="140"/>
  <c r="I498" i="140"/>
  <c r="K497" i="140"/>
  <c r="I497" i="140"/>
  <c r="K496" i="140"/>
  <c r="I496" i="140"/>
  <c r="K495" i="140"/>
  <c r="I495" i="140"/>
  <c r="K494" i="140"/>
  <c r="I494" i="140"/>
  <c r="K493" i="140"/>
  <c r="I493" i="140"/>
  <c r="K492" i="140"/>
  <c r="I492" i="140"/>
  <c r="K491" i="140"/>
  <c r="I491" i="140"/>
  <c r="K490" i="140"/>
  <c r="I490" i="140"/>
  <c r="K489" i="140"/>
  <c r="I489" i="140"/>
  <c r="K488" i="140"/>
  <c r="I488" i="140"/>
  <c r="K487" i="140"/>
  <c r="I487" i="140"/>
  <c r="K486" i="140"/>
  <c r="I486" i="140"/>
  <c r="K485" i="140"/>
  <c r="I485" i="140"/>
  <c r="K484" i="140"/>
  <c r="I484" i="140"/>
  <c r="K483" i="140"/>
  <c r="I483" i="140"/>
  <c r="K482" i="140"/>
  <c r="I482" i="140"/>
  <c r="K481" i="140"/>
  <c r="I481" i="140"/>
  <c r="K480" i="140"/>
  <c r="I480" i="140"/>
  <c r="K479" i="140"/>
  <c r="I479" i="140"/>
  <c r="K478" i="140"/>
  <c r="I478" i="140"/>
  <c r="K477" i="140"/>
  <c r="I477" i="140"/>
  <c r="K476" i="140"/>
  <c r="I476" i="140"/>
  <c r="K475" i="140"/>
  <c r="I475" i="140"/>
  <c r="K474" i="140"/>
  <c r="I474" i="140"/>
  <c r="K473" i="140"/>
  <c r="I473" i="140"/>
  <c r="K472" i="140"/>
  <c r="I472" i="140"/>
  <c r="K471" i="140"/>
  <c r="I471" i="140"/>
  <c r="K470" i="140"/>
  <c r="I470" i="140"/>
  <c r="K469" i="140"/>
  <c r="I469" i="140"/>
  <c r="K468" i="140"/>
  <c r="I468" i="140"/>
  <c r="K467" i="140"/>
  <c r="I467" i="140"/>
  <c r="K466" i="140"/>
  <c r="I466" i="140"/>
  <c r="K465" i="140"/>
  <c r="I465" i="140"/>
  <c r="K464" i="140"/>
  <c r="I464" i="140"/>
  <c r="K463" i="140"/>
  <c r="I463" i="140"/>
  <c r="K462" i="140"/>
  <c r="I462" i="140"/>
  <c r="K461" i="140"/>
  <c r="I461" i="140"/>
  <c r="K460" i="140"/>
  <c r="I460" i="140"/>
  <c r="K459" i="140"/>
  <c r="I459" i="140"/>
  <c r="K458" i="140"/>
  <c r="I458" i="140"/>
  <c r="K457" i="140"/>
  <c r="I457" i="140"/>
  <c r="K456" i="140"/>
  <c r="I456" i="140"/>
  <c r="K455" i="140"/>
  <c r="I455" i="140"/>
  <c r="K454" i="140"/>
  <c r="I454" i="140"/>
  <c r="K453" i="140"/>
  <c r="I453" i="140"/>
  <c r="K452" i="140"/>
  <c r="I452" i="140"/>
  <c r="K451" i="140"/>
  <c r="I451" i="140"/>
  <c r="K450" i="140"/>
  <c r="I450" i="140"/>
  <c r="K449" i="140"/>
  <c r="I449" i="140"/>
  <c r="K448" i="140"/>
  <c r="I448" i="140"/>
  <c r="K447" i="140"/>
  <c r="I447" i="140"/>
  <c r="K446" i="140"/>
  <c r="I446" i="140"/>
  <c r="K445" i="140"/>
  <c r="I445" i="140"/>
  <c r="K444" i="140"/>
  <c r="I444" i="140"/>
  <c r="K443" i="140"/>
  <c r="I443" i="140"/>
  <c r="K442" i="140"/>
  <c r="I442" i="140"/>
  <c r="K441" i="140"/>
  <c r="I441" i="140"/>
  <c r="K440" i="140"/>
  <c r="I440" i="140"/>
  <c r="K439" i="140"/>
  <c r="I439" i="140"/>
  <c r="K438" i="140"/>
  <c r="I438" i="140"/>
  <c r="K437" i="140"/>
  <c r="I437" i="140"/>
  <c r="K436" i="140"/>
  <c r="I436" i="140"/>
  <c r="K435" i="140"/>
  <c r="I435" i="140"/>
  <c r="K434" i="140"/>
  <c r="I434" i="140"/>
  <c r="K433" i="140"/>
  <c r="I433" i="140"/>
  <c r="K432" i="140"/>
  <c r="I432" i="140"/>
  <c r="K431" i="140"/>
  <c r="I431" i="140"/>
  <c r="K430" i="140"/>
  <c r="I430" i="140"/>
  <c r="K429" i="140"/>
  <c r="I429" i="140"/>
  <c r="K428" i="140"/>
  <c r="I428" i="140"/>
  <c r="K427" i="140"/>
  <c r="I427" i="140"/>
  <c r="K426" i="140"/>
  <c r="I426" i="140"/>
  <c r="K425" i="140"/>
  <c r="I425" i="140"/>
  <c r="K424" i="140"/>
  <c r="I424" i="140"/>
  <c r="K423" i="140"/>
  <c r="I423" i="140"/>
  <c r="K422" i="140"/>
  <c r="I422" i="140"/>
  <c r="K421" i="140"/>
  <c r="I421" i="140"/>
  <c r="K420" i="140"/>
  <c r="I420" i="140"/>
  <c r="K419" i="140"/>
  <c r="I419" i="140"/>
  <c r="K418" i="140"/>
  <c r="I418" i="140"/>
  <c r="K417" i="140"/>
  <c r="I417" i="140"/>
  <c r="K416" i="140"/>
  <c r="I416" i="140"/>
  <c r="K415" i="140"/>
  <c r="I415" i="140"/>
  <c r="K414" i="140"/>
  <c r="I414" i="140"/>
  <c r="K413" i="140"/>
  <c r="I413" i="140"/>
  <c r="K412" i="140"/>
  <c r="I412" i="140"/>
  <c r="K411" i="140"/>
  <c r="I411" i="140"/>
  <c r="K410" i="140"/>
  <c r="I410" i="140"/>
  <c r="K409" i="140"/>
  <c r="I409" i="140"/>
  <c r="K408" i="140"/>
  <c r="I408" i="140"/>
  <c r="K407" i="140"/>
  <c r="I407" i="140"/>
  <c r="K406" i="140"/>
  <c r="I406" i="140"/>
  <c r="K405" i="140"/>
  <c r="I405" i="140"/>
  <c r="K404" i="140"/>
  <c r="I404" i="140"/>
  <c r="K403" i="140"/>
  <c r="I403" i="140"/>
  <c r="K402" i="140"/>
  <c r="I402" i="140"/>
  <c r="K401" i="140"/>
  <c r="I401" i="140"/>
  <c r="K400" i="140"/>
  <c r="I400" i="140"/>
  <c r="K399" i="140"/>
  <c r="I399" i="140"/>
  <c r="K398" i="140"/>
  <c r="I398" i="140"/>
  <c r="K397" i="140"/>
  <c r="I397" i="140"/>
  <c r="K396" i="140"/>
  <c r="I396" i="140"/>
  <c r="K395" i="140"/>
  <c r="I395" i="140"/>
  <c r="K394" i="140"/>
  <c r="I394" i="140"/>
  <c r="K393" i="140"/>
  <c r="I393" i="140"/>
  <c r="K392" i="140"/>
  <c r="I392" i="140"/>
  <c r="K391" i="140"/>
  <c r="I391" i="140"/>
  <c r="K390" i="140"/>
  <c r="I390" i="140"/>
  <c r="K389" i="140"/>
  <c r="I389" i="140"/>
  <c r="K388" i="140"/>
  <c r="I388" i="140"/>
  <c r="K387" i="140"/>
  <c r="I387" i="140"/>
  <c r="K386" i="140"/>
  <c r="I386" i="140"/>
  <c r="K385" i="140"/>
  <c r="I385" i="140"/>
  <c r="K384" i="140"/>
  <c r="I384" i="140"/>
  <c r="K383" i="140"/>
  <c r="I383" i="140"/>
  <c r="K382" i="140"/>
  <c r="I382" i="140"/>
  <c r="K381" i="140"/>
  <c r="I381" i="140"/>
  <c r="K380" i="140"/>
  <c r="I380" i="140"/>
  <c r="K379" i="140"/>
  <c r="I379" i="140"/>
  <c r="K378" i="140"/>
  <c r="I378" i="140"/>
  <c r="K377" i="140"/>
  <c r="I377" i="140"/>
  <c r="K376" i="140"/>
  <c r="I376" i="140"/>
  <c r="K375" i="140"/>
  <c r="I375" i="140"/>
  <c r="K374" i="140"/>
  <c r="I374" i="140"/>
  <c r="K373" i="140"/>
  <c r="I373" i="140"/>
  <c r="K372" i="140"/>
  <c r="I372" i="140"/>
  <c r="K371" i="140"/>
  <c r="I371" i="140"/>
  <c r="K370" i="140"/>
  <c r="I370" i="140"/>
  <c r="K369" i="140"/>
  <c r="I369" i="140"/>
  <c r="K368" i="140"/>
  <c r="I368" i="140"/>
  <c r="K367" i="140"/>
  <c r="I367" i="140"/>
  <c r="K366" i="140"/>
  <c r="I366" i="140"/>
  <c r="K365" i="140"/>
  <c r="I365" i="140"/>
  <c r="K364" i="140"/>
  <c r="I364" i="140"/>
  <c r="K363" i="140"/>
  <c r="I363" i="140"/>
  <c r="K362" i="140"/>
  <c r="I362" i="140"/>
  <c r="K361" i="140"/>
  <c r="I361" i="140"/>
  <c r="K360" i="140"/>
  <c r="I360" i="140"/>
  <c r="K359" i="140"/>
  <c r="I359" i="140"/>
  <c r="K358" i="140"/>
  <c r="I358" i="140"/>
  <c r="K357" i="140"/>
  <c r="I357" i="140"/>
  <c r="K356" i="140"/>
  <c r="I356" i="140"/>
  <c r="K355" i="140"/>
  <c r="I355" i="140"/>
  <c r="K354" i="140"/>
  <c r="I354" i="140"/>
  <c r="K353" i="140"/>
  <c r="I353" i="140"/>
  <c r="K352" i="140"/>
  <c r="I352" i="140"/>
  <c r="K351" i="140"/>
  <c r="I351" i="140"/>
  <c r="K350" i="140"/>
  <c r="I350" i="140"/>
  <c r="K349" i="140"/>
  <c r="I349" i="140"/>
  <c r="K348" i="140"/>
  <c r="I348" i="140"/>
  <c r="K347" i="140"/>
  <c r="I347" i="140"/>
  <c r="K346" i="140"/>
  <c r="I346" i="140"/>
  <c r="K345" i="140"/>
  <c r="I345" i="140"/>
  <c r="K344" i="140"/>
  <c r="I344" i="140"/>
  <c r="K343" i="140"/>
  <c r="I343" i="140"/>
  <c r="K342" i="140"/>
  <c r="I342" i="140"/>
  <c r="K341" i="140"/>
  <c r="I341" i="140"/>
  <c r="K340" i="140"/>
  <c r="I340" i="140"/>
  <c r="K339" i="140"/>
  <c r="I339" i="140"/>
  <c r="K338" i="140"/>
  <c r="I338" i="140"/>
  <c r="K337" i="140"/>
  <c r="I337" i="140"/>
  <c r="K336" i="140"/>
  <c r="I336" i="140"/>
  <c r="K335" i="140"/>
  <c r="I335" i="140"/>
  <c r="K334" i="140"/>
  <c r="I334" i="140"/>
  <c r="K333" i="140"/>
  <c r="I333" i="140"/>
  <c r="K332" i="140"/>
  <c r="I332" i="140"/>
  <c r="K331" i="140"/>
  <c r="I331" i="140"/>
  <c r="K330" i="140"/>
  <c r="I330" i="140"/>
  <c r="K329" i="140"/>
  <c r="I329" i="140"/>
  <c r="K328" i="140"/>
  <c r="I328" i="140"/>
  <c r="K327" i="140"/>
  <c r="I327" i="140"/>
  <c r="K326" i="140"/>
  <c r="I326" i="140"/>
  <c r="K325" i="140"/>
  <c r="I325" i="140"/>
  <c r="K324" i="140"/>
  <c r="I324" i="140"/>
  <c r="K323" i="140"/>
  <c r="I323" i="140"/>
  <c r="K322" i="140"/>
  <c r="I322" i="140"/>
  <c r="K321" i="140"/>
  <c r="I321" i="140"/>
  <c r="K320" i="140"/>
  <c r="I320" i="140"/>
  <c r="K319" i="140"/>
  <c r="I319" i="140"/>
  <c r="K318" i="140"/>
  <c r="I318" i="140"/>
  <c r="K317" i="140"/>
  <c r="I317" i="140"/>
  <c r="K316" i="140"/>
  <c r="I316" i="140"/>
  <c r="K315" i="140"/>
  <c r="I315" i="140"/>
  <c r="K314" i="140"/>
  <c r="I314" i="140"/>
  <c r="K313" i="140"/>
  <c r="I313" i="140"/>
  <c r="K312" i="140"/>
  <c r="I312" i="140"/>
  <c r="K311" i="140"/>
  <c r="I311" i="140"/>
  <c r="K310" i="140"/>
  <c r="I310" i="140"/>
  <c r="K309" i="140"/>
  <c r="I309" i="140"/>
  <c r="K308" i="140"/>
  <c r="I308" i="140"/>
  <c r="K307" i="140"/>
  <c r="I307" i="140"/>
  <c r="K306" i="140"/>
  <c r="I306" i="140"/>
  <c r="K305" i="140"/>
  <c r="I305" i="140"/>
  <c r="K304" i="140"/>
  <c r="I304" i="140"/>
  <c r="K303" i="140"/>
  <c r="I303" i="140"/>
  <c r="K302" i="140"/>
  <c r="I302" i="140"/>
  <c r="K301" i="140"/>
  <c r="I301" i="140"/>
  <c r="K300" i="140"/>
  <c r="I300" i="140"/>
  <c r="K299" i="140"/>
  <c r="I299" i="140"/>
  <c r="K298" i="140"/>
  <c r="I298" i="140"/>
  <c r="K297" i="140"/>
  <c r="I297" i="140"/>
  <c r="K296" i="140"/>
  <c r="I296" i="140"/>
  <c r="K295" i="140"/>
  <c r="I295" i="140"/>
  <c r="K294" i="140"/>
  <c r="I294" i="140"/>
  <c r="K293" i="140"/>
  <c r="I293" i="140"/>
  <c r="K292" i="140"/>
  <c r="I292" i="140"/>
  <c r="K291" i="140"/>
  <c r="I291" i="140"/>
  <c r="K290" i="140"/>
  <c r="I290" i="140"/>
  <c r="K289" i="140"/>
  <c r="I289" i="140"/>
  <c r="K288" i="140"/>
  <c r="I288" i="140"/>
  <c r="K287" i="140"/>
  <c r="I287" i="140"/>
  <c r="K286" i="140"/>
  <c r="I286" i="140"/>
  <c r="K285" i="140"/>
  <c r="I285" i="140"/>
  <c r="K284" i="140"/>
  <c r="I284" i="140"/>
  <c r="K283" i="140"/>
  <c r="I283" i="140"/>
  <c r="K282" i="140"/>
  <c r="I282" i="140"/>
  <c r="K281" i="140"/>
  <c r="I281" i="140"/>
  <c r="K280" i="140"/>
  <c r="I280" i="140"/>
  <c r="K279" i="140"/>
  <c r="I279" i="140"/>
  <c r="K278" i="140"/>
  <c r="I278" i="140"/>
  <c r="K277" i="140"/>
  <c r="I277" i="140"/>
  <c r="K276" i="140"/>
  <c r="I276" i="140"/>
  <c r="K275" i="140"/>
  <c r="I275" i="140"/>
  <c r="K274" i="140"/>
  <c r="I274" i="140"/>
  <c r="K273" i="140"/>
  <c r="I273" i="140"/>
  <c r="K272" i="140"/>
  <c r="I272" i="140"/>
  <c r="K271" i="140"/>
  <c r="I271" i="140"/>
  <c r="K270" i="140"/>
  <c r="I270" i="140"/>
  <c r="K269" i="140"/>
  <c r="I269" i="140"/>
  <c r="K268" i="140"/>
  <c r="I268" i="140"/>
  <c r="K267" i="140"/>
  <c r="I267" i="140"/>
  <c r="K266" i="140"/>
  <c r="I266" i="140"/>
  <c r="K265" i="140"/>
  <c r="I265" i="140"/>
  <c r="K264" i="140"/>
  <c r="I264" i="140"/>
  <c r="K263" i="140"/>
  <c r="I263" i="140"/>
  <c r="K262" i="140"/>
  <c r="I262" i="140"/>
  <c r="K261" i="140"/>
  <c r="I261" i="140"/>
  <c r="K260" i="140"/>
  <c r="I260" i="140"/>
  <c r="K259" i="140"/>
  <c r="I259" i="140"/>
  <c r="K258" i="140"/>
  <c r="I258" i="140"/>
  <c r="K257" i="140"/>
  <c r="I257" i="140"/>
  <c r="K256" i="140"/>
  <c r="I256" i="140"/>
  <c r="K255" i="140"/>
  <c r="I255" i="140"/>
  <c r="K254" i="140"/>
  <c r="I254" i="140"/>
  <c r="K253" i="140"/>
  <c r="I253" i="140"/>
  <c r="K252" i="140"/>
  <c r="I252" i="140"/>
  <c r="K251" i="140"/>
  <c r="I251" i="140"/>
  <c r="K250" i="140"/>
  <c r="I250" i="140"/>
  <c r="K249" i="140"/>
  <c r="I249" i="140"/>
  <c r="K248" i="140"/>
  <c r="I248" i="140"/>
  <c r="K247" i="140"/>
  <c r="I247" i="140"/>
  <c r="K246" i="140"/>
  <c r="I246" i="140"/>
  <c r="K245" i="140"/>
  <c r="I245" i="140"/>
  <c r="K244" i="140"/>
  <c r="I244" i="140"/>
  <c r="K243" i="140"/>
  <c r="I243" i="140"/>
  <c r="K242" i="140"/>
  <c r="I242" i="140"/>
  <c r="K241" i="140"/>
  <c r="I241" i="140"/>
  <c r="K240" i="140"/>
  <c r="I240" i="140"/>
  <c r="K239" i="140"/>
  <c r="I239" i="140"/>
  <c r="K238" i="140"/>
  <c r="I238" i="140"/>
  <c r="K237" i="140"/>
  <c r="I237" i="140"/>
  <c r="K236" i="140"/>
  <c r="I236" i="140"/>
  <c r="K235" i="140"/>
  <c r="I235" i="140"/>
  <c r="K234" i="140"/>
  <c r="I234" i="140"/>
  <c r="K233" i="140"/>
  <c r="I233" i="140"/>
  <c r="K232" i="140"/>
  <c r="I232" i="140"/>
  <c r="K231" i="140"/>
  <c r="I231" i="140"/>
  <c r="K230" i="140"/>
  <c r="I230" i="140"/>
  <c r="K229" i="140"/>
  <c r="I229" i="140"/>
  <c r="K228" i="140"/>
  <c r="I228" i="140"/>
  <c r="K227" i="140"/>
  <c r="I227" i="140"/>
  <c r="K226" i="140"/>
  <c r="I226" i="140"/>
  <c r="K225" i="140"/>
  <c r="I225" i="140"/>
  <c r="K224" i="140"/>
  <c r="I224" i="140"/>
  <c r="K223" i="140"/>
  <c r="I223" i="140"/>
  <c r="K222" i="140"/>
  <c r="I222" i="140"/>
  <c r="K221" i="140"/>
  <c r="I221" i="140"/>
  <c r="K220" i="140"/>
  <c r="I220" i="140"/>
  <c r="K219" i="140"/>
  <c r="I219" i="140"/>
  <c r="K218" i="140"/>
  <c r="I218" i="140"/>
  <c r="K217" i="140"/>
  <c r="I217" i="140"/>
  <c r="K216" i="140"/>
  <c r="I216" i="140"/>
  <c r="K215" i="140"/>
  <c r="I215" i="140"/>
  <c r="K214" i="140"/>
  <c r="I214" i="140"/>
  <c r="K213" i="140"/>
  <c r="I213" i="140"/>
  <c r="K212" i="140"/>
  <c r="I212" i="140"/>
  <c r="K211" i="140"/>
  <c r="I211" i="140"/>
  <c r="K210" i="140"/>
  <c r="I210" i="140"/>
  <c r="K209" i="140"/>
  <c r="I209" i="140"/>
  <c r="K208" i="140"/>
  <c r="I208" i="140"/>
  <c r="K207" i="140"/>
  <c r="I207" i="140"/>
  <c r="K206" i="140"/>
  <c r="I206" i="140"/>
  <c r="K205" i="140"/>
  <c r="I205" i="140"/>
  <c r="K204" i="140"/>
  <c r="I204" i="140"/>
  <c r="K203" i="140"/>
  <c r="I203" i="140"/>
  <c r="K202" i="140"/>
  <c r="I202" i="140"/>
  <c r="K201" i="140"/>
  <c r="I201" i="140"/>
  <c r="K200" i="140"/>
  <c r="I200" i="140"/>
  <c r="K199" i="140"/>
  <c r="I199" i="140"/>
  <c r="K198" i="140"/>
  <c r="I198" i="140"/>
  <c r="K197" i="140"/>
  <c r="I197" i="140"/>
  <c r="K196" i="140"/>
  <c r="I196" i="140"/>
  <c r="K195" i="140"/>
  <c r="I195" i="140"/>
  <c r="K194" i="140"/>
  <c r="I194" i="140"/>
  <c r="K193" i="140"/>
  <c r="I193" i="140"/>
  <c r="K192" i="140"/>
  <c r="I192" i="140"/>
  <c r="K191" i="140"/>
  <c r="I191" i="140"/>
  <c r="K190" i="140"/>
  <c r="I190" i="140"/>
  <c r="K189" i="140"/>
  <c r="I189" i="140"/>
  <c r="K188" i="140"/>
  <c r="I188" i="140"/>
  <c r="K187" i="140"/>
  <c r="I187" i="140"/>
  <c r="K186" i="140"/>
  <c r="I186" i="140"/>
  <c r="K185" i="140"/>
  <c r="I185" i="140"/>
  <c r="K184" i="140"/>
  <c r="I184" i="140"/>
  <c r="K183" i="140"/>
  <c r="I183" i="140"/>
  <c r="K182" i="140"/>
  <c r="I182" i="140"/>
  <c r="K181" i="140"/>
  <c r="I181" i="140"/>
  <c r="K180" i="140"/>
  <c r="I180" i="140"/>
  <c r="K179" i="140"/>
  <c r="I179" i="140"/>
  <c r="K178" i="140"/>
  <c r="I178" i="140"/>
  <c r="K177" i="140"/>
  <c r="I177" i="140"/>
  <c r="K176" i="140"/>
  <c r="I176" i="140"/>
  <c r="K175" i="140"/>
  <c r="I175" i="140"/>
  <c r="K174" i="140"/>
  <c r="I174" i="140"/>
  <c r="K173" i="140"/>
  <c r="I173" i="140"/>
  <c r="K172" i="140"/>
  <c r="I172" i="140"/>
  <c r="K171" i="140"/>
  <c r="I171" i="140"/>
  <c r="K170" i="140"/>
  <c r="I170" i="140"/>
  <c r="K169" i="140"/>
  <c r="I169" i="140"/>
  <c r="K168" i="140"/>
  <c r="I168" i="140"/>
  <c r="K167" i="140"/>
  <c r="I167" i="140"/>
  <c r="K166" i="140"/>
  <c r="I166" i="140"/>
  <c r="K165" i="140"/>
  <c r="I165" i="140"/>
  <c r="K164" i="140"/>
  <c r="I164" i="140"/>
  <c r="K163" i="140"/>
  <c r="I163" i="140"/>
  <c r="K162" i="140"/>
  <c r="I162" i="140"/>
  <c r="K161" i="140"/>
  <c r="I161" i="140"/>
  <c r="K160" i="140"/>
  <c r="I160" i="140"/>
  <c r="K159" i="140"/>
  <c r="I159" i="140"/>
  <c r="K158" i="140"/>
  <c r="I158" i="140"/>
  <c r="K157" i="140"/>
  <c r="I157" i="140"/>
  <c r="K156" i="140"/>
  <c r="I156" i="140"/>
  <c r="K155" i="140"/>
  <c r="I155" i="140"/>
  <c r="K154" i="140"/>
  <c r="I154" i="140"/>
  <c r="K153" i="140"/>
  <c r="I153" i="140"/>
  <c r="K152" i="140"/>
  <c r="I152" i="140"/>
  <c r="K151" i="140"/>
  <c r="I151" i="140"/>
  <c r="K150" i="140"/>
  <c r="I150" i="140"/>
  <c r="K149" i="140"/>
  <c r="I149" i="140"/>
  <c r="K148" i="140"/>
  <c r="I148" i="140"/>
  <c r="K147" i="140"/>
  <c r="I147" i="140"/>
  <c r="K146" i="140"/>
  <c r="I146" i="140"/>
  <c r="K145" i="140"/>
  <c r="I145" i="140"/>
  <c r="K144" i="140"/>
  <c r="I144" i="140"/>
  <c r="K143" i="140"/>
  <c r="I143" i="140"/>
  <c r="K142" i="140"/>
  <c r="I142" i="140"/>
  <c r="K141" i="140"/>
  <c r="I141" i="140"/>
  <c r="K140" i="140"/>
  <c r="I140" i="140"/>
  <c r="K139" i="140"/>
  <c r="I139" i="140"/>
  <c r="K138" i="140"/>
  <c r="I138" i="140"/>
  <c r="K137" i="140"/>
  <c r="I137" i="140"/>
  <c r="K136" i="140"/>
  <c r="I136" i="140"/>
  <c r="K135" i="140"/>
  <c r="I135" i="140"/>
  <c r="K134" i="140"/>
  <c r="I134" i="140"/>
  <c r="K133" i="140"/>
  <c r="I133" i="140"/>
  <c r="K132" i="140"/>
  <c r="I132" i="140"/>
  <c r="K131" i="140"/>
  <c r="I131" i="140"/>
  <c r="K130" i="140"/>
  <c r="I130" i="140"/>
  <c r="K129" i="140"/>
  <c r="I129" i="140"/>
  <c r="K128" i="140"/>
  <c r="I128" i="140"/>
  <c r="K127" i="140"/>
  <c r="I127" i="140"/>
  <c r="K126" i="140"/>
  <c r="I126" i="140"/>
  <c r="K125" i="140"/>
  <c r="I125" i="140"/>
  <c r="K124" i="140"/>
  <c r="I124" i="140"/>
  <c r="K123" i="140"/>
  <c r="I123" i="140"/>
  <c r="K122" i="140"/>
  <c r="I122" i="140"/>
  <c r="K121" i="140"/>
  <c r="I121" i="140"/>
  <c r="K120" i="140"/>
  <c r="I120" i="140"/>
  <c r="K119" i="140"/>
  <c r="I119" i="140"/>
  <c r="K118" i="140"/>
  <c r="I118" i="140"/>
  <c r="K117" i="140"/>
  <c r="I117" i="140"/>
  <c r="K116" i="140"/>
  <c r="I116" i="140"/>
  <c r="K115" i="140"/>
  <c r="I115" i="140"/>
  <c r="K114" i="140"/>
  <c r="I114" i="140"/>
  <c r="K113" i="140"/>
  <c r="I113" i="140"/>
  <c r="K112" i="140"/>
  <c r="I112" i="140"/>
  <c r="K111" i="140"/>
  <c r="I111" i="140"/>
  <c r="K110" i="140"/>
  <c r="I110" i="140"/>
  <c r="K109" i="140"/>
  <c r="I109" i="140"/>
  <c r="K108" i="140"/>
  <c r="I108" i="140"/>
  <c r="K107" i="140"/>
  <c r="I107" i="140"/>
  <c r="K106" i="140"/>
  <c r="I106" i="140"/>
  <c r="K105" i="140"/>
  <c r="I105" i="140"/>
  <c r="K104" i="140"/>
  <c r="I104" i="140"/>
  <c r="K103" i="140"/>
  <c r="I103" i="140"/>
  <c r="K102" i="140"/>
  <c r="I102" i="140"/>
  <c r="K101" i="140"/>
  <c r="I101" i="140"/>
  <c r="K100" i="140"/>
  <c r="I100" i="140"/>
  <c r="K99" i="140"/>
  <c r="I99" i="140"/>
  <c r="K98" i="140"/>
  <c r="I98" i="140"/>
  <c r="K97" i="140"/>
  <c r="I97" i="140"/>
  <c r="K96" i="140"/>
  <c r="I96" i="140"/>
  <c r="K95" i="140"/>
  <c r="I95" i="140"/>
  <c r="K94" i="140"/>
  <c r="I94" i="140"/>
  <c r="K93" i="140"/>
  <c r="I93" i="140"/>
  <c r="K92" i="140"/>
  <c r="I92" i="140"/>
  <c r="K91" i="140"/>
  <c r="I91" i="140"/>
  <c r="K90" i="140"/>
  <c r="I90" i="140"/>
  <c r="K89" i="140"/>
  <c r="I89" i="140"/>
  <c r="K88" i="140"/>
  <c r="I88" i="140"/>
  <c r="K87" i="140"/>
  <c r="I87" i="140"/>
  <c r="K86" i="140"/>
  <c r="I86" i="140"/>
  <c r="K85" i="140"/>
  <c r="I85" i="140"/>
  <c r="K84" i="140"/>
  <c r="I84" i="140"/>
  <c r="K83" i="140"/>
  <c r="I83" i="140"/>
  <c r="K82" i="140"/>
  <c r="I82" i="140"/>
  <c r="K81" i="140"/>
  <c r="I81" i="140"/>
  <c r="K80" i="140"/>
  <c r="I80" i="140"/>
  <c r="K79" i="140"/>
  <c r="I79" i="140"/>
  <c r="K78" i="140"/>
  <c r="I78" i="140"/>
  <c r="K77" i="140"/>
  <c r="I77" i="140"/>
  <c r="K76" i="140"/>
  <c r="I76" i="140"/>
  <c r="K75" i="140"/>
  <c r="I75" i="140"/>
  <c r="K74" i="140"/>
  <c r="I74" i="140"/>
  <c r="K73" i="140"/>
  <c r="I73" i="140"/>
  <c r="K72" i="140"/>
  <c r="I72" i="140"/>
  <c r="K71" i="140"/>
  <c r="I71" i="140"/>
  <c r="K70" i="140"/>
  <c r="I70" i="140"/>
  <c r="K69" i="140"/>
  <c r="I69" i="140"/>
  <c r="K68" i="140"/>
  <c r="I68" i="140"/>
  <c r="K67" i="140"/>
  <c r="I67" i="140"/>
  <c r="K66" i="140"/>
  <c r="I66" i="140"/>
  <c r="K65" i="140"/>
  <c r="I65" i="140"/>
  <c r="K64" i="140"/>
  <c r="I64" i="140"/>
  <c r="K63" i="140"/>
  <c r="I63" i="140"/>
  <c r="K62" i="140"/>
  <c r="I62" i="140"/>
  <c r="K61" i="140"/>
  <c r="I61" i="140"/>
  <c r="K60" i="140"/>
  <c r="I60" i="140"/>
  <c r="K59" i="140"/>
  <c r="I59" i="140"/>
  <c r="K58" i="140"/>
  <c r="I58" i="140"/>
  <c r="K57" i="140"/>
  <c r="I57" i="140"/>
  <c r="K56" i="140"/>
  <c r="I56" i="140"/>
  <c r="K55" i="140"/>
  <c r="I55" i="140"/>
  <c r="K54" i="140"/>
  <c r="I54" i="140"/>
  <c r="K53" i="140"/>
  <c r="I53" i="140"/>
  <c r="K52" i="140"/>
  <c r="I52" i="140"/>
  <c r="K51" i="140"/>
  <c r="I51" i="140"/>
  <c r="K50" i="140"/>
  <c r="I50" i="140"/>
  <c r="K49" i="140"/>
  <c r="I49" i="140"/>
  <c r="K48" i="140"/>
  <c r="I48" i="140"/>
  <c r="K47" i="140"/>
  <c r="I47" i="140"/>
  <c r="K46" i="140"/>
  <c r="I46" i="140"/>
  <c r="K45" i="140"/>
  <c r="I45" i="140"/>
  <c r="K44" i="140"/>
  <c r="I44" i="140"/>
  <c r="K43" i="140"/>
  <c r="I43" i="140"/>
  <c r="K42" i="140"/>
  <c r="I42" i="140"/>
  <c r="K41" i="140"/>
  <c r="I41" i="140"/>
  <c r="K40" i="140"/>
  <c r="I40" i="140"/>
  <c r="K39" i="140"/>
  <c r="I39" i="140"/>
  <c r="K38" i="140"/>
  <c r="I38" i="140"/>
  <c r="K37" i="140"/>
  <c r="I37" i="140"/>
  <c r="K36" i="140"/>
  <c r="I36" i="140"/>
  <c r="K35" i="140"/>
  <c r="I35" i="140"/>
  <c r="K34" i="140"/>
  <c r="I34" i="140"/>
  <c r="K33" i="140"/>
  <c r="I33" i="140"/>
  <c r="K32" i="140"/>
  <c r="I32" i="140"/>
  <c r="K31" i="140"/>
  <c r="I31" i="140"/>
  <c r="K30" i="140"/>
  <c r="I30" i="140"/>
  <c r="K29" i="140"/>
  <c r="I29" i="140"/>
  <c r="K28" i="140"/>
  <c r="I28" i="140"/>
  <c r="K27" i="140"/>
  <c r="I27" i="140"/>
  <c r="K26" i="140"/>
  <c r="I26" i="140"/>
  <c r="K25" i="140"/>
  <c r="I25" i="140"/>
  <c r="K24" i="140"/>
  <c r="I24" i="140"/>
  <c r="E85" i="142" l="1"/>
  <c r="C4" i="140"/>
  <c r="F38" i="141"/>
  <c r="C6" i="140"/>
  <c r="E146" i="142"/>
  <c r="E164" i="142"/>
  <c r="E117" i="142"/>
  <c r="E142" i="142"/>
  <c r="E118" i="142"/>
  <c r="E145" i="142"/>
  <c r="E175" i="142"/>
  <c r="E177" i="142"/>
  <c r="E143" i="142"/>
  <c r="E173" i="142"/>
  <c r="E133" i="142"/>
  <c r="E176" i="142"/>
  <c r="E144" i="142"/>
  <c r="E174" i="142"/>
  <c r="E54" i="142"/>
  <c r="F85" i="141"/>
  <c r="F498" i="141"/>
  <c r="F506" i="141"/>
  <c r="E55" i="142"/>
  <c r="E86" i="142"/>
  <c r="D102" i="142"/>
  <c r="D103" i="142" s="1"/>
  <c r="D104" i="142" s="1"/>
  <c r="D105" i="142" s="1"/>
  <c r="D106" i="142" s="1"/>
  <c r="D107" i="142" s="1"/>
  <c r="D108" i="142" s="1"/>
  <c r="D109" i="142" s="1"/>
  <c r="D110" i="142" s="1"/>
  <c r="D111" i="142" s="1"/>
  <c r="D112" i="142" s="1"/>
  <c r="D113" i="142" s="1"/>
  <c r="D114" i="142" s="1"/>
  <c r="D115" i="142" s="1"/>
  <c r="D116" i="142" s="1"/>
  <c r="F483" i="141"/>
  <c r="F171" i="141"/>
  <c r="F211" i="141"/>
  <c r="F260" i="141"/>
  <c r="F406" i="141"/>
  <c r="F215" i="141"/>
  <c r="F154" i="141"/>
  <c r="F250" i="141"/>
  <c r="F163" i="141"/>
  <c r="F162" i="141"/>
  <c r="F276" i="141"/>
  <c r="F93" i="141"/>
  <c r="F97" i="141"/>
  <c r="F101" i="141"/>
  <c r="F105" i="141"/>
  <c r="F113" i="141"/>
  <c r="F117" i="141"/>
  <c r="F121" i="141"/>
  <c r="F129" i="141"/>
  <c r="F133" i="141"/>
  <c r="F137" i="141"/>
  <c r="F141" i="141"/>
  <c r="F145" i="141"/>
  <c r="F170" i="141"/>
  <c r="F147" i="141"/>
  <c r="F178" i="141"/>
  <c r="F192" i="141"/>
  <c r="F146" i="141"/>
  <c r="F179" i="141"/>
  <c r="F92" i="141"/>
  <c r="F96" i="141"/>
  <c r="F100" i="141"/>
  <c r="F104" i="141"/>
  <c r="F108" i="141"/>
  <c r="F112" i="141"/>
  <c r="F116" i="141"/>
  <c r="F120" i="141"/>
  <c r="F124" i="141"/>
  <c r="F128" i="141"/>
  <c r="F132" i="141"/>
  <c r="F136" i="141"/>
  <c r="F140" i="141"/>
  <c r="F144" i="141"/>
  <c r="F155" i="141"/>
  <c r="F161" i="141"/>
  <c r="F207" i="141"/>
  <c r="F280" i="141"/>
  <c r="F288" i="141"/>
  <c r="F268" i="141"/>
  <c r="F152" i="141"/>
  <c r="F160" i="141"/>
  <c r="F168" i="141"/>
  <c r="F176" i="141"/>
  <c r="F258" i="141"/>
  <c r="F296" i="141"/>
  <c r="F313" i="141"/>
  <c r="F265" i="141"/>
  <c r="F273" i="141"/>
  <c r="F299" i="141"/>
  <c r="F281" i="141"/>
  <c r="F291" i="141"/>
  <c r="F283" i="141"/>
  <c r="F306" i="141"/>
  <c r="F322" i="141"/>
  <c r="F257" i="141"/>
  <c r="F275" i="141"/>
  <c r="F298" i="141"/>
  <c r="F308" i="141"/>
  <c r="F315" i="141"/>
  <c r="F324" i="141"/>
  <c r="F249" i="141"/>
  <c r="F267" i="141"/>
  <c r="F290" i="141"/>
  <c r="F414" i="141"/>
  <c r="F259" i="141"/>
  <c r="F282" i="141"/>
  <c r="F305" i="141"/>
  <c r="F321" i="141"/>
  <c r="F460" i="141"/>
  <c r="F251" i="141"/>
  <c r="F274" i="141"/>
  <c r="F297" i="141"/>
  <c r="F314" i="141"/>
  <c r="F266" i="141"/>
  <c r="F289" i="141"/>
  <c r="F307" i="141"/>
  <c r="F316" i="141"/>
  <c r="F323" i="141"/>
  <c r="F394" i="141"/>
  <c r="F421" i="141"/>
  <c r="F426" i="141"/>
  <c r="F413" i="141"/>
  <c r="F418" i="141"/>
  <c r="F470" i="141"/>
  <c r="F405" i="141"/>
  <c r="F410" i="141"/>
  <c r="F437" i="141"/>
  <c r="F442" i="141"/>
  <c r="F474" i="141"/>
  <c r="F444" i="141"/>
  <c r="F397" i="141"/>
  <c r="F399" i="141"/>
  <c r="F402" i="141"/>
  <c r="F404" i="141"/>
  <c r="F409" i="141"/>
  <c r="F429" i="141"/>
  <c r="F431" i="141"/>
  <c r="F434" i="141"/>
  <c r="F436" i="141"/>
  <c r="F441" i="141"/>
  <c r="F468" i="141"/>
  <c r="F476" i="141"/>
  <c r="F452" i="141"/>
  <c r="F449" i="141"/>
  <c r="F457" i="141"/>
  <c r="F465" i="141"/>
  <c r="F473" i="141"/>
  <c r="G506" i="141" l="1"/>
  <c r="I506" i="141" s="1"/>
  <c r="G38" i="141"/>
  <c r="I38" i="141" s="1"/>
  <c r="G478" i="141"/>
  <c r="G468" i="141"/>
  <c r="K468" i="141" s="1"/>
  <c r="G373" i="141"/>
  <c r="K373" i="141" s="1"/>
  <c r="G439" i="141"/>
  <c r="K439" i="141" s="1"/>
  <c r="G449" i="141"/>
  <c r="I449" i="141" s="1"/>
  <c r="G83" i="141"/>
  <c r="K83" i="141" s="1"/>
  <c r="G484" i="141"/>
  <c r="G444" i="141"/>
  <c r="K444" i="141" s="1"/>
  <c r="G512" i="141"/>
  <c r="G27" i="141"/>
  <c r="G477" i="141"/>
  <c r="G501" i="141"/>
  <c r="G498" i="141"/>
  <c r="K498" i="141" s="1"/>
  <c r="G370" i="141"/>
  <c r="I370" i="141" s="1"/>
  <c r="G37" i="141"/>
  <c r="K37" i="141" s="1"/>
  <c r="G469" i="141"/>
  <c r="K469" i="141" s="1"/>
  <c r="G448" i="141"/>
  <c r="I448" i="141" s="1"/>
  <c r="G98" i="141"/>
  <c r="G74" i="141"/>
  <c r="G84" i="141"/>
  <c r="G34" i="141"/>
  <c r="G327" i="141"/>
  <c r="G367" i="141"/>
  <c r="G441" i="141"/>
  <c r="K441" i="141" s="1"/>
  <c r="G28" i="141"/>
  <c r="G485" i="141"/>
  <c r="G141" i="141"/>
  <c r="I141" i="141" s="1"/>
  <c r="G31" i="141"/>
  <c r="G325" i="141"/>
  <c r="G406" i="141"/>
  <c r="K406" i="141" s="1"/>
  <c r="G398" i="141"/>
  <c r="G65" i="141"/>
  <c r="I65" i="141" s="1"/>
  <c r="E180" i="142"/>
  <c r="E179" i="142"/>
  <c r="E149" i="142"/>
  <c r="E148" i="142"/>
  <c r="G229" i="141"/>
  <c r="K229" i="141" s="1"/>
  <c r="G81" i="141"/>
  <c r="I81" i="141" s="1"/>
  <c r="G178" i="141"/>
  <c r="I178" i="141" s="1"/>
  <c r="G500" i="141"/>
  <c r="G389" i="141"/>
  <c r="G470" i="141"/>
  <c r="I470" i="141" s="1"/>
  <c r="G492" i="141"/>
  <c r="G292" i="141"/>
  <c r="G187" i="141"/>
  <c r="G219" i="141"/>
  <c r="G463" i="141"/>
  <c r="G303" i="141"/>
  <c r="G255" i="141"/>
  <c r="G275" i="141"/>
  <c r="I275" i="141" s="1"/>
  <c r="G482" i="141"/>
  <c r="G264" i="141"/>
  <c r="G68" i="141"/>
  <c r="G167" i="141"/>
  <c r="G461" i="141"/>
  <c r="G277" i="141"/>
  <c r="G487" i="141"/>
  <c r="G413" i="141"/>
  <c r="K413" i="141" s="1"/>
  <c r="G480" i="141"/>
  <c r="G246" i="141"/>
  <c r="G177" i="141"/>
  <c r="G115" i="141"/>
  <c r="G453" i="141"/>
  <c r="G195" i="141"/>
  <c r="G328" i="141"/>
  <c r="G108" i="141"/>
  <c r="K108" i="141" s="1"/>
  <c r="G163" i="141"/>
  <c r="I163" i="141" s="1"/>
  <c r="G210" i="141"/>
  <c r="G424" i="141"/>
  <c r="G220" i="141"/>
  <c r="G87" i="141"/>
  <c r="G99" i="141"/>
  <c r="G451" i="141"/>
  <c r="G151" i="141"/>
  <c r="G442" i="141"/>
  <c r="K442" i="141" s="1"/>
  <c r="G305" i="141"/>
  <c r="I305" i="141" s="1"/>
  <c r="G265" i="141"/>
  <c r="I265" i="141" s="1"/>
  <c r="G137" i="141"/>
  <c r="I137" i="141" s="1"/>
  <c r="G106" i="141"/>
  <c r="G376" i="141"/>
  <c r="G204" i="141"/>
  <c r="G24" i="141"/>
  <c r="G521" i="141"/>
  <c r="G447" i="141"/>
  <c r="G321" i="141"/>
  <c r="I321" i="141" s="1"/>
  <c r="G314" i="141"/>
  <c r="I314" i="141" s="1"/>
  <c r="G85" i="141"/>
  <c r="I85" i="141" s="1"/>
  <c r="G524" i="141"/>
  <c r="G346" i="141"/>
  <c r="G190" i="141"/>
  <c r="G341" i="141"/>
  <c r="G513" i="141"/>
  <c r="G427" i="141"/>
  <c r="G75" i="141"/>
  <c r="G96" i="141"/>
  <c r="I96" i="141" s="1"/>
  <c r="G250" i="141"/>
  <c r="I250" i="141" s="1"/>
  <c r="G516" i="141"/>
  <c r="G332" i="141"/>
  <c r="G148" i="141"/>
  <c r="G329" i="141"/>
  <c r="G509" i="141"/>
  <c r="G407" i="141"/>
  <c r="G142" i="141"/>
  <c r="C8" i="140"/>
  <c r="G416" i="141"/>
  <c r="I416" i="141" s="1"/>
  <c r="G71" i="141"/>
  <c r="K71" i="141" s="1"/>
  <c r="G446" i="141"/>
  <c r="I446" i="141" s="1"/>
  <c r="G411" i="141"/>
  <c r="K411" i="141" s="1"/>
  <c r="G183" i="141"/>
  <c r="I183" i="141" s="1"/>
  <c r="D164" i="142"/>
  <c r="D165" i="142" s="1"/>
  <c r="D166" i="142" s="1"/>
  <c r="D167" i="142" s="1"/>
  <c r="D168" i="142" s="1"/>
  <c r="D169" i="142" s="1"/>
  <c r="D170" i="142" s="1"/>
  <c r="D171" i="142" s="1"/>
  <c r="D172" i="142" s="1"/>
  <c r="D173" i="142" s="1"/>
  <c r="D174" i="142" s="1"/>
  <c r="D175" i="142" s="1"/>
  <c r="D176" i="142" s="1"/>
  <c r="D177" i="142" s="1"/>
  <c r="D178" i="142" s="1"/>
  <c r="G313" i="141"/>
  <c r="G158" i="141"/>
  <c r="G392" i="141"/>
  <c r="G400" i="141"/>
  <c r="G420" i="141"/>
  <c r="G309" i="141"/>
  <c r="G356" i="141"/>
  <c r="G270" i="141"/>
  <c r="G181" i="141"/>
  <c r="G199" i="141"/>
  <c r="G90" i="141"/>
  <c r="G76" i="141"/>
  <c r="G175" i="141"/>
  <c r="G371" i="141"/>
  <c r="G224" i="141"/>
  <c r="G126" i="141"/>
  <c r="G486" i="141"/>
  <c r="G409" i="141"/>
  <c r="G297" i="141"/>
  <c r="G159" i="141"/>
  <c r="G523" i="141"/>
  <c r="G497" i="141"/>
  <c r="G522" i="141"/>
  <c r="G436" i="141"/>
  <c r="G466" i="141"/>
  <c r="G395" i="141"/>
  <c r="G340" i="141"/>
  <c r="G249" i="141"/>
  <c r="G230" i="141"/>
  <c r="G231" i="141"/>
  <c r="G301" i="141"/>
  <c r="G64" i="141"/>
  <c r="G519" i="141"/>
  <c r="G211" i="141"/>
  <c r="G56" i="141"/>
  <c r="G312" i="141"/>
  <c r="G170" i="141"/>
  <c r="G44" i="141"/>
  <c r="G465" i="141"/>
  <c r="G476" i="141"/>
  <c r="G440" i="141"/>
  <c r="G434" i="141"/>
  <c r="G417" i="141"/>
  <c r="G396" i="141"/>
  <c r="G316" i="141"/>
  <c r="G298" i="141"/>
  <c r="G306" i="141"/>
  <c r="G198" i="141"/>
  <c r="G168" i="141"/>
  <c r="G203" i="141"/>
  <c r="G50" i="141"/>
  <c r="G171" i="141"/>
  <c r="G36" i="141"/>
  <c r="G359" i="141"/>
  <c r="G421" i="141"/>
  <c r="G504" i="141"/>
  <c r="G414" i="141"/>
  <c r="G53" i="141"/>
  <c r="G520" i="141"/>
  <c r="G510" i="141"/>
  <c r="G445" i="141"/>
  <c r="G394" i="141"/>
  <c r="G251" i="141"/>
  <c r="G285" i="141"/>
  <c r="G343" i="141"/>
  <c r="G116" i="141"/>
  <c r="G147" i="141"/>
  <c r="G133" i="141"/>
  <c r="G93" i="141"/>
  <c r="G361" i="141"/>
  <c r="G185" i="141"/>
  <c r="G366" i="141"/>
  <c r="G242" i="141"/>
  <c r="G202" i="141"/>
  <c r="G334" i="141"/>
  <c r="G403" i="141"/>
  <c r="G221" i="141"/>
  <c r="G232" i="141"/>
  <c r="G348" i="141"/>
  <c r="G378" i="141"/>
  <c r="G333" i="141"/>
  <c r="G350" i="141"/>
  <c r="G430" i="141"/>
  <c r="G423" i="141"/>
  <c r="G472" i="141"/>
  <c r="G419" i="141"/>
  <c r="G464" i="141"/>
  <c r="G372" i="141"/>
  <c r="G206" i="141"/>
  <c r="G225" i="141"/>
  <c r="G388" i="141"/>
  <c r="G382" i="141"/>
  <c r="G240" i="141"/>
  <c r="G338" i="141"/>
  <c r="G381" i="141"/>
  <c r="G374" i="141"/>
  <c r="G354" i="141"/>
  <c r="G435" i="141"/>
  <c r="G357" i="141"/>
  <c r="G342" i="141"/>
  <c r="G401" i="141"/>
  <c r="G454" i="141"/>
  <c r="G479" i="141"/>
  <c r="G432" i="141"/>
  <c r="G508" i="141"/>
  <c r="G507" i="141"/>
  <c r="G193" i="141"/>
  <c r="G214" i="141"/>
  <c r="G284" i="141"/>
  <c r="G351" i="141"/>
  <c r="G438" i="141"/>
  <c r="G238" i="141"/>
  <c r="G200" i="141"/>
  <c r="G358" i="141"/>
  <c r="G384" i="141"/>
  <c r="G364" i="141"/>
  <c r="G415" i="141"/>
  <c r="G412" i="141"/>
  <c r="G514" i="141"/>
  <c r="G505" i="141"/>
  <c r="G502" i="141"/>
  <c r="G349" i="141"/>
  <c r="G218" i="141"/>
  <c r="G269" i="141"/>
  <c r="G201" i="141"/>
  <c r="G248" i="141"/>
  <c r="G208" i="141"/>
  <c r="G362" i="141"/>
  <c r="G380" i="141"/>
  <c r="G428" i="141"/>
  <c r="G393" i="141"/>
  <c r="G450" i="141"/>
  <c r="G422" i="141"/>
  <c r="G490" i="141"/>
  <c r="G491" i="141"/>
  <c r="G515" i="141"/>
  <c r="G271" i="141"/>
  <c r="G222" i="141"/>
  <c r="G205" i="141"/>
  <c r="G304" i="141"/>
  <c r="G212" i="141"/>
  <c r="G365" i="141"/>
  <c r="G462" i="141"/>
  <c r="G82" i="141"/>
  <c r="G122" i="141"/>
  <c r="G61" i="141"/>
  <c r="G59" i="141"/>
  <c r="G511" i="141"/>
  <c r="G278" i="141"/>
  <c r="G227" i="141"/>
  <c r="G226" i="141"/>
  <c r="G209" i="141"/>
  <c r="G336" i="141"/>
  <c r="G344" i="141"/>
  <c r="G216" i="141"/>
  <c r="G368" i="141"/>
  <c r="G390" i="141"/>
  <c r="G386" i="141"/>
  <c r="G433" i="141"/>
  <c r="G194" i="141"/>
  <c r="G32" i="141"/>
  <c r="G385" i="141"/>
  <c r="G62" i="141"/>
  <c r="G458" i="141"/>
  <c r="G323" i="141"/>
  <c r="G196" i="141"/>
  <c r="G496" i="141"/>
  <c r="G457" i="141"/>
  <c r="G489" i="141"/>
  <c r="G405" i="141"/>
  <c r="G391" i="141"/>
  <c r="G289" i="141"/>
  <c r="G330" i="141"/>
  <c r="G281" i="141"/>
  <c r="G217" i="141"/>
  <c r="G288" i="141"/>
  <c r="G144" i="141"/>
  <c r="G112" i="141"/>
  <c r="G129" i="141"/>
  <c r="G495" i="141"/>
  <c r="G188" i="141"/>
  <c r="G123" i="141"/>
  <c r="G79" i="141"/>
  <c r="G25" i="141"/>
  <c r="G377" i="141"/>
  <c r="G282" i="141"/>
  <c r="G353" i="141"/>
  <c r="G473" i="141"/>
  <c r="G418" i="141"/>
  <c r="G273" i="141"/>
  <c r="G518" i="141"/>
  <c r="G488" i="141"/>
  <c r="G499" i="141"/>
  <c r="G494" i="141"/>
  <c r="G397" i="141"/>
  <c r="G425" i="141"/>
  <c r="G456" i="141"/>
  <c r="G326" i="141"/>
  <c r="G228" i="141"/>
  <c r="G213" i="141"/>
  <c r="G317" i="141"/>
  <c r="G258" i="141"/>
  <c r="G525" i="141"/>
  <c r="G130" i="141"/>
  <c r="G153" i="141"/>
  <c r="G119" i="141"/>
  <c r="G184" i="141"/>
  <c r="G295" i="141"/>
  <c r="G324" i="141"/>
  <c r="G268" i="141"/>
  <c r="G140" i="141"/>
  <c r="G179" i="141"/>
  <c r="G192" i="141"/>
  <c r="G121" i="141"/>
  <c r="G517" i="141"/>
  <c r="G111" i="141"/>
  <c r="G72" i="141"/>
  <c r="G54" i="141"/>
  <c r="G30" i="141"/>
  <c r="G279" i="141"/>
  <c r="G186" i="141"/>
  <c r="G369" i="141"/>
  <c r="G337" i="141"/>
  <c r="G233" i="141"/>
  <c r="G319" i="141"/>
  <c r="G360" i="141"/>
  <c r="G379" i="141"/>
  <c r="G57" i="141"/>
  <c r="G290" i="141"/>
  <c r="G283" i="141"/>
  <c r="G160" i="141"/>
  <c r="G280" i="141"/>
  <c r="G136" i="141"/>
  <c r="G104" i="141"/>
  <c r="G117" i="141"/>
  <c r="G154" i="141"/>
  <c r="G118" i="141"/>
  <c r="G42" i="141"/>
  <c r="G143" i="141"/>
  <c r="G107" i="141"/>
  <c r="G70" i="141"/>
  <c r="G49" i="141"/>
  <c r="G26" i="141"/>
  <c r="G191" i="141"/>
  <c r="G243" i="141"/>
  <c r="G286" i="141"/>
  <c r="G239" i="141"/>
  <c r="G234" i="141"/>
  <c r="G383" i="141"/>
  <c r="G459" i="141"/>
  <c r="G387" i="141"/>
  <c r="G166" i="141"/>
  <c r="G89" i="141"/>
  <c r="G80" i="141"/>
  <c r="G431" i="141"/>
  <c r="G404" i="141"/>
  <c r="G266" i="141"/>
  <c r="G460" i="141"/>
  <c r="G259" i="141"/>
  <c r="G315" i="141"/>
  <c r="G299" i="141"/>
  <c r="G256" i="141"/>
  <c r="G223" i="141"/>
  <c r="G164" i="141"/>
  <c r="G132" i="141"/>
  <c r="G100" i="141"/>
  <c r="G113" i="141"/>
  <c r="G69" i="141"/>
  <c r="G114" i="141"/>
  <c r="G503" i="141"/>
  <c r="G157" i="141"/>
  <c r="G139" i="141"/>
  <c r="G103" i="141"/>
  <c r="G60" i="141"/>
  <c r="G77" i="141"/>
  <c r="G88" i="141"/>
  <c r="G47" i="141"/>
  <c r="G73" i="141"/>
  <c r="G174" i="141"/>
  <c r="G375" i="141"/>
  <c r="G294" i="141"/>
  <c r="G247" i="141"/>
  <c r="G235" i="141"/>
  <c r="G244" i="141"/>
  <c r="G331" i="141"/>
  <c r="G471" i="141"/>
  <c r="G150" i="141"/>
  <c r="G48" i="141"/>
  <c r="G429" i="141"/>
  <c r="G402" i="141"/>
  <c r="G426" i="141"/>
  <c r="G307" i="141"/>
  <c r="G274" i="141"/>
  <c r="G296" i="141"/>
  <c r="G152" i="141"/>
  <c r="G161" i="141"/>
  <c r="G128" i="141"/>
  <c r="G146" i="141"/>
  <c r="G311" i="141"/>
  <c r="G145" i="141"/>
  <c r="G105" i="141"/>
  <c r="G276" i="141"/>
  <c r="G51" i="141"/>
  <c r="G172" i="141"/>
  <c r="G149" i="141"/>
  <c r="G110" i="141"/>
  <c r="G66" i="141"/>
  <c r="G135" i="141"/>
  <c r="G95" i="141"/>
  <c r="G483" i="141"/>
  <c r="G45" i="141"/>
  <c r="G86" i="141"/>
  <c r="G39" i="141"/>
  <c r="G189" i="141"/>
  <c r="G197" i="141"/>
  <c r="G345" i="141"/>
  <c r="G262" i="141"/>
  <c r="G236" i="141"/>
  <c r="G253" i="141"/>
  <c r="G339" i="141"/>
  <c r="G443" i="141"/>
  <c r="G41" i="141"/>
  <c r="G474" i="141"/>
  <c r="G437" i="141"/>
  <c r="G410" i="141"/>
  <c r="G267" i="141"/>
  <c r="G291" i="141"/>
  <c r="G207" i="141"/>
  <c r="G124" i="141"/>
  <c r="G92" i="141"/>
  <c r="G173" i="141"/>
  <c r="G300" i="141"/>
  <c r="G101" i="141"/>
  <c r="G493" i="141"/>
  <c r="G254" i="141"/>
  <c r="G169" i="141"/>
  <c r="G138" i="141"/>
  <c r="G102" i="141"/>
  <c r="G67" i="141"/>
  <c r="G260" i="141"/>
  <c r="G180" i="141"/>
  <c r="G131" i="141"/>
  <c r="G91" i="141"/>
  <c r="G52" i="141"/>
  <c r="G63" i="141"/>
  <c r="G33" i="141"/>
  <c r="G23" i="141"/>
  <c r="G352" i="141"/>
  <c r="G272" i="141"/>
  <c r="G310" i="141"/>
  <c r="G237" i="141"/>
  <c r="G287" i="141"/>
  <c r="G347" i="141"/>
  <c r="G455" i="141"/>
  <c r="G125" i="141"/>
  <c r="G35" i="141"/>
  <c r="G55" i="141"/>
  <c r="G452" i="141"/>
  <c r="G399" i="141"/>
  <c r="G308" i="141"/>
  <c r="G257" i="141"/>
  <c r="G322" i="141"/>
  <c r="G176" i="141"/>
  <c r="G155" i="141"/>
  <c r="G120" i="141"/>
  <c r="G408" i="141"/>
  <c r="G97" i="141"/>
  <c r="G252" i="141"/>
  <c r="G162" i="141"/>
  <c r="G481" i="141"/>
  <c r="G241" i="141"/>
  <c r="G134" i="141"/>
  <c r="G94" i="141"/>
  <c r="G58" i="141"/>
  <c r="G215" i="141"/>
  <c r="G43" i="141"/>
  <c r="G156" i="141"/>
  <c r="G127" i="141"/>
  <c r="G182" i="141"/>
  <c r="G40" i="141"/>
  <c r="G29" i="141"/>
  <c r="G318" i="141"/>
  <c r="G263" i="141"/>
  <c r="G293" i="141"/>
  <c r="G320" i="141"/>
  <c r="G245" i="141"/>
  <c r="G302" i="141"/>
  <c r="G355" i="141"/>
  <c r="G467" i="141"/>
  <c r="G78" i="141"/>
  <c r="G261" i="141"/>
  <c r="G335" i="141"/>
  <c r="G363" i="141"/>
  <c r="G475" i="141"/>
  <c r="G109" i="141"/>
  <c r="G165" i="141"/>
  <c r="G46" i="141"/>
  <c r="K506" i="141" l="1"/>
  <c r="K38" i="141"/>
  <c r="I468" i="141"/>
  <c r="I478" i="141"/>
  <c r="K478" i="141"/>
  <c r="F175" i="142"/>
  <c r="F167" i="142"/>
  <c r="G167" i="142" s="1"/>
  <c r="H167" i="142" s="1"/>
  <c r="F143" i="142"/>
  <c r="F147" i="142"/>
  <c r="G147" i="142" s="1"/>
  <c r="H147" i="142" s="1"/>
  <c r="F111" i="142"/>
  <c r="F104" i="142"/>
  <c r="G104" i="142" s="1"/>
  <c r="H104" i="142" s="1"/>
  <c r="F78" i="142"/>
  <c r="G78" i="142" s="1"/>
  <c r="H78" i="142" s="1"/>
  <c r="F71" i="142"/>
  <c r="G71" i="142" s="1"/>
  <c r="H71" i="142" s="1"/>
  <c r="F46" i="142"/>
  <c r="G46" i="142" s="1"/>
  <c r="H46" i="142" s="1"/>
  <c r="F39" i="142"/>
  <c r="F14" i="142"/>
  <c r="G14" i="142" s="1"/>
  <c r="H14" i="142" s="1"/>
  <c r="F176" i="142"/>
  <c r="F174" i="142"/>
  <c r="F178" i="142"/>
  <c r="G178" i="142" s="1"/>
  <c r="H178" i="142" s="1"/>
  <c r="F142" i="142"/>
  <c r="F135" i="142"/>
  <c r="G135" i="142" s="1"/>
  <c r="H135" i="142" s="1"/>
  <c r="F110" i="142"/>
  <c r="G110" i="142" s="1"/>
  <c r="H110" i="142" s="1"/>
  <c r="F103" i="142"/>
  <c r="G103" i="142" s="1"/>
  <c r="H103" i="142" s="1"/>
  <c r="F77" i="142"/>
  <c r="G77" i="142" s="1"/>
  <c r="H77" i="142" s="1"/>
  <c r="F70" i="142"/>
  <c r="F45" i="142"/>
  <c r="G45" i="142" s="1"/>
  <c r="H45" i="142" s="1"/>
  <c r="F21" i="142"/>
  <c r="F13" i="142"/>
  <c r="G13" i="142" s="1"/>
  <c r="H13" i="142" s="1"/>
  <c r="F168" i="142"/>
  <c r="G168" i="142" s="1"/>
  <c r="H168" i="142" s="1"/>
  <c r="F116" i="142"/>
  <c r="G116" i="142" s="1"/>
  <c r="H116" i="142" s="1"/>
  <c r="F79" i="142"/>
  <c r="F72" i="142"/>
  <c r="G72" i="142" s="1"/>
  <c r="H72" i="142" s="1"/>
  <c r="F40" i="142"/>
  <c r="G40" i="142" s="1"/>
  <c r="H40" i="142" s="1"/>
  <c r="F8" i="142"/>
  <c r="F173" i="142"/>
  <c r="F166" i="142"/>
  <c r="G166" i="142" s="1"/>
  <c r="H166" i="142" s="1"/>
  <c r="F141" i="142"/>
  <c r="G141" i="142" s="1"/>
  <c r="H141" i="142" s="1"/>
  <c r="F134" i="142"/>
  <c r="G134" i="142" s="1"/>
  <c r="H134" i="142" s="1"/>
  <c r="F109" i="142"/>
  <c r="G109" i="142" s="1"/>
  <c r="H109" i="142" s="1"/>
  <c r="F102" i="142"/>
  <c r="F76" i="142"/>
  <c r="G76" i="142" s="1"/>
  <c r="H76" i="142" s="1"/>
  <c r="F52" i="142"/>
  <c r="F44" i="142"/>
  <c r="G44" i="142" s="1"/>
  <c r="H44" i="142" s="1"/>
  <c r="F20" i="142"/>
  <c r="G20" i="142" s="1"/>
  <c r="F12" i="142"/>
  <c r="G12" i="142" s="1"/>
  <c r="H12" i="142" s="1"/>
  <c r="F144" i="142"/>
  <c r="F15" i="142"/>
  <c r="G15" i="142" s="1"/>
  <c r="H15" i="142" s="1"/>
  <c r="F172" i="142"/>
  <c r="G172" i="142" s="1"/>
  <c r="H172" i="142" s="1"/>
  <c r="F165" i="142"/>
  <c r="G165" i="142" s="1"/>
  <c r="H165" i="142" s="1"/>
  <c r="F140" i="142"/>
  <c r="G140" i="142" s="1"/>
  <c r="H140" i="142" s="1"/>
  <c r="F133" i="142"/>
  <c r="F108" i="142"/>
  <c r="G108" i="142" s="1"/>
  <c r="H108" i="142" s="1"/>
  <c r="F83" i="142"/>
  <c r="F75" i="142"/>
  <c r="G75" i="142" s="1"/>
  <c r="H75" i="142" s="1"/>
  <c r="F51" i="142"/>
  <c r="F43" i="142"/>
  <c r="G43" i="142" s="1"/>
  <c r="H43" i="142" s="1"/>
  <c r="F19" i="142"/>
  <c r="F11" i="142"/>
  <c r="G11" i="142" s="1"/>
  <c r="H11" i="142" s="1"/>
  <c r="F47" i="142"/>
  <c r="G47" i="142" s="1"/>
  <c r="H47" i="142" s="1"/>
  <c r="F171" i="142"/>
  <c r="G171" i="142" s="1"/>
  <c r="H171" i="142" s="1"/>
  <c r="F164" i="142"/>
  <c r="F139" i="142"/>
  <c r="G139" i="142" s="1"/>
  <c r="H139" i="142" s="1"/>
  <c r="F115" i="142"/>
  <c r="F107" i="142"/>
  <c r="G107" i="142" s="1"/>
  <c r="H107" i="142" s="1"/>
  <c r="F82" i="142"/>
  <c r="F74" i="142"/>
  <c r="G74" i="142" s="1"/>
  <c r="H74" i="142" s="1"/>
  <c r="F50" i="142"/>
  <c r="F42" i="142"/>
  <c r="G42" i="142" s="1"/>
  <c r="H42" i="142" s="1"/>
  <c r="F18" i="142"/>
  <c r="F22" i="142"/>
  <c r="G22" i="142" s="1"/>
  <c r="H22" i="142" s="1"/>
  <c r="F136" i="142"/>
  <c r="G136" i="142" s="1"/>
  <c r="H136" i="142" s="1"/>
  <c r="F170" i="142"/>
  <c r="G170" i="142" s="1"/>
  <c r="H170" i="142" s="1"/>
  <c r="F146" i="142"/>
  <c r="F138" i="142"/>
  <c r="G138" i="142" s="1"/>
  <c r="H138" i="142" s="1"/>
  <c r="F114" i="142"/>
  <c r="F106" i="142"/>
  <c r="G106" i="142" s="1"/>
  <c r="H106" i="142" s="1"/>
  <c r="F81" i="142"/>
  <c r="F73" i="142"/>
  <c r="G73" i="142" s="1"/>
  <c r="H73" i="142" s="1"/>
  <c r="F49" i="142"/>
  <c r="F53" i="142"/>
  <c r="G53" i="142" s="1"/>
  <c r="H53" i="142" s="1"/>
  <c r="F17" i="142"/>
  <c r="F10" i="142"/>
  <c r="G10" i="142" s="1"/>
  <c r="H10" i="142" s="1"/>
  <c r="F112" i="142"/>
  <c r="F177" i="142"/>
  <c r="F169" i="142"/>
  <c r="G169" i="142" s="1"/>
  <c r="H169" i="142" s="1"/>
  <c r="F145" i="142"/>
  <c r="F137" i="142"/>
  <c r="G137" i="142" s="1"/>
  <c r="H137" i="142" s="1"/>
  <c r="F113" i="142"/>
  <c r="F105" i="142"/>
  <c r="G105" i="142" s="1"/>
  <c r="H105" i="142" s="1"/>
  <c r="F80" i="142"/>
  <c r="F84" i="142"/>
  <c r="G84" i="142" s="1"/>
  <c r="H84" i="142" s="1"/>
  <c r="F48" i="142"/>
  <c r="F41" i="142"/>
  <c r="G41" i="142" s="1"/>
  <c r="H41" i="142" s="1"/>
  <c r="F16" i="142"/>
  <c r="G16" i="142" s="1"/>
  <c r="H16" i="142" s="1"/>
  <c r="F9" i="142"/>
  <c r="G9" i="142" s="1"/>
  <c r="H9" i="142" s="1"/>
  <c r="I373" i="141"/>
  <c r="I439" i="141"/>
  <c r="K449" i="141"/>
  <c r="I498" i="141"/>
  <c r="I83" i="141"/>
  <c r="K477" i="141"/>
  <c r="I477" i="141"/>
  <c r="I444" i="141"/>
  <c r="K27" i="141"/>
  <c r="I27" i="141"/>
  <c r="K512" i="141"/>
  <c r="I512" i="141"/>
  <c r="K501" i="141"/>
  <c r="I501" i="141"/>
  <c r="K484" i="141"/>
  <c r="I484" i="141"/>
  <c r="I108" i="141"/>
  <c r="K141" i="141"/>
  <c r="I406" i="141"/>
  <c r="I37" i="141"/>
  <c r="K370" i="141"/>
  <c r="K448" i="141"/>
  <c r="I469" i="141"/>
  <c r="K74" i="141"/>
  <c r="I74" i="141"/>
  <c r="K28" i="141"/>
  <c r="I28" i="141"/>
  <c r="I441" i="141"/>
  <c r="I398" i="141"/>
  <c r="K398" i="141"/>
  <c r="K367" i="141"/>
  <c r="I367" i="141"/>
  <c r="I485" i="141"/>
  <c r="K485" i="141"/>
  <c r="I98" i="141"/>
  <c r="K98" i="141"/>
  <c r="K327" i="141"/>
  <c r="I327" i="141"/>
  <c r="I325" i="141"/>
  <c r="K325" i="141"/>
  <c r="K34" i="141"/>
  <c r="I34" i="141"/>
  <c r="K31" i="141"/>
  <c r="I31" i="141"/>
  <c r="K84" i="141"/>
  <c r="I84" i="141"/>
  <c r="K265" i="141"/>
  <c r="K163" i="141"/>
  <c r="K470" i="141"/>
  <c r="K65" i="141"/>
  <c r="K275" i="141"/>
  <c r="I413" i="141"/>
  <c r="K178" i="141"/>
  <c r="K321" i="141"/>
  <c r="I442" i="141"/>
  <c r="K96" i="141"/>
  <c r="K85" i="141"/>
  <c r="K305" i="141"/>
  <c r="K81" i="141"/>
  <c r="I229" i="141"/>
  <c r="K250" i="141"/>
  <c r="K137" i="141"/>
  <c r="K314" i="141"/>
  <c r="K148" i="141"/>
  <c r="I148" i="141"/>
  <c r="K341" i="141"/>
  <c r="I341" i="141"/>
  <c r="I521" i="141"/>
  <c r="K521" i="141"/>
  <c r="K480" i="141"/>
  <c r="I480" i="141"/>
  <c r="K482" i="141"/>
  <c r="I482" i="141"/>
  <c r="K492" i="141"/>
  <c r="I492" i="141"/>
  <c r="I332" i="141"/>
  <c r="K332" i="141"/>
  <c r="K190" i="141"/>
  <c r="I190" i="141"/>
  <c r="K24" i="141"/>
  <c r="I24" i="141"/>
  <c r="I151" i="141"/>
  <c r="K151" i="141"/>
  <c r="I346" i="141"/>
  <c r="K346" i="141"/>
  <c r="K328" i="141"/>
  <c r="I328" i="141"/>
  <c r="K389" i="141"/>
  <c r="I389" i="141"/>
  <c r="I524" i="141"/>
  <c r="K524" i="141"/>
  <c r="I376" i="141"/>
  <c r="K376" i="141"/>
  <c r="I99" i="141"/>
  <c r="K99" i="141"/>
  <c r="I195" i="141"/>
  <c r="K195" i="141"/>
  <c r="K277" i="141"/>
  <c r="I277" i="141"/>
  <c r="I303" i="141"/>
  <c r="K303" i="141"/>
  <c r="K500" i="141"/>
  <c r="I500" i="141"/>
  <c r="K516" i="141"/>
  <c r="I516" i="141"/>
  <c r="K487" i="141"/>
  <c r="I487" i="141"/>
  <c r="I142" i="141"/>
  <c r="K142" i="141"/>
  <c r="I106" i="141"/>
  <c r="K106" i="141"/>
  <c r="I87" i="141"/>
  <c r="K87" i="141"/>
  <c r="I453" i="141"/>
  <c r="K453" i="141"/>
  <c r="I461" i="141"/>
  <c r="K461" i="141"/>
  <c r="I463" i="141"/>
  <c r="K463" i="141"/>
  <c r="K204" i="141"/>
  <c r="I204" i="141"/>
  <c r="K255" i="141"/>
  <c r="I255" i="141"/>
  <c r="I407" i="141"/>
  <c r="K407" i="141"/>
  <c r="K75" i="141"/>
  <c r="I75" i="141"/>
  <c r="K220" i="141"/>
  <c r="I220" i="141"/>
  <c r="I115" i="141"/>
  <c r="K115" i="141"/>
  <c r="K167" i="141"/>
  <c r="I167" i="141"/>
  <c r="K219" i="141"/>
  <c r="I219" i="141"/>
  <c r="I451" i="141"/>
  <c r="K451" i="141"/>
  <c r="I509" i="141"/>
  <c r="K509" i="141"/>
  <c r="K427" i="141"/>
  <c r="I427" i="141"/>
  <c r="I424" i="141"/>
  <c r="K424" i="141"/>
  <c r="I177" i="141"/>
  <c r="K177" i="141"/>
  <c r="I68" i="141"/>
  <c r="K68" i="141"/>
  <c r="I187" i="141"/>
  <c r="K187" i="141"/>
  <c r="K329" i="141"/>
  <c r="I329" i="141"/>
  <c r="I513" i="141"/>
  <c r="K513" i="141"/>
  <c r="I447" i="141"/>
  <c r="K447" i="141"/>
  <c r="K210" i="141"/>
  <c r="I210" i="141"/>
  <c r="K246" i="141"/>
  <c r="I246" i="141"/>
  <c r="I264" i="141"/>
  <c r="K264" i="141"/>
  <c r="I292" i="141"/>
  <c r="K292" i="141"/>
  <c r="K183" i="141"/>
  <c r="K416" i="141"/>
  <c r="I411" i="141"/>
  <c r="I71" i="141"/>
  <c r="K446" i="141"/>
  <c r="I308" i="141"/>
  <c r="K308" i="141"/>
  <c r="I41" i="141"/>
  <c r="K41" i="141"/>
  <c r="I307" i="141"/>
  <c r="K307" i="141"/>
  <c r="I191" i="141"/>
  <c r="K191" i="141"/>
  <c r="I456" i="141"/>
  <c r="K456" i="141"/>
  <c r="I323" i="141"/>
  <c r="K323" i="141"/>
  <c r="I462" i="141"/>
  <c r="K462" i="141"/>
  <c r="I381" i="141"/>
  <c r="K381" i="141"/>
  <c r="I251" i="141"/>
  <c r="K251" i="141"/>
  <c r="I215" i="141"/>
  <c r="K215" i="141"/>
  <c r="K97" i="141"/>
  <c r="I97" i="141"/>
  <c r="K399" i="141"/>
  <c r="I399" i="141"/>
  <c r="K237" i="141"/>
  <c r="I237" i="141"/>
  <c r="K91" i="141"/>
  <c r="I91" i="141"/>
  <c r="I254" i="141"/>
  <c r="K254" i="141"/>
  <c r="I291" i="141"/>
  <c r="K291" i="141"/>
  <c r="I443" i="141"/>
  <c r="K443" i="141"/>
  <c r="I39" i="141"/>
  <c r="K39" i="141"/>
  <c r="K66" i="141"/>
  <c r="I66" i="141"/>
  <c r="I311" i="141"/>
  <c r="K311" i="141"/>
  <c r="I426" i="141"/>
  <c r="K426" i="141"/>
  <c r="K235" i="141"/>
  <c r="I235" i="141"/>
  <c r="I77" i="141"/>
  <c r="K77" i="141"/>
  <c r="I113" i="141"/>
  <c r="K113" i="141"/>
  <c r="I259" i="141"/>
  <c r="K259" i="141"/>
  <c r="I387" i="141"/>
  <c r="K387" i="141"/>
  <c r="I26" i="141"/>
  <c r="K26" i="141"/>
  <c r="K117" i="141"/>
  <c r="I117" i="141"/>
  <c r="I379" i="141"/>
  <c r="K379" i="141"/>
  <c r="I30" i="141"/>
  <c r="K30" i="141"/>
  <c r="K140" i="141"/>
  <c r="I140" i="141"/>
  <c r="K130" i="141"/>
  <c r="I130" i="141"/>
  <c r="K425" i="141"/>
  <c r="I425" i="141"/>
  <c r="I473" i="141"/>
  <c r="K473" i="141"/>
  <c r="K495" i="141"/>
  <c r="I495" i="141"/>
  <c r="I289" i="141"/>
  <c r="K289" i="141"/>
  <c r="K458" i="141"/>
  <c r="I458" i="141"/>
  <c r="K386" i="141"/>
  <c r="I386" i="141"/>
  <c r="I227" i="141"/>
  <c r="K227" i="141"/>
  <c r="I365" i="141"/>
  <c r="K365" i="141"/>
  <c r="I490" i="141"/>
  <c r="K490" i="141"/>
  <c r="I248" i="141"/>
  <c r="K248" i="141"/>
  <c r="I412" i="141"/>
  <c r="K412" i="141"/>
  <c r="I351" i="141"/>
  <c r="K351" i="141"/>
  <c r="I454" i="141"/>
  <c r="K454" i="141"/>
  <c r="K338" i="141"/>
  <c r="I338" i="141"/>
  <c r="I419" i="141"/>
  <c r="K419" i="141"/>
  <c r="I232" i="141"/>
  <c r="K232" i="141"/>
  <c r="I361" i="141"/>
  <c r="K361" i="141"/>
  <c r="I394" i="141"/>
  <c r="K394" i="141"/>
  <c r="I421" i="141"/>
  <c r="K421" i="141"/>
  <c r="I306" i="141"/>
  <c r="K306" i="141"/>
  <c r="I465" i="141"/>
  <c r="K465" i="141"/>
  <c r="I301" i="141"/>
  <c r="K301" i="141"/>
  <c r="I522" i="141"/>
  <c r="K522" i="141"/>
  <c r="I486" i="141"/>
  <c r="K486" i="141"/>
  <c r="I181" i="141"/>
  <c r="K181" i="141"/>
  <c r="I313" i="141"/>
  <c r="K313" i="141"/>
  <c r="K287" i="141"/>
  <c r="I287" i="141"/>
  <c r="I145" i="141"/>
  <c r="K145" i="141"/>
  <c r="I166" i="141"/>
  <c r="K166" i="141"/>
  <c r="I279" i="141"/>
  <c r="K279" i="141"/>
  <c r="I188" i="141"/>
  <c r="K188" i="141"/>
  <c r="K491" i="141"/>
  <c r="I491" i="141"/>
  <c r="K464" i="141"/>
  <c r="I464" i="141"/>
  <c r="I436" i="141"/>
  <c r="K436" i="141"/>
  <c r="I263" i="141"/>
  <c r="K263" i="141"/>
  <c r="I408" i="141"/>
  <c r="K408" i="141"/>
  <c r="I267" i="141"/>
  <c r="K267" i="141"/>
  <c r="I146" i="141"/>
  <c r="K146" i="141"/>
  <c r="I100" i="141"/>
  <c r="K100" i="141"/>
  <c r="K360" i="141"/>
  <c r="I360" i="141"/>
  <c r="K390" i="141"/>
  <c r="I390" i="141"/>
  <c r="K231" i="141"/>
  <c r="I231" i="141"/>
  <c r="I46" i="141"/>
  <c r="K46" i="141"/>
  <c r="I29" i="141"/>
  <c r="K29" i="141"/>
  <c r="I94" i="141"/>
  <c r="K94" i="141"/>
  <c r="I120" i="141"/>
  <c r="K120" i="141"/>
  <c r="K55" i="141"/>
  <c r="I55" i="141"/>
  <c r="I180" i="141"/>
  <c r="K180" i="141"/>
  <c r="I101" i="141"/>
  <c r="K101" i="141"/>
  <c r="I253" i="141"/>
  <c r="K253" i="141"/>
  <c r="I45" i="141"/>
  <c r="K45" i="141"/>
  <c r="I149" i="141"/>
  <c r="K149" i="141"/>
  <c r="I128" i="141"/>
  <c r="K128" i="141"/>
  <c r="K429" i="141"/>
  <c r="I429" i="141"/>
  <c r="I294" i="141"/>
  <c r="K294" i="141"/>
  <c r="K103" i="141"/>
  <c r="I103" i="141"/>
  <c r="I132" i="141"/>
  <c r="K132" i="141"/>
  <c r="I266" i="141"/>
  <c r="K266" i="141"/>
  <c r="K383" i="141"/>
  <c r="I383" i="141"/>
  <c r="I70" i="141"/>
  <c r="K70" i="141"/>
  <c r="I136" i="141"/>
  <c r="K136" i="141"/>
  <c r="K319" i="141"/>
  <c r="I319" i="141"/>
  <c r="I72" i="141"/>
  <c r="K72" i="141"/>
  <c r="I258" i="141"/>
  <c r="K258" i="141"/>
  <c r="K494" i="141"/>
  <c r="I494" i="141"/>
  <c r="I282" i="141"/>
  <c r="K282" i="141"/>
  <c r="I112" i="141"/>
  <c r="K112" i="141"/>
  <c r="I405" i="141"/>
  <c r="K405" i="141"/>
  <c r="K368" i="141"/>
  <c r="I368" i="141"/>
  <c r="I511" i="141"/>
  <c r="K511" i="141"/>
  <c r="I304" i="141"/>
  <c r="K304" i="141"/>
  <c r="I450" i="141"/>
  <c r="K450" i="141"/>
  <c r="I269" i="141"/>
  <c r="K269" i="141"/>
  <c r="I364" i="141"/>
  <c r="K364" i="141"/>
  <c r="I214" i="141"/>
  <c r="K214" i="141"/>
  <c r="I342" i="141"/>
  <c r="K342" i="141"/>
  <c r="K382" i="141"/>
  <c r="I382" i="141"/>
  <c r="I423" i="141"/>
  <c r="K423" i="141"/>
  <c r="K403" i="141"/>
  <c r="I403" i="141"/>
  <c r="I133" i="141"/>
  <c r="K133" i="141"/>
  <c r="I510" i="141"/>
  <c r="K510" i="141"/>
  <c r="I36" i="141"/>
  <c r="K36" i="141"/>
  <c r="I316" i="141"/>
  <c r="K316" i="141"/>
  <c r="I170" i="141"/>
  <c r="K170" i="141"/>
  <c r="I230" i="141"/>
  <c r="K230" i="141"/>
  <c r="I224" i="141"/>
  <c r="K224" i="141"/>
  <c r="K356" i="141"/>
  <c r="I356" i="141"/>
  <c r="I293" i="141"/>
  <c r="K293" i="141"/>
  <c r="I189" i="141"/>
  <c r="K189" i="141"/>
  <c r="I69" i="141"/>
  <c r="K69" i="141"/>
  <c r="I153" i="141"/>
  <c r="K153" i="141"/>
  <c r="I433" i="141"/>
  <c r="K433" i="141"/>
  <c r="I479" i="141"/>
  <c r="K479" i="141"/>
  <c r="I64" i="141"/>
  <c r="K64" i="141"/>
  <c r="I78" i="141"/>
  <c r="K78" i="141"/>
  <c r="I131" i="141"/>
  <c r="K131" i="141"/>
  <c r="K60" i="141"/>
  <c r="I60" i="141"/>
  <c r="I104" i="141"/>
  <c r="K104" i="141"/>
  <c r="K525" i="141"/>
  <c r="I525" i="141"/>
  <c r="K62" i="141"/>
  <c r="I62" i="141"/>
  <c r="K422" i="141"/>
  <c r="I422" i="141"/>
  <c r="I284" i="141"/>
  <c r="K284" i="141"/>
  <c r="K221" i="141"/>
  <c r="I221" i="141"/>
  <c r="K359" i="141"/>
  <c r="I359" i="141"/>
  <c r="I44" i="141"/>
  <c r="K44" i="141"/>
  <c r="I467" i="141"/>
  <c r="K467" i="141"/>
  <c r="K272" i="141"/>
  <c r="I272" i="141"/>
  <c r="I165" i="141"/>
  <c r="K165" i="141"/>
  <c r="I355" i="141"/>
  <c r="K355" i="141"/>
  <c r="I40" i="141"/>
  <c r="K40" i="141"/>
  <c r="I134" i="141"/>
  <c r="K134" i="141"/>
  <c r="I155" i="141"/>
  <c r="K155" i="141"/>
  <c r="I35" i="141"/>
  <c r="K35" i="141"/>
  <c r="I352" i="141"/>
  <c r="K352" i="141"/>
  <c r="K260" i="141"/>
  <c r="I260" i="141"/>
  <c r="K300" i="141"/>
  <c r="I300" i="141"/>
  <c r="I410" i="141"/>
  <c r="K410" i="141"/>
  <c r="K236" i="141"/>
  <c r="I236" i="141"/>
  <c r="K483" i="141"/>
  <c r="I483" i="141"/>
  <c r="I172" i="141"/>
  <c r="K172" i="141"/>
  <c r="I161" i="141"/>
  <c r="K161" i="141"/>
  <c r="I48" i="141"/>
  <c r="K48" i="141"/>
  <c r="K375" i="141"/>
  <c r="I375" i="141"/>
  <c r="I139" i="141"/>
  <c r="K139" i="141"/>
  <c r="I164" i="141"/>
  <c r="K164" i="141"/>
  <c r="K404" i="141"/>
  <c r="I404" i="141"/>
  <c r="K234" i="141"/>
  <c r="I234" i="141"/>
  <c r="I107" i="141"/>
  <c r="K107" i="141"/>
  <c r="I280" i="141"/>
  <c r="K280" i="141"/>
  <c r="K233" i="141"/>
  <c r="I233" i="141"/>
  <c r="K111" i="141"/>
  <c r="I111" i="141"/>
  <c r="I324" i="141"/>
  <c r="K324" i="141"/>
  <c r="I317" i="141"/>
  <c r="K317" i="141"/>
  <c r="K499" i="141"/>
  <c r="I499" i="141"/>
  <c r="I377" i="141"/>
  <c r="K377" i="141"/>
  <c r="K144" i="141"/>
  <c r="I144" i="141"/>
  <c r="K489" i="141"/>
  <c r="I489" i="141"/>
  <c r="I216" i="141"/>
  <c r="K216" i="141"/>
  <c r="K59" i="141"/>
  <c r="I59" i="141"/>
  <c r="K205" i="141"/>
  <c r="I205" i="141"/>
  <c r="I393" i="141"/>
  <c r="K393" i="141"/>
  <c r="I218" i="141"/>
  <c r="K218" i="141"/>
  <c r="I384" i="141"/>
  <c r="K384" i="141"/>
  <c r="I193" i="141"/>
  <c r="K193" i="141"/>
  <c r="I357" i="141"/>
  <c r="K357" i="141"/>
  <c r="I388" i="141"/>
  <c r="K388" i="141"/>
  <c r="K430" i="141"/>
  <c r="I430" i="141"/>
  <c r="I334" i="141"/>
  <c r="K334" i="141"/>
  <c r="I147" i="141"/>
  <c r="K147" i="141"/>
  <c r="K520" i="141"/>
  <c r="I520" i="141"/>
  <c r="I171" i="141"/>
  <c r="K171" i="141"/>
  <c r="I396" i="141"/>
  <c r="K396" i="141"/>
  <c r="K312" i="141"/>
  <c r="I312" i="141"/>
  <c r="I249" i="141"/>
  <c r="K249" i="141"/>
  <c r="K523" i="141"/>
  <c r="I523" i="141"/>
  <c r="I371" i="141"/>
  <c r="K371" i="141"/>
  <c r="I309" i="141"/>
  <c r="K309" i="141"/>
  <c r="I335" i="141"/>
  <c r="K335" i="141"/>
  <c r="I207" i="141"/>
  <c r="K207" i="141"/>
  <c r="I88" i="141"/>
  <c r="K88" i="141"/>
  <c r="I57" i="141"/>
  <c r="K57" i="141"/>
  <c r="K330" i="141"/>
  <c r="I330" i="141"/>
  <c r="I208" i="141"/>
  <c r="K208" i="141"/>
  <c r="I476" i="141"/>
  <c r="K476" i="141"/>
  <c r="I261" i="141"/>
  <c r="K261" i="141"/>
  <c r="K310" i="141"/>
  <c r="I310" i="141"/>
  <c r="K110" i="141"/>
  <c r="I110" i="141"/>
  <c r="I49" i="141"/>
  <c r="K49" i="141"/>
  <c r="I397" i="141"/>
  <c r="K397" i="141"/>
  <c r="I391" i="141"/>
  <c r="K391" i="141"/>
  <c r="I212" i="141"/>
  <c r="K212" i="141"/>
  <c r="I415" i="141"/>
  <c r="K415" i="141"/>
  <c r="K472" i="141"/>
  <c r="I472" i="141"/>
  <c r="I445" i="141"/>
  <c r="K445" i="141"/>
  <c r="K126" i="141"/>
  <c r="I126" i="141"/>
  <c r="K109" i="141"/>
  <c r="I109" i="141"/>
  <c r="K302" i="141"/>
  <c r="I302" i="141"/>
  <c r="K176" i="141"/>
  <c r="I176" i="141"/>
  <c r="I125" i="141"/>
  <c r="K125" i="141"/>
  <c r="I23" i="141"/>
  <c r="K23" i="141"/>
  <c r="K67" i="141"/>
  <c r="I67" i="141"/>
  <c r="I173" i="141"/>
  <c r="K173" i="141"/>
  <c r="K437" i="141"/>
  <c r="I437" i="141"/>
  <c r="K262" i="141"/>
  <c r="I262" i="141"/>
  <c r="K95" i="141"/>
  <c r="I95" i="141"/>
  <c r="K51" i="141"/>
  <c r="I51" i="141"/>
  <c r="I152" i="141"/>
  <c r="K152" i="141"/>
  <c r="K150" i="141"/>
  <c r="I150" i="141"/>
  <c r="I174" i="141"/>
  <c r="K174" i="141"/>
  <c r="I157" i="141"/>
  <c r="K157" i="141"/>
  <c r="I223" i="141"/>
  <c r="K223" i="141"/>
  <c r="I431" i="141"/>
  <c r="K431" i="141"/>
  <c r="K239" i="141"/>
  <c r="I239" i="141"/>
  <c r="I143" i="141"/>
  <c r="K143" i="141"/>
  <c r="I160" i="141"/>
  <c r="K160" i="141"/>
  <c r="I337" i="141"/>
  <c r="K337" i="141"/>
  <c r="I517" i="141"/>
  <c r="K517" i="141"/>
  <c r="I295" i="141"/>
  <c r="K295" i="141"/>
  <c r="K213" i="141"/>
  <c r="I213" i="141"/>
  <c r="I488" i="141"/>
  <c r="K488" i="141"/>
  <c r="I25" i="141"/>
  <c r="K25" i="141"/>
  <c r="I288" i="141"/>
  <c r="K288" i="141"/>
  <c r="I457" i="141"/>
  <c r="K457" i="141"/>
  <c r="I385" i="141"/>
  <c r="K385" i="141"/>
  <c r="I344" i="141"/>
  <c r="K344" i="141"/>
  <c r="I61" i="141"/>
  <c r="K61" i="141"/>
  <c r="I222" i="141"/>
  <c r="K222" i="141"/>
  <c r="K428" i="141"/>
  <c r="I428" i="141"/>
  <c r="I349" i="141"/>
  <c r="K349" i="141"/>
  <c r="I358" i="141"/>
  <c r="K358" i="141"/>
  <c r="I507" i="141"/>
  <c r="K507" i="141"/>
  <c r="K435" i="141"/>
  <c r="I435" i="141"/>
  <c r="K225" i="141"/>
  <c r="I225" i="141"/>
  <c r="I350" i="141"/>
  <c r="K350" i="141"/>
  <c r="K202" i="141"/>
  <c r="I202" i="141"/>
  <c r="K116" i="141"/>
  <c r="I116" i="141"/>
  <c r="I53" i="141"/>
  <c r="K53" i="141"/>
  <c r="K50" i="141"/>
  <c r="I50" i="141"/>
  <c r="K417" i="141"/>
  <c r="I417" i="141"/>
  <c r="I56" i="141"/>
  <c r="K56" i="141"/>
  <c r="K340" i="141"/>
  <c r="I340" i="141"/>
  <c r="K159" i="141"/>
  <c r="I159" i="141"/>
  <c r="K175" i="141"/>
  <c r="I175" i="141"/>
  <c r="I420" i="141"/>
  <c r="K420" i="141"/>
  <c r="K43" i="141"/>
  <c r="I43" i="141"/>
  <c r="K52" i="141"/>
  <c r="I52" i="141"/>
  <c r="K244" i="141"/>
  <c r="I244" i="141"/>
  <c r="I154" i="141"/>
  <c r="K154" i="141"/>
  <c r="K418" i="141"/>
  <c r="I418" i="141"/>
  <c r="I226" i="141"/>
  <c r="K226" i="141"/>
  <c r="K514" i="141"/>
  <c r="I514" i="141"/>
  <c r="I348" i="141"/>
  <c r="K348" i="141"/>
  <c r="I504" i="141"/>
  <c r="K504" i="141"/>
  <c r="I199" i="141"/>
  <c r="K199" i="141"/>
  <c r="I318" i="141"/>
  <c r="K318" i="141"/>
  <c r="I452" i="141"/>
  <c r="K452" i="141"/>
  <c r="I339" i="141"/>
  <c r="K339" i="141"/>
  <c r="K402" i="141"/>
  <c r="I402" i="141"/>
  <c r="I460" i="141"/>
  <c r="K460" i="141"/>
  <c r="I54" i="141"/>
  <c r="K54" i="141"/>
  <c r="I298" i="141"/>
  <c r="K298" i="141"/>
  <c r="I270" i="141"/>
  <c r="K270" i="141"/>
  <c r="K241" i="141"/>
  <c r="I241" i="141"/>
  <c r="I475" i="141"/>
  <c r="K475" i="141"/>
  <c r="K245" i="141"/>
  <c r="I245" i="141"/>
  <c r="I127" i="141"/>
  <c r="K127" i="141"/>
  <c r="I481" i="141"/>
  <c r="K481" i="141"/>
  <c r="I322" i="141"/>
  <c r="K322" i="141"/>
  <c r="K455" i="141"/>
  <c r="I455" i="141"/>
  <c r="I33" i="141"/>
  <c r="K33" i="141"/>
  <c r="I102" i="141"/>
  <c r="K102" i="141"/>
  <c r="I92" i="141"/>
  <c r="K92" i="141"/>
  <c r="I474" i="141"/>
  <c r="K474" i="141"/>
  <c r="I345" i="141"/>
  <c r="K345" i="141"/>
  <c r="K135" i="141"/>
  <c r="I135" i="141"/>
  <c r="K276" i="141"/>
  <c r="I276" i="141"/>
  <c r="I296" i="141"/>
  <c r="K296" i="141"/>
  <c r="I471" i="141"/>
  <c r="K471" i="141"/>
  <c r="I73" i="141"/>
  <c r="K73" i="141"/>
  <c r="I503" i="141"/>
  <c r="K503" i="141"/>
  <c r="I256" i="141"/>
  <c r="K256" i="141"/>
  <c r="I80" i="141"/>
  <c r="K80" i="141"/>
  <c r="I286" i="141"/>
  <c r="K286" i="141"/>
  <c r="K42" i="141"/>
  <c r="I42" i="141"/>
  <c r="I283" i="141"/>
  <c r="K283" i="141"/>
  <c r="I369" i="141"/>
  <c r="K369" i="141"/>
  <c r="I121" i="141"/>
  <c r="K121" i="141"/>
  <c r="I184" i="141"/>
  <c r="K184" i="141"/>
  <c r="I228" i="141"/>
  <c r="K228" i="141"/>
  <c r="K518" i="141"/>
  <c r="I518" i="141"/>
  <c r="K79" i="141"/>
  <c r="I79" i="141"/>
  <c r="K217" i="141"/>
  <c r="I217" i="141"/>
  <c r="I496" i="141"/>
  <c r="K496" i="141"/>
  <c r="I32" i="141"/>
  <c r="K32" i="141"/>
  <c r="I336" i="141"/>
  <c r="K336" i="141"/>
  <c r="K122" i="141"/>
  <c r="I122" i="141"/>
  <c r="I271" i="141"/>
  <c r="K271" i="141"/>
  <c r="K380" i="141"/>
  <c r="I380" i="141"/>
  <c r="I502" i="141"/>
  <c r="K502" i="141"/>
  <c r="I200" i="141"/>
  <c r="K200" i="141"/>
  <c r="I508" i="141"/>
  <c r="K508" i="141"/>
  <c r="I354" i="141"/>
  <c r="K354" i="141"/>
  <c r="K206" i="141"/>
  <c r="I206" i="141"/>
  <c r="I333" i="141"/>
  <c r="K333" i="141"/>
  <c r="K242" i="141"/>
  <c r="I242" i="141"/>
  <c r="I343" i="141"/>
  <c r="K343" i="141"/>
  <c r="I414" i="141"/>
  <c r="K414" i="141"/>
  <c r="I203" i="141"/>
  <c r="K203" i="141"/>
  <c r="I434" i="141"/>
  <c r="K434" i="141"/>
  <c r="I211" i="141"/>
  <c r="K211" i="141"/>
  <c r="K395" i="141"/>
  <c r="I395" i="141"/>
  <c r="I297" i="141"/>
  <c r="K297" i="141"/>
  <c r="K76" i="141"/>
  <c r="I76" i="141"/>
  <c r="K400" i="141"/>
  <c r="I400" i="141"/>
  <c r="I252" i="141"/>
  <c r="K252" i="141"/>
  <c r="I169" i="141"/>
  <c r="K169" i="141"/>
  <c r="I315" i="141"/>
  <c r="K315" i="141"/>
  <c r="I179" i="141"/>
  <c r="K179" i="141"/>
  <c r="K438" i="141"/>
  <c r="I438" i="141"/>
  <c r="I185" i="141"/>
  <c r="K185" i="141"/>
  <c r="I198" i="141"/>
  <c r="K198" i="141"/>
  <c r="I158" i="141"/>
  <c r="K158" i="141"/>
  <c r="K58" i="141"/>
  <c r="I58" i="141"/>
  <c r="K493" i="141"/>
  <c r="I493" i="141"/>
  <c r="I86" i="141"/>
  <c r="K86" i="141"/>
  <c r="I247" i="141"/>
  <c r="K247" i="141"/>
  <c r="I459" i="141"/>
  <c r="K459" i="141"/>
  <c r="I268" i="141"/>
  <c r="K268" i="141"/>
  <c r="I353" i="141"/>
  <c r="K353" i="141"/>
  <c r="I129" i="141"/>
  <c r="K129" i="141"/>
  <c r="I278" i="141"/>
  <c r="K278" i="141"/>
  <c r="K201" i="141"/>
  <c r="I201" i="141"/>
  <c r="K401" i="141"/>
  <c r="I401" i="141"/>
  <c r="K240" i="141"/>
  <c r="I240" i="141"/>
  <c r="I93" i="141"/>
  <c r="K93" i="141"/>
  <c r="I497" i="141"/>
  <c r="K497" i="141"/>
  <c r="K182" i="141"/>
  <c r="I182" i="141"/>
  <c r="I363" i="141"/>
  <c r="K363" i="141"/>
  <c r="I320" i="141"/>
  <c r="K320" i="141"/>
  <c r="I156" i="141"/>
  <c r="K156" i="141"/>
  <c r="I162" i="141"/>
  <c r="K162" i="141"/>
  <c r="I257" i="141"/>
  <c r="K257" i="141"/>
  <c r="I347" i="141"/>
  <c r="K347" i="141"/>
  <c r="I63" i="141"/>
  <c r="K63" i="141"/>
  <c r="I138" i="141"/>
  <c r="K138" i="141"/>
  <c r="K124" i="141"/>
  <c r="I124" i="141"/>
  <c r="K197" i="141"/>
  <c r="I197" i="141"/>
  <c r="I105" i="141"/>
  <c r="K105" i="141"/>
  <c r="K274" i="141"/>
  <c r="I274" i="141"/>
  <c r="I331" i="141"/>
  <c r="K331" i="141"/>
  <c r="I47" i="141"/>
  <c r="K47" i="141"/>
  <c r="K114" i="141"/>
  <c r="I114" i="141"/>
  <c r="I299" i="141"/>
  <c r="K299" i="141"/>
  <c r="I89" i="141"/>
  <c r="K89" i="141"/>
  <c r="K243" i="141"/>
  <c r="I243" i="141"/>
  <c r="I118" i="141"/>
  <c r="K118" i="141"/>
  <c r="K290" i="141"/>
  <c r="I290" i="141"/>
  <c r="I186" i="141"/>
  <c r="K186" i="141"/>
  <c r="I192" i="141"/>
  <c r="K192" i="141"/>
  <c r="I119" i="141"/>
  <c r="K119" i="141"/>
  <c r="K326" i="141"/>
  <c r="I326" i="141"/>
  <c r="I273" i="141"/>
  <c r="K273" i="141"/>
  <c r="K123" i="141"/>
  <c r="I123" i="141"/>
  <c r="I281" i="141"/>
  <c r="K281" i="141"/>
  <c r="K196" i="141"/>
  <c r="I196" i="141"/>
  <c r="I194" i="141"/>
  <c r="K194" i="141"/>
  <c r="K209" i="141"/>
  <c r="I209" i="141"/>
  <c r="K82" i="141"/>
  <c r="I82" i="141"/>
  <c r="K515" i="141"/>
  <c r="I515" i="141"/>
  <c r="K362" i="141"/>
  <c r="I362" i="141"/>
  <c r="I505" i="141"/>
  <c r="K505" i="141"/>
  <c r="K238" i="141"/>
  <c r="I238" i="141"/>
  <c r="K432" i="141"/>
  <c r="I432" i="141"/>
  <c r="K374" i="141"/>
  <c r="I374" i="141"/>
  <c r="K372" i="141"/>
  <c r="I372" i="141"/>
  <c r="I378" i="141"/>
  <c r="K378" i="141"/>
  <c r="K366" i="141"/>
  <c r="I366" i="141"/>
  <c r="I285" i="141"/>
  <c r="K285" i="141"/>
  <c r="I168" i="141"/>
  <c r="K168" i="141"/>
  <c r="I440" i="141"/>
  <c r="K440" i="141"/>
  <c r="K519" i="141"/>
  <c r="I519" i="141"/>
  <c r="K466" i="141"/>
  <c r="I466" i="141"/>
  <c r="K409" i="141"/>
  <c r="I409" i="141"/>
  <c r="K90" i="141"/>
  <c r="I90" i="141"/>
  <c r="K392" i="141"/>
  <c r="I392" i="141"/>
  <c r="G8" i="142" l="1"/>
  <c r="H8" i="142" s="1"/>
  <c r="C6" i="141"/>
  <c r="C4" i="141"/>
  <c r="C8" i="141" l="1"/>
  <c r="G39" i="142"/>
  <c r="H39" i="142" s="1"/>
  <c r="F173" i="86" l="1"/>
  <c r="F166" i="86"/>
  <c r="F141" i="86"/>
  <c r="F134" i="86"/>
  <c r="F109" i="86"/>
  <c r="F102" i="86"/>
  <c r="F76" i="86"/>
  <c r="G76" i="86" s="1"/>
  <c r="H76" i="86" s="1"/>
  <c r="J16" i="139" s="1"/>
  <c r="F52" i="86"/>
  <c r="F44" i="86"/>
  <c r="G44" i="86" s="1"/>
  <c r="H44" i="86" s="1"/>
  <c r="I15" i="139" s="1"/>
  <c r="F20" i="86"/>
  <c r="F12" i="86"/>
  <c r="G12" i="86" s="1"/>
  <c r="H12" i="86" s="1"/>
  <c r="H14" i="139" s="1"/>
  <c r="F178" i="86"/>
  <c r="F21" i="86"/>
  <c r="F172" i="86"/>
  <c r="F165" i="86"/>
  <c r="F140" i="86"/>
  <c r="F133" i="86"/>
  <c r="F108" i="86"/>
  <c r="F83" i="86"/>
  <c r="F75" i="86"/>
  <c r="G75" i="86" s="1"/>
  <c r="H75" i="86" s="1"/>
  <c r="J15" i="139" s="1"/>
  <c r="F51" i="86"/>
  <c r="F43" i="86"/>
  <c r="G43" i="86" s="1"/>
  <c r="H43" i="86" s="1"/>
  <c r="I14" i="139" s="1"/>
  <c r="F19" i="86"/>
  <c r="F11" i="86"/>
  <c r="G11" i="86" s="1"/>
  <c r="H11" i="86" s="1"/>
  <c r="H13" i="139" s="1"/>
  <c r="F174" i="86"/>
  <c r="F70" i="86"/>
  <c r="F45" i="86"/>
  <c r="G45" i="86" s="1"/>
  <c r="H45" i="86" s="1"/>
  <c r="I16" i="139" s="1"/>
  <c r="F13" i="86"/>
  <c r="G13" i="86" s="1"/>
  <c r="H13" i="86" s="1"/>
  <c r="H15" i="139" s="1"/>
  <c r="F171" i="86"/>
  <c r="F164" i="86"/>
  <c r="F139" i="86"/>
  <c r="F115" i="86"/>
  <c r="F107" i="86"/>
  <c r="F82" i="86"/>
  <c r="F74" i="86"/>
  <c r="G74" i="86" s="1"/>
  <c r="H74" i="86" s="1"/>
  <c r="J14" i="139" s="1"/>
  <c r="F50" i="86"/>
  <c r="F42" i="86"/>
  <c r="G42" i="86" s="1"/>
  <c r="H42" i="86" s="1"/>
  <c r="I13" i="139" s="1"/>
  <c r="F18" i="86"/>
  <c r="F22" i="86"/>
  <c r="G22" i="86" s="1"/>
  <c r="H22" i="86" s="1"/>
  <c r="H24" i="139" s="1"/>
  <c r="F103" i="86"/>
  <c r="F170" i="86"/>
  <c r="F146" i="86"/>
  <c r="F138" i="86"/>
  <c r="F114" i="86"/>
  <c r="F106" i="86"/>
  <c r="F81" i="86"/>
  <c r="F73" i="86"/>
  <c r="G73" i="86" s="1"/>
  <c r="H73" i="86" s="1"/>
  <c r="J13" i="139" s="1"/>
  <c r="F49" i="86"/>
  <c r="F53" i="86"/>
  <c r="G53" i="86" s="1"/>
  <c r="H53" i="86" s="1"/>
  <c r="I24" i="139" s="1"/>
  <c r="F17" i="86"/>
  <c r="F10" i="86"/>
  <c r="G10" i="86" s="1"/>
  <c r="H10" i="86" s="1"/>
  <c r="H12" i="139" s="1"/>
  <c r="F110" i="86"/>
  <c r="F177" i="86"/>
  <c r="F169" i="86"/>
  <c r="F145" i="86"/>
  <c r="F137" i="86"/>
  <c r="F113" i="86"/>
  <c r="F105" i="86"/>
  <c r="F80" i="86"/>
  <c r="F84" i="86"/>
  <c r="G84" i="86" s="1"/>
  <c r="H84" i="86" s="1"/>
  <c r="J24" i="139" s="1"/>
  <c r="F48" i="86"/>
  <c r="F41" i="86"/>
  <c r="G41" i="86" s="1"/>
  <c r="H41" i="86" s="1"/>
  <c r="I12" i="139" s="1"/>
  <c r="F16" i="86"/>
  <c r="G16" i="86" s="1"/>
  <c r="H16" i="86" s="1"/>
  <c r="H18" i="139" s="1"/>
  <c r="F9" i="86"/>
  <c r="G9" i="86" s="1"/>
  <c r="H9" i="86" s="1"/>
  <c r="H11" i="139" s="1"/>
  <c r="F142" i="86"/>
  <c r="F176" i="86"/>
  <c r="F168" i="86"/>
  <c r="F144" i="86"/>
  <c r="F136" i="86"/>
  <c r="F112" i="86"/>
  <c r="F116" i="86"/>
  <c r="F79" i="86"/>
  <c r="F72" i="86"/>
  <c r="G72" i="86" s="1"/>
  <c r="H72" i="86" s="1"/>
  <c r="J12" i="139" s="1"/>
  <c r="F47" i="86"/>
  <c r="G47" i="86" s="1"/>
  <c r="H47" i="86" s="1"/>
  <c r="I18" i="139" s="1"/>
  <c r="F40" i="86"/>
  <c r="G40" i="86" s="1"/>
  <c r="H40" i="86" s="1"/>
  <c r="I11" i="139" s="1"/>
  <c r="F15" i="86"/>
  <c r="G15" i="86" s="1"/>
  <c r="H15" i="86" s="1"/>
  <c r="H17" i="139" s="1"/>
  <c r="F8" i="86"/>
  <c r="F77" i="86"/>
  <c r="G77" i="86" s="1"/>
  <c r="H77" i="86" s="1"/>
  <c r="J17" i="139" s="1"/>
  <c r="F175" i="86"/>
  <c r="F167" i="86"/>
  <c r="F143" i="86"/>
  <c r="F147" i="86"/>
  <c r="F111" i="86"/>
  <c r="F104" i="86"/>
  <c r="F78" i="86"/>
  <c r="G78" i="86" s="1"/>
  <c r="H78" i="86" s="1"/>
  <c r="J18" i="139" s="1"/>
  <c r="F71" i="86"/>
  <c r="G71" i="86" s="1"/>
  <c r="H71" i="86" s="1"/>
  <c r="J11" i="139" s="1"/>
  <c r="F46" i="86"/>
  <c r="G46" i="86" s="1"/>
  <c r="H46" i="86" s="1"/>
  <c r="I17" i="139" s="1"/>
  <c r="F39" i="86"/>
  <c r="F14" i="86"/>
  <c r="G14" i="86" s="1"/>
  <c r="H14" i="86" s="1"/>
  <c r="H16" i="139" s="1"/>
  <c r="F135" i="86"/>
  <c r="G70" i="142"/>
  <c r="H70" i="142" s="1"/>
  <c r="G102" i="142" l="1"/>
  <c r="H102" i="142" s="1"/>
  <c r="G133" i="142" l="1"/>
  <c r="H133" i="142" s="1"/>
  <c r="G17" i="142"/>
  <c r="H17" i="142" s="1"/>
  <c r="G164" i="142" l="1"/>
  <c r="H164" i="142" s="1"/>
  <c r="G48" i="142"/>
  <c r="H48" i="142" s="1"/>
  <c r="G18" i="142"/>
  <c r="H18" i="142" s="1"/>
  <c r="G49" i="142" l="1"/>
  <c r="H49" i="142" s="1"/>
  <c r="G19" i="142"/>
  <c r="H19" i="142" s="1"/>
  <c r="G79" i="142"/>
  <c r="H79" i="142" s="1"/>
  <c r="G50" i="142" l="1"/>
  <c r="H50" i="142" s="1"/>
  <c r="H20" i="142"/>
  <c r="G111" i="142"/>
  <c r="H111" i="142" s="1"/>
  <c r="G80" i="142"/>
  <c r="H80" i="142" s="1"/>
  <c r="G51" i="142" l="1"/>
  <c r="H51" i="142" s="1"/>
  <c r="G142" i="142"/>
  <c r="H142" i="142" s="1"/>
  <c r="G173" i="142"/>
  <c r="H173" i="142" s="1"/>
  <c r="G112" i="142"/>
  <c r="H112" i="142" s="1"/>
  <c r="G81" i="142"/>
  <c r="H81" i="142" s="1"/>
  <c r="G21" i="142" l="1"/>
  <c r="H21" i="142" s="1"/>
  <c r="G113" i="142"/>
  <c r="H113" i="142" s="1"/>
  <c r="G174" i="142"/>
  <c r="H174" i="142" s="1"/>
  <c r="G143" i="142"/>
  <c r="H143" i="142" s="1"/>
  <c r="G82" i="142"/>
  <c r="H82" i="142" s="1"/>
  <c r="G175" i="142" l="1"/>
  <c r="H175" i="142" s="1"/>
  <c r="G144" i="142"/>
  <c r="H144" i="142" s="1"/>
  <c r="G52" i="142"/>
  <c r="H52" i="142" s="1"/>
  <c r="G114" i="142"/>
  <c r="H114" i="142" s="1"/>
  <c r="G145" i="142" l="1"/>
  <c r="H145" i="142" s="1"/>
  <c r="G176" i="142"/>
  <c r="H176" i="142" s="1"/>
  <c r="G83" i="142"/>
  <c r="H83" i="142" s="1"/>
  <c r="H85" i="142" s="1"/>
  <c r="G115" i="142" l="1"/>
  <c r="H115" i="142" s="1"/>
  <c r="H55" i="142"/>
  <c r="H54" i="142"/>
  <c r="G146" i="142" l="1"/>
  <c r="H146" i="142" s="1"/>
  <c r="H148" i="142" s="1"/>
  <c r="G177" i="142"/>
  <c r="H177" i="142" s="1"/>
  <c r="H86" i="142"/>
  <c r="H180" i="142" l="1"/>
  <c r="H179" i="142"/>
  <c r="H149" i="142"/>
  <c r="G6" i="66" l="1"/>
  <c r="E118" i="86" l="1"/>
  <c r="E117" i="86"/>
  <c r="E23" i="86"/>
  <c r="K6" i="66" l="1"/>
  <c r="L6" i="66" s="1"/>
  <c r="M6" i="66" s="1"/>
  <c r="S10" i="139" s="1"/>
  <c r="B68" i="35" l="1"/>
  <c r="B69" i="35"/>
  <c r="B70" i="35"/>
  <c r="B71" i="35"/>
  <c r="B72" i="35"/>
  <c r="B73" i="35"/>
  <c r="B74" i="35"/>
  <c r="B75" i="35"/>
  <c r="B76" i="35"/>
  <c r="B66" i="35"/>
  <c r="B114" i="35"/>
  <c r="B113" i="35"/>
  <c r="B112" i="35"/>
  <c r="B111" i="35"/>
  <c r="B110" i="35"/>
  <c r="B109" i="35"/>
  <c r="B108" i="35"/>
  <c r="B107" i="35"/>
  <c r="B106" i="35"/>
  <c r="B104" i="35"/>
  <c r="B153" i="86" l="1"/>
  <c r="B184" i="86" s="1"/>
  <c r="B121" i="86"/>
  <c r="E24" i="86" l="1"/>
  <c r="E70" i="86" l="1"/>
  <c r="E79" i="86"/>
  <c r="E81" i="86"/>
  <c r="E82" i="86"/>
  <c r="E80" i="86"/>
  <c r="E83" i="86"/>
  <c r="E39" i="86"/>
  <c r="E48" i="86"/>
  <c r="E50" i="86"/>
  <c r="E51" i="86"/>
  <c r="E49" i="86"/>
  <c r="E52" i="86"/>
  <c r="D56" i="35" l="1"/>
  <c r="H57" i="35" l="1"/>
  <c r="D55" i="35"/>
  <c r="D57" i="35"/>
  <c r="D58" i="35"/>
  <c r="D59" i="35"/>
  <c r="B59" i="86" l="1"/>
  <c r="E133" i="86"/>
  <c r="E142" i="86"/>
  <c r="E144" i="86"/>
  <c r="E145" i="86"/>
  <c r="E143" i="86"/>
  <c r="E146" i="86"/>
  <c r="E54" i="86" l="1"/>
  <c r="E55" i="86"/>
  <c r="E164" i="86" l="1"/>
  <c r="E173" i="86"/>
  <c r="E175" i="86"/>
  <c r="E176" i="86"/>
  <c r="E174" i="86"/>
  <c r="E177" i="86"/>
  <c r="D164" i="86"/>
  <c r="D165" i="86" s="1"/>
  <c r="D166" i="86" l="1"/>
  <c r="G165" i="86"/>
  <c r="H165" i="86" s="1"/>
  <c r="M11" i="139" s="1"/>
  <c r="G164" i="86"/>
  <c r="G83" i="86"/>
  <c r="G70" i="86"/>
  <c r="H70" i="86" s="1"/>
  <c r="J10" i="139" s="1"/>
  <c r="G80" i="86"/>
  <c r="G82" i="86"/>
  <c r="H82" i="86" s="1"/>
  <c r="J22" i="139" s="1"/>
  <c r="G81" i="86"/>
  <c r="G79" i="86"/>
  <c r="H79" i="86" s="1"/>
  <c r="J19" i="139" s="1"/>
  <c r="D167" i="86" l="1"/>
  <c r="G166" i="86"/>
  <c r="H166" i="86" s="1"/>
  <c r="M12" i="139" s="1"/>
  <c r="H83" i="86"/>
  <c r="J23" i="139" s="1"/>
  <c r="H80" i="86"/>
  <c r="J20" i="139" s="1"/>
  <c r="H164" i="86"/>
  <c r="M10" i="139" s="1"/>
  <c r="H81" i="86"/>
  <c r="J21" i="139" s="1"/>
  <c r="D168" i="86" l="1"/>
  <c r="G167" i="86"/>
  <c r="H167" i="86" s="1"/>
  <c r="M13" i="139" s="1"/>
  <c r="H85" i="86"/>
  <c r="D93" i="35"/>
  <c r="D97" i="35"/>
  <c r="D94" i="35"/>
  <c r="D96" i="35"/>
  <c r="D95" i="35"/>
  <c r="D169" i="86" l="1"/>
  <c r="G168" i="86"/>
  <c r="H168" i="86" s="1"/>
  <c r="M14" i="139" s="1"/>
  <c r="B60" i="86"/>
  <c r="B90" i="86"/>
  <c r="D170" i="86" l="1"/>
  <c r="G169" i="86"/>
  <c r="H169" i="86" s="1"/>
  <c r="M15" i="139" s="1"/>
  <c r="B91" i="86"/>
  <c r="B123" i="86" s="1"/>
  <c r="B154" i="86" s="1"/>
  <c r="B185" i="86" s="1"/>
  <c r="D133" i="86"/>
  <c r="D134" i="86" s="1"/>
  <c r="D101" i="86"/>
  <c r="D132" i="86"/>
  <c r="B152" i="86"/>
  <c r="D163" i="86"/>
  <c r="B183" i="86"/>
  <c r="E4" i="35"/>
  <c r="F4" i="35" s="1"/>
  <c r="G4" i="35" s="1"/>
  <c r="H4" i="35" s="1"/>
  <c r="I4" i="35" s="1"/>
  <c r="J4" i="35" s="1"/>
  <c r="K4" i="35" s="1"/>
  <c r="L4" i="35" s="1"/>
  <c r="M4" i="35" s="1"/>
  <c r="N4" i="35" s="1"/>
  <c r="J43" i="35"/>
  <c r="K43" i="35" s="1"/>
  <c r="L43" i="35" s="1"/>
  <c r="M43" i="35" s="1"/>
  <c r="N43" i="35" s="1"/>
  <c r="J81" i="35"/>
  <c r="K81" i="35" s="1"/>
  <c r="L81" i="35" s="1"/>
  <c r="M81" i="35" s="1"/>
  <c r="N81" i="35" s="1"/>
  <c r="D135" i="86" l="1"/>
  <c r="G134" i="86"/>
  <c r="H134" i="86" s="1"/>
  <c r="L11" i="139" s="1"/>
  <c r="D171" i="86"/>
  <c r="G170" i="86"/>
  <c r="H170" i="86" s="1"/>
  <c r="M16" i="139" s="1"/>
  <c r="E86" i="86"/>
  <c r="E85" i="86"/>
  <c r="S26" i="139"/>
  <c r="S27" i="139"/>
  <c r="S29" i="139"/>
  <c r="S28" i="139"/>
  <c r="E180" i="86"/>
  <c r="E179" i="86"/>
  <c r="M22" i="66"/>
  <c r="M21" i="66"/>
  <c r="G133" i="86"/>
  <c r="H133" i="86" s="1"/>
  <c r="L10" i="139" s="1"/>
  <c r="D102" i="86"/>
  <c r="D103" i="86" s="1"/>
  <c r="G39" i="86"/>
  <c r="H39" i="86" s="1"/>
  <c r="I10" i="139" s="1"/>
  <c r="G8" i="86"/>
  <c r="D104" i="86" l="1"/>
  <c r="G103" i="86"/>
  <c r="H103" i="86" s="1"/>
  <c r="K11" i="139" s="1"/>
  <c r="N11" i="139" s="1"/>
  <c r="D172" i="86"/>
  <c r="G171" i="86"/>
  <c r="H171" i="86" s="1"/>
  <c r="M17" i="139" s="1"/>
  <c r="D136" i="86"/>
  <c r="G135" i="86"/>
  <c r="H135" i="86" s="1"/>
  <c r="L12" i="139" s="1"/>
  <c r="E149" i="86"/>
  <c r="E148" i="86"/>
  <c r="G102" i="86"/>
  <c r="H102" i="86" s="1"/>
  <c r="K10" i="139" s="1"/>
  <c r="H8" i="86"/>
  <c r="H10" i="139" s="1"/>
  <c r="D137" i="86" l="1"/>
  <c r="G136" i="86"/>
  <c r="H136" i="86" s="1"/>
  <c r="L13" i="139" s="1"/>
  <c r="D173" i="86"/>
  <c r="G172" i="86"/>
  <c r="H172" i="86" s="1"/>
  <c r="M18" i="139" s="1"/>
  <c r="D105" i="86"/>
  <c r="G104" i="86"/>
  <c r="H104" i="86" s="1"/>
  <c r="K12" i="139" s="1"/>
  <c r="N12" i="139" s="1"/>
  <c r="N10" i="139"/>
  <c r="H86" i="86"/>
  <c r="D106" i="86" l="1"/>
  <c r="G105" i="86"/>
  <c r="H105" i="86" s="1"/>
  <c r="K13" i="139" s="1"/>
  <c r="N13" i="139" s="1"/>
  <c r="D174" i="86"/>
  <c r="G173" i="86"/>
  <c r="H173" i="86" s="1"/>
  <c r="D138" i="86"/>
  <c r="G137" i="86"/>
  <c r="H137" i="86" s="1"/>
  <c r="L14" i="139" s="1"/>
  <c r="J27" i="139"/>
  <c r="J28" i="139"/>
  <c r="J29" i="139"/>
  <c r="J26" i="139"/>
  <c r="D139" i="86" l="1"/>
  <c r="G138" i="86"/>
  <c r="H138" i="86" s="1"/>
  <c r="L15" i="139" s="1"/>
  <c r="M19" i="139"/>
  <c r="D175" i="86"/>
  <c r="G174" i="86"/>
  <c r="H174" i="86" s="1"/>
  <c r="M20" i="139" s="1"/>
  <c r="D107" i="86"/>
  <c r="G106" i="86"/>
  <c r="H106" i="86" s="1"/>
  <c r="K14" i="139" s="1"/>
  <c r="N14" i="139" s="1"/>
  <c r="G17" i="86"/>
  <c r="H17" i="86" s="1"/>
  <c r="H19" i="139" s="1"/>
  <c r="G48" i="86"/>
  <c r="H48" i="86" s="1"/>
  <c r="I19" i="139" s="1"/>
  <c r="D108" i="86" l="1"/>
  <c r="G107" i="86"/>
  <c r="H107" i="86" s="1"/>
  <c r="K15" i="139" s="1"/>
  <c r="N15" i="139" s="1"/>
  <c r="D176" i="86"/>
  <c r="G175" i="86"/>
  <c r="H175" i="86" s="1"/>
  <c r="M21" i="139" s="1"/>
  <c r="D140" i="86"/>
  <c r="G139" i="86"/>
  <c r="H139" i="86" s="1"/>
  <c r="L16" i="139" s="1"/>
  <c r="G19" i="86"/>
  <c r="H19" i="86" s="1"/>
  <c r="H21" i="139" s="1"/>
  <c r="G50" i="86"/>
  <c r="H50" i="86" s="1"/>
  <c r="I21" i="139" s="1"/>
  <c r="D141" i="86" l="1"/>
  <c r="G140" i="86"/>
  <c r="H140" i="86" s="1"/>
  <c r="L17" i="139" s="1"/>
  <c r="D177" i="86"/>
  <c r="G176" i="86"/>
  <c r="H176" i="86" s="1"/>
  <c r="D109" i="86"/>
  <c r="G108" i="86"/>
  <c r="H108" i="86" s="1"/>
  <c r="K16" i="139" s="1"/>
  <c r="N16" i="139" s="1"/>
  <c r="G20" i="86"/>
  <c r="H20" i="86" s="1"/>
  <c r="H22" i="139" s="1"/>
  <c r="G51" i="86"/>
  <c r="H51" i="86" s="1"/>
  <c r="I22" i="139" s="1"/>
  <c r="D110" i="86" l="1"/>
  <c r="G109" i="86"/>
  <c r="H109" i="86" s="1"/>
  <c r="K17" i="139" s="1"/>
  <c r="N17" i="139" s="1"/>
  <c r="M22" i="139"/>
  <c r="D178" i="86"/>
  <c r="G178" i="86" s="1"/>
  <c r="H178" i="86" s="1"/>
  <c r="M24" i="139" s="1"/>
  <c r="G177" i="86"/>
  <c r="H177" i="86" s="1"/>
  <c r="M23" i="139" s="1"/>
  <c r="D142" i="86"/>
  <c r="G141" i="86"/>
  <c r="H141" i="86" s="1"/>
  <c r="L18" i="139" s="1"/>
  <c r="G18" i="86"/>
  <c r="H18" i="86" s="1"/>
  <c r="H20" i="139" s="1"/>
  <c r="G49" i="86"/>
  <c r="H49" i="86" s="1"/>
  <c r="I20" i="139" s="1"/>
  <c r="H179" i="86" l="1"/>
  <c r="H180" i="86"/>
  <c r="D143" i="86"/>
  <c r="G142" i="86"/>
  <c r="H142" i="86" s="1"/>
  <c r="L19" i="139" s="1"/>
  <c r="D111" i="86"/>
  <c r="G110" i="86"/>
  <c r="H110" i="86" s="1"/>
  <c r="K18" i="139" s="1"/>
  <c r="N18" i="139" s="1"/>
  <c r="D112" i="86" l="1"/>
  <c r="G111" i="86"/>
  <c r="H111" i="86" s="1"/>
  <c r="K19" i="139" s="1"/>
  <c r="N19" i="139" s="1"/>
  <c r="D144" i="86"/>
  <c r="G143" i="86"/>
  <c r="H143" i="86" s="1"/>
  <c r="L20" i="139" s="1"/>
  <c r="G21" i="86"/>
  <c r="H21" i="86" s="1"/>
  <c r="H23" i="139" s="1"/>
  <c r="G52" i="86"/>
  <c r="H52" i="86" s="1"/>
  <c r="I23" i="139" s="1"/>
  <c r="D145" i="86" l="1"/>
  <c r="G144" i="86"/>
  <c r="H144" i="86" s="1"/>
  <c r="L21" i="139" s="1"/>
  <c r="D113" i="86"/>
  <c r="G112" i="86"/>
  <c r="H112" i="86" s="1"/>
  <c r="K20" i="139" s="1"/>
  <c r="N20" i="139" s="1"/>
  <c r="D114" i="86" l="1"/>
  <c r="G113" i="86"/>
  <c r="H113" i="86" s="1"/>
  <c r="K21" i="139" s="1"/>
  <c r="N21" i="139" s="1"/>
  <c r="D146" i="86"/>
  <c r="G145" i="86"/>
  <c r="H145" i="86" s="1"/>
  <c r="L22" i="139" s="1"/>
  <c r="H27" i="139"/>
  <c r="H28" i="139"/>
  <c r="H29" i="139"/>
  <c r="H26" i="139"/>
  <c r="H54" i="86"/>
  <c r="I26" i="139"/>
  <c r="I29" i="139"/>
  <c r="I28" i="139"/>
  <c r="I27" i="139"/>
  <c r="H55" i="86"/>
  <c r="H24" i="86"/>
  <c r="H23" i="86"/>
  <c r="D147" i="86" l="1"/>
  <c r="G147" i="86" s="1"/>
  <c r="H147" i="86" s="1"/>
  <c r="L24" i="139" s="1"/>
  <c r="G146" i="86"/>
  <c r="H146" i="86" s="1"/>
  <c r="D115" i="86"/>
  <c r="G114" i="86"/>
  <c r="H114" i="86" s="1"/>
  <c r="K22" i="139" s="1"/>
  <c r="N22" i="139" s="1"/>
  <c r="H148" i="86" l="1"/>
  <c r="D116" i="86"/>
  <c r="G116" i="86" s="1"/>
  <c r="H116" i="86" s="1"/>
  <c r="K24" i="139" s="1"/>
  <c r="N24" i="139" s="1"/>
  <c r="G115" i="86"/>
  <c r="H115" i="86" s="1"/>
  <c r="K23" i="139" s="1"/>
  <c r="L23" i="139"/>
  <c r="H149" i="86"/>
  <c r="M28" i="139"/>
  <c r="M27" i="139"/>
  <c r="M29" i="139"/>
  <c r="M26" i="139"/>
  <c r="K27" i="139" l="1"/>
  <c r="K28" i="139"/>
  <c r="K29" i="139"/>
  <c r="H117" i="86"/>
  <c r="H118" i="86"/>
  <c r="K26" i="139"/>
  <c r="L29" i="139"/>
  <c r="L28" i="139"/>
  <c r="L26" i="139"/>
  <c r="L27" i="139"/>
  <c r="N23" i="139"/>
  <c r="N29" i="139" s="1"/>
  <c r="N26" i="139" l="1"/>
  <c r="N28" i="139"/>
  <c r="N27" i="139"/>
  <c r="H95" i="35"/>
  <c r="I58" i="35" l="1"/>
  <c r="I96" i="35" s="1"/>
  <c r="J57" i="35" l="1"/>
  <c r="J95" i="35" s="1"/>
  <c r="J56" i="35"/>
  <c r="J94" i="35" s="1"/>
  <c r="H58" i="35"/>
  <c r="K19" i="35"/>
  <c r="G19" i="35" s="1"/>
  <c r="H59" i="35"/>
  <c r="I57" i="35"/>
  <c r="K18" i="35"/>
  <c r="G18" i="35" s="1"/>
  <c r="I55" i="35"/>
  <c r="I93" i="35" s="1"/>
  <c r="J55" i="35"/>
  <c r="J93" i="35" s="1"/>
  <c r="J58" i="35"/>
  <c r="J96" i="35" s="1"/>
  <c r="J59" i="35"/>
  <c r="J97" i="35" s="1"/>
  <c r="I59" i="35"/>
  <c r="I97" i="35" s="1"/>
  <c r="I56" i="35"/>
  <c r="I94" i="35" s="1"/>
  <c r="H56" i="35"/>
  <c r="H55" i="35"/>
  <c r="K16" i="35"/>
  <c r="G16" i="35" s="1"/>
  <c r="H96" i="35" l="1"/>
  <c r="K58" i="35"/>
  <c r="H94" i="35"/>
  <c r="K56" i="35"/>
  <c r="I95" i="35"/>
  <c r="K57" i="35"/>
  <c r="K55" i="35"/>
  <c r="H93" i="35"/>
  <c r="K59" i="35"/>
  <c r="H97" i="35"/>
  <c r="K97" i="35" l="1"/>
  <c r="K93" i="35"/>
  <c r="K95" i="35"/>
  <c r="K94" i="35"/>
  <c r="K96" i="35"/>
  <c r="H23" i="142" l="1"/>
  <c r="H24" i="142"/>
  <c r="H118" i="142"/>
  <c r="H117" i="142"/>
  <c r="D46" i="35" l="1"/>
  <c r="D84" i="35"/>
  <c r="F96" i="35" l="1"/>
  <c r="F85" i="35"/>
  <c r="F95" i="35"/>
  <c r="F98" i="35"/>
  <c r="F97" i="35"/>
  <c r="F91" i="35"/>
  <c r="F93" i="35"/>
  <c r="F94" i="35"/>
  <c r="F90" i="35"/>
  <c r="F86" i="35"/>
  <c r="F89" i="35" l="1"/>
  <c r="L98" i="35"/>
  <c r="G98" i="35"/>
  <c r="M98" i="35" s="1"/>
  <c r="F24" i="139" s="1"/>
  <c r="N98" i="35"/>
  <c r="N94" i="35"/>
  <c r="G94" i="35"/>
  <c r="M94" i="35" s="1"/>
  <c r="F20" i="139" s="1"/>
  <c r="L94" i="35"/>
  <c r="F88" i="35"/>
  <c r="F87" i="35"/>
  <c r="N93" i="35"/>
  <c r="L93" i="35"/>
  <c r="G93" i="35"/>
  <c r="M93" i="35" s="1"/>
  <c r="F19" i="139" s="1"/>
  <c r="G95" i="35"/>
  <c r="M95" i="35" s="1"/>
  <c r="F21" i="139" s="1"/>
  <c r="N95" i="35"/>
  <c r="L95" i="35"/>
  <c r="L86" i="35"/>
  <c r="N86" i="35"/>
  <c r="G86" i="35"/>
  <c r="M86" i="35" s="1"/>
  <c r="F12" i="139" s="1"/>
  <c r="G91" i="35"/>
  <c r="M91" i="35" s="1"/>
  <c r="F17" i="139" s="1"/>
  <c r="N91" i="35"/>
  <c r="L91" i="35"/>
  <c r="L85" i="35"/>
  <c r="N85" i="35"/>
  <c r="G85" i="35"/>
  <c r="M85" i="35" s="1"/>
  <c r="F11" i="139" s="1"/>
  <c r="F92" i="35"/>
  <c r="F84" i="35"/>
  <c r="L90" i="35"/>
  <c r="N90" i="35"/>
  <c r="G90" i="35"/>
  <c r="M90" i="35" s="1"/>
  <c r="F16" i="139" s="1"/>
  <c r="N97" i="35"/>
  <c r="G97" i="35"/>
  <c r="M97" i="35" s="1"/>
  <c r="F23" i="139" s="1"/>
  <c r="L97" i="35"/>
  <c r="G96" i="35"/>
  <c r="M96" i="35" s="1"/>
  <c r="F22" i="139" s="1"/>
  <c r="L96" i="35"/>
  <c r="N96" i="35"/>
  <c r="F56" i="35"/>
  <c r="F60" i="35"/>
  <c r="F55" i="35"/>
  <c r="F57" i="35"/>
  <c r="F48" i="35"/>
  <c r="F53" i="35"/>
  <c r="F47" i="35"/>
  <c r="F52" i="35"/>
  <c r="F59" i="35"/>
  <c r="F58" i="35"/>
  <c r="M18" i="35"/>
  <c r="D21" i="139" s="1"/>
  <c r="L18" i="35"/>
  <c r="N18" i="35"/>
  <c r="M17" i="35"/>
  <c r="D20" i="139" s="1"/>
  <c r="L17" i="35"/>
  <c r="N17" i="35"/>
  <c r="M20" i="35"/>
  <c r="D23" i="139" s="1"/>
  <c r="L20" i="35"/>
  <c r="N20" i="35"/>
  <c r="M9" i="35"/>
  <c r="D12" i="139" s="1"/>
  <c r="N9" i="35"/>
  <c r="L9" i="35"/>
  <c r="M8" i="35"/>
  <c r="D11" i="139" s="1"/>
  <c r="N8" i="35"/>
  <c r="L8" i="35"/>
  <c r="M16" i="35"/>
  <c r="D19" i="139" s="1"/>
  <c r="N16" i="35"/>
  <c r="L16" i="35"/>
  <c r="M14" i="35"/>
  <c r="D17" i="139" s="1"/>
  <c r="N14" i="35"/>
  <c r="L14" i="35"/>
  <c r="M21" i="35"/>
  <c r="D24" i="139" s="1"/>
  <c r="L21" i="35"/>
  <c r="N21" i="35"/>
  <c r="M13" i="35"/>
  <c r="D16" i="139" s="1"/>
  <c r="L13" i="35"/>
  <c r="N13" i="35"/>
  <c r="M19" i="35"/>
  <c r="D22" i="139" s="1"/>
  <c r="N19" i="35"/>
  <c r="L19" i="35"/>
  <c r="F100" i="35" l="1"/>
  <c r="F101" i="35"/>
  <c r="L87" i="35"/>
  <c r="G87" i="35"/>
  <c r="M87" i="35" s="1"/>
  <c r="F13" i="139" s="1"/>
  <c r="N87" i="35"/>
  <c r="G92" i="35"/>
  <c r="M92" i="35" s="1"/>
  <c r="F18" i="139" s="1"/>
  <c r="L92" i="35"/>
  <c r="N92" i="35"/>
  <c r="L88" i="35"/>
  <c r="G88" i="35"/>
  <c r="M88" i="35" s="1"/>
  <c r="F14" i="139" s="1"/>
  <c r="N88" i="35"/>
  <c r="L89" i="35"/>
  <c r="G89" i="35"/>
  <c r="M89" i="35" s="1"/>
  <c r="F15" i="139" s="1"/>
  <c r="N89" i="35"/>
  <c r="L53" i="35"/>
  <c r="G53" i="35"/>
  <c r="M53" i="35" s="1"/>
  <c r="E17" i="139" s="1"/>
  <c r="N53" i="35"/>
  <c r="F50" i="35"/>
  <c r="N48" i="35"/>
  <c r="L48" i="35"/>
  <c r="G48" i="35"/>
  <c r="M48" i="35" s="1"/>
  <c r="E12" i="139" s="1"/>
  <c r="F54" i="35"/>
  <c r="F46" i="35"/>
  <c r="G58" i="35"/>
  <c r="M58" i="35" s="1"/>
  <c r="E22" i="139" s="1"/>
  <c r="N58" i="35"/>
  <c r="L58" i="35"/>
  <c r="F51" i="35"/>
  <c r="G57" i="35"/>
  <c r="M57" i="35" s="1"/>
  <c r="E21" i="139" s="1"/>
  <c r="G21" i="139" s="1"/>
  <c r="N57" i="35"/>
  <c r="L57" i="35"/>
  <c r="G60" i="35"/>
  <c r="M60" i="35" s="1"/>
  <c r="E24" i="139" s="1"/>
  <c r="L60" i="35"/>
  <c r="N60" i="35"/>
  <c r="F49" i="35"/>
  <c r="G59" i="35"/>
  <c r="M59" i="35" s="1"/>
  <c r="E23" i="139" s="1"/>
  <c r="L59" i="35"/>
  <c r="N59" i="35"/>
  <c r="N52" i="35"/>
  <c r="L52" i="35"/>
  <c r="G52" i="35"/>
  <c r="M52" i="35" s="1"/>
  <c r="E16" i="139" s="1"/>
  <c r="G55" i="35"/>
  <c r="M55" i="35" s="1"/>
  <c r="E19" i="139" s="1"/>
  <c r="N55" i="35"/>
  <c r="L55" i="35"/>
  <c r="N47" i="35"/>
  <c r="L47" i="35"/>
  <c r="G47" i="35"/>
  <c r="M47" i="35" s="1"/>
  <c r="E11" i="139" s="1"/>
  <c r="N56" i="35"/>
  <c r="G56" i="35"/>
  <c r="M56" i="35" s="1"/>
  <c r="E20" i="139" s="1"/>
  <c r="L56" i="35"/>
  <c r="G19" i="139" l="1"/>
  <c r="U19" i="139" s="1"/>
  <c r="G20" i="139"/>
  <c r="U20" i="139" s="1"/>
  <c r="G22" i="139"/>
  <c r="U22" i="139" s="1"/>
  <c r="G23" i="139"/>
  <c r="U23" i="139" s="1"/>
  <c r="G16" i="139"/>
  <c r="U16" i="139" s="1"/>
  <c r="G12" i="139"/>
  <c r="U12" i="139" s="1"/>
  <c r="G17" i="139"/>
  <c r="U17" i="139" s="1"/>
  <c r="G24" i="139"/>
  <c r="U24" i="139" s="1"/>
  <c r="G11" i="139"/>
  <c r="U11" i="139" s="1"/>
  <c r="U21" i="139"/>
  <c r="F62" i="35"/>
  <c r="F63" i="35"/>
  <c r="N51" i="35"/>
  <c r="G51" i="35"/>
  <c r="M51" i="35" s="1"/>
  <c r="E15" i="139" s="1"/>
  <c r="L51" i="35"/>
  <c r="N54" i="35"/>
  <c r="L54" i="35"/>
  <c r="G54" i="35"/>
  <c r="M54" i="35" s="1"/>
  <c r="E18" i="139" s="1"/>
  <c r="G49" i="35"/>
  <c r="M49" i="35" s="1"/>
  <c r="E13" i="139" s="1"/>
  <c r="L49" i="35"/>
  <c r="N49" i="35"/>
  <c r="L50" i="35"/>
  <c r="N50" i="35"/>
  <c r="G50" i="35"/>
  <c r="M50" i="35" s="1"/>
  <c r="E14" i="139" s="1"/>
  <c r="M11" i="35"/>
  <c r="D14" i="139" s="1"/>
  <c r="N11" i="35"/>
  <c r="L11" i="35"/>
  <c r="M12" i="35"/>
  <c r="D15" i="139" s="1"/>
  <c r="L12" i="35"/>
  <c r="N12" i="35"/>
  <c r="M10" i="35"/>
  <c r="D13" i="139" s="1"/>
  <c r="L10" i="35"/>
  <c r="N10" i="35"/>
  <c r="M15" i="35"/>
  <c r="D18" i="139" s="1"/>
  <c r="N15" i="35"/>
  <c r="L15" i="35"/>
  <c r="G13" i="139" l="1"/>
  <c r="U13" i="139" s="1"/>
  <c r="G18" i="139"/>
  <c r="U18" i="139" s="1"/>
  <c r="G15" i="139"/>
  <c r="U15" i="139" s="1"/>
  <c r="G14" i="139"/>
  <c r="U14" i="139" s="1"/>
  <c r="H23" i="35" l="1"/>
  <c r="H24" i="35"/>
  <c r="I46" i="35"/>
  <c r="H46" i="35"/>
  <c r="H63" i="35" s="1"/>
  <c r="I84" i="35" l="1"/>
  <c r="I62" i="35"/>
  <c r="I63" i="35"/>
  <c r="H84" i="35"/>
  <c r="I23" i="35"/>
  <c r="I24" i="35"/>
  <c r="H62" i="35"/>
  <c r="K7" i="35"/>
  <c r="G7" i="35" s="1"/>
  <c r="H101" i="35" l="1"/>
  <c r="H100" i="35"/>
  <c r="K24" i="35"/>
  <c r="K23" i="35"/>
  <c r="J23" i="35"/>
  <c r="J46" i="35"/>
  <c r="J24" i="35"/>
  <c r="I100" i="35"/>
  <c r="I101" i="35"/>
  <c r="K46" i="35" l="1"/>
  <c r="N46" i="35"/>
  <c r="L46" i="35"/>
  <c r="J63" i="35"/>
  <c r="J84" i="35"/>
  <c r="J62" i="35"/>
  <c r="N63" i="35" l="1"/>
  <c r="N62" i="35"/>
  <c r="N84" i="35"/>
  <c r="L84" i="35"/>
  <c r="K84" i="35"/>
  <c r="L63" i="35"/>
  <c r="L62" i="35"/>
  <c r="K62" i="35"/>
  <c r="K63" i="35"/>
  <c r="G46" i="35"/>
  <c r="J100" i="35"/>
  <c r="J101" i="35"/>
  <c r="L100" i="35" l="1"/>
  <c r="L101" i="35"/>
  <c r="N100" i="35"/>
  <c r="N101" i="35"/>
  <c r="K101" i="35"/>
  <c r="G84" i="35"/>
  <c r="K100" i="35"/>
  <c r="G63" i="35"/>
  <c r="M46" i="35"/>
  <c r="G62" i="35"/>
  <c r="M84" i="35" l="1"/>
  <c r="G100" i="35"/>
  <c r="G101" i="35"/>
  <c r="M63" i="35"/>
  <c r="M62" i="35"/>
  <c r="E10" i="139"/>
  <c r="E28" i="139" l="1"/>
  <c r="E29" i="139"/>
  <c r="E26" i="139"/>
  <c r="E27" i="139"/>
  <c r="F10" i="139"/>
  <c r="M100" i="35"/>
  <c r="M101" i="35"/>
  <c r="F26" i="139" l="1"/>
  <c r="F29" i="139"/>
  <c r="F28" i="139"/>
  <c r="F27" i="139"/>
  <c r="F24" i="35" l="1"/>
  <c r="F23" i="35"/>
  <c r="N7" i="35"/>
  <c r="L7" i="35"/>
  <c r="G23" i="35" l="1"/>
  <c r="M7" i="35"/>
  <c r="G24" i="35"/>
  <c r="L23" i="35"/>
  <c r="L24" i="35"/>
  <c r="N24" i="35"/>
  <c r="N23" i="35"/>
  <c r="D10" i="139" l="1"/>
  <c r="M24" i="35"/>
  <c r="M23" i="35"/>
  <c r="D28" i="139" l="1"/>
  <c r="D29" i="139"/>
  <c r="D27" i="139"/>
  <c r="D26" i="139"/>
  <c r="G10" i="139"/>
  <c r="G29" i="139" l="1"/>
  <c r="G26" i="139"/>
  <c r="G27" i="139"/>
  <c r="U10" i="139"/>
  <c r="G28" i="139"/>
  <c r="U27" i="139" l="1"/>
  <c r="U29" i="139"/>
  <c r="U28" i="139"/>
  <c r="U26" i="139"/>
</calcChain>
</file>

<file path=xl/sharedStrings.xml><?xml version="1.0" encoding="utf-8"?>
<sst xmlns="http://schemas.openxmlformats.org/spreadsheetml/2006/main" count="1774" uniqueCount="1319">
  <si>
    <t>Company</t>
  </si>
  <si>
    <t>Ticker</t>
  </si>
  <si>
    <t>Primary Analyses</t>
  </si>
  <si>
    <r>
      <t xml:space="preserve">Benchmark Analysis
</t>
    </r>
    <r>
      <rPr>
        <b/>
        <sz val="8.5"/>
        <rFont val="Arial"/>
        <family val="2"/>
      </rPr>
      <t xml:space="preserve">
Expected Earnings</t>
    </r>
  </si>
  <si>
    <t>Average of
DCF,
CAPM, and
Risk Premium</t>
  </si>
  <si>
    <t>CONSTANT GROWTH DCF</t>
  </si>
  <si>
    <t>CAPM</t>
  </si>
  <si>
    <t>Risk Premium (Average)</t>
  </si>
  <si>
    <t>Value Line Beta</t>
  </si>
  <si>
    <t>Bloomberg Beta</t>
  </si>
  <si>
    <t>Average</t>
  </si>
  <si>
    <t>30-Day Average</t>
  </si>
  <si>
    <t>90-Day Average</t>
  </si>
  <si>
    <t>180-Day Average</t>
  </si>
  <si>
    <t>Current Yield</t>
  </si>
  <si>
    <t>Near-Term Projected Yield</t>
  </si>
  <si>
    <t>Long-Term Projected Yield</t>
  </si>
  <si>
    <t>ATO</t>
  </si>
  <si>
    <t>NI</t>
  </si>
  <si>
    <t>Low</t>
  </si>
  <si>
    <t>Median</t>
  </si>
  <si>
    <t>Mean</t>
  </si>
  <si>
    <t>High</t>
  </si>
  <si>
    <t>[1]</t>
  </si>
  <si>
    <t>[2]</t>
  </si>
  <si>
    <t>[3]</t>
  </si>
  <si>
    <t>[4]</t>
  </si>
  <si>
    <t>[5]</t>
  </si>
  <si>
    <t>[6]</t>
  </si>
  <si>
    <t>[7]</t>
  </si>
  <si>
    <t>Notes:</t>
  </si>
  <si>
    <t>[1] Source: Bloomberg Professional</t>
  </si>
  <si>
    <t>30-DAY CONSTANT GROWTH DCF</t>
  </si>
  <si>
    <t>Annualized Dividend</t>
  </si>
  <si>
    <t>Stock
Price</t>
  </si>
  <si>
    <t>Dividend Yield</t>
  </si>
  <si>
    <t>Expected Dividend Yield</t>
  </si>
  <si>
    <t>Value Line Earnings Growth</t>
  </si>
  <si>
    <t>Zacks Earnings Growth</t>
  </si>
  <si>
    <t>Average Growth Rate</t>
  </si>
  <si>
    <t>Low ROE</t>
  </si>
  <si>
    <t>Mean ROE</t>
  </si>
  <si>
    <t>High ROE</t>
  </si>
  <si>
    <t>n/a</t>
  </si>
  <si>
    <t>[3] Equals [1] / [2]</t>
  </si>
  <si>
    <t>[4] Equals [3] x (1 + 0.50 x [8])</t>
  </si>
  <si>
    <t>[5] Source: Value Line</t>
  </si>
  <si>
    <t>[7] Source: Zacks</t>
  </si>
  <si>
    <t>[8] Equals Average ([5], [6], [7])</t>
  </si>
  <si>
    <t>[9] Equals [3] x (1 + 0.50 x Minimum ([5], [6], [7]) + Minimum ([5], [6], [7])</t>
  </si>
  <si>
    <t>[10] Equals [4] + [8]</t>
  </si>
  <si>
    <t>[11] Equals [3] x (1 + 0.50 x Maximum ([5], [6], [7]) + Maximum ([5], [6], [7])</t>
  </si>
  <si>
    <t>90-DAY CONSTANT GROWTH DCF</t>
  </si>
  <si>
    <t>180-DAY CONSTANT GROWTH DCF</t>
  </si>
  <si>
    <t>[9]</t>
  </si>
  <si>
    <t>MARKET RISK PREMIUM DERIVED FROM S&amp;P 500 - ALL COMPANIES</t>
  </si>
  <si>
    <t>[1] Estimate of the S&amp;P 500 Dividend Yield</t>
  </si>
  <si>
    <t>[2] Estimate of the S&amp;P 500 Growth Rate</t>
  </si>
  <si>
    <t>[3] S&amp;P 500 Estimated Required Market Return</t>
  </si>
  <si>
    <t>[1] Sum of [9]</t>
  </si>
  <si>
    <t>[2] Sum of [11]</t>
  </si>
  <si>
    <t>[3] Equals ([1] x (1 + 0.5 x [2])) + [2]</t>
  </si>
  <si>
    <t>STANDARD AND POOR'S 500 INDEX</t>
  </si>
  <si>
    <t>[8]</t>
  </si>
  <si>
    <t>[10]</t>
  </si>
  <si>
    <t>[11]</t>
  </si>
  <si>
    <t>Value Line</t>
  </si>
  <si>
    <t xml:space="preserve">Cap-Weighted </t>
  </si>
  <si>
    <t>Shares</t>
  </si>
  <si>
    <t>Market</t>
  </si>
  <si>
    <t>Weight in</t>
  </si>
  <si>
    <t>Current</t>
  </si>
  <si>
    <t>Cap-Weighted</t>
  </si>
  <si>
    <t>Long-Term</t>
  </si>
  <si>
    <t>Name</t>
  </si>
  <si>
    <t>Price</t>
  </si>
  <si>
    <t>Outstanding</t>
  </si>
  <si>
    <t>Capitalization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</si>
  <si>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</si>
  <si>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</si>
  <si>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</si>
  <si>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</si>
  <si>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</si>
  <si>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</si>
  <si>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</si>
  <si>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</si>
  <si>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Broadcom Inc</t>
  </si>
  <si>
    <t>AVGO</t>
  </si>
  <si>
    <t>Boeing Co/The</t>
  </si>
  <si>
    <t>BA</t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</si>
  <si>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</si>
  <si>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</si>
  <si>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</si>
  <si>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</si>
  <si>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</si>
  <si>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</si>
  <si>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</si>
  <si>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</si>
  <si>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</si>
  <si>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</si>
  <si>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</si>
  <si>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</si>
  <si>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</si>
  <si>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</si>
  <si>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</si>
  <si>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</si>
  <si>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</si>
  <si>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</si>
  <si>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</si>
  <si>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</si>
  <si>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</si>
  <si>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</si>
  <si>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</si>
  <si>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</si>
  <si>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Monolithic Power Systems Inc</t>
  </si>
  <si>
    <t>MPWR</t>
  </si>
  <si>
    <t>International Business Machines Corp</t>
  </si>
  <si>
    <t>IBM</t>
  </si>
  <si>
    <t>Johnson &amp; Johnson</t>
  </si>
  <si>
    <t>JNJ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</si>
  <si>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</si>
  <si>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</si>
  <si>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</si>
  <si>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</si>
  <si>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</si>
  <si>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</si>
  <si>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</si>
  <si>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</si>
  <si>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</si>
  <si>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</si>
  <si>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</si>
  <si>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</si>
  <si>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</si>
  <si>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</si>
  <si>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</si>
  <si>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</si>
  <si>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</si>
  <si>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</si>
  <si>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RTX Corp</t>
  </si>
  <si>
    <t>RTX</t>
  </si>
  <si>
    <t>Analog Devices Inc</t>
  </si>
  <si>
    <t>ADI</t>
  </si>
  <si>
    <t>Walmart Inc</t>
  </si>
  <si>
    <t>WMT</t>
  </si>
  <si>
    <t>Cisco Systems Inc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</si>
  <si>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</si>
  <si>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</si>
  <si>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</si>
  <si>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</si>
  <si>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</si>
  <si>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</si>
  <si>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</si>
  <si>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</si>
  <si>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</si>
  <si>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Group/The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</si>
  <si>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</si>
  <si>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</si>
  <si>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</si>
  <si>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</si>
  <si>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</si>
  <si>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</si>
  <si>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</si>
  <si>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Altria Group Inc</t>
  </si>
  <si>
    <t>MO</t>
  </si>
  <si>
    <t>HCA Healthcare Inc</t>
  </si>
  <si>
    <t>HCA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</si>
  <si>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</si>
  <si>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</si>
  <si>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</si>
  <si>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</si>
  <si>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</si>
  <si>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</si>
  <si>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</si>
  <si>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</si>
  <si>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</si>
  <si>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</si>
  <si>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Royal Caribbean Cruises Ltd</t>
  </si>
  <si>
    <t>RCL</t>
  </si>
  <si>
    <t>Hess Corp</t>
  </si>
  <si>
    <t>HES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</si>
  <si>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</si>
  <si>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</si>
  <si>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</si>
  <si>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</si>
  <si>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</si>
  <si>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</si>
  <si>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</si>
  <si>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</si>
  <si>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Avery Dennison Corp</t>
  </si>
  <si>
    <t>AVY</t>
  </si>
  <si>
    <t>Enphase Energy Inc</t>
  </si>
  <si>
    <t>ENPH</t>
  </si>
  <si>
    <t>MSCI Inc</t>
  </si>
  <si>
    <t>MSCI</t>
  </si>
  <si>
    <t>Ball Corp</t>
  </si>
  <si>
    <t>BALL</t>
  </si>
  <si>
    <t>Axon Enterprise Inc</t>
  </si>
  <si>
    <t>AXON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</si>
  <si>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</si>
  <si>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</si>
  <si>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</si>
  <si>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</si>
  <si>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</si>
  <si>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</si>
  <si>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</si>
  <si>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</si>
  <si>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&amp;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</si>
  <si>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</si>
  <si>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</si>
  <si>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</si>
  <si>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</si>
  <si>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</si>
  <si>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</si>
  <si>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</si>
  <si>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</si>
  <si>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</si>
  <si>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Brown-Forman Corp</t>
  </si>
  <si>
    <t>BF/B</t>
  </si>
  <si>
    <t>Coterra Energy Inc</t>
  </si>
  <si>
    <t>CTRA</t>
  </si>
  <si>
    <t>CPB</t>
  </si>
  <si>
    <t>Hilton Worldwide Holdings Inc</t>
  </si>
  <si>
    <t>HLT</t>
  </si>
  <si>
    <t>Carnival Corp</t>
  </si>
  <si>
    <t>CCL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</si>
  <si>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</si>
  <si>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</si>
  <si>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</si>
  <si>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</si>
  <si>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</si>
  <si>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</si>
  <si>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</si>
  <si>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CMS</t>
  </si>
  <si>
    <t>Colgate-Palmolive Co</t>
  </si>
  <si>
    <t>CL</t>
  </si>
  <si>
    <t>EPAM Systems Inc</t>
  </si>
  <si>
    <t>EPAM</t>
  </si>
  <si>
    <t>Conagra Brands Inc</t>
  </si>
  <si>
    <t>CAG</t>
  </si>
  <si>
    <t>Airbnb Inc</t>
  </si>
  <si>
    <t>ABNB</t>
  </si>
  <si>
    <t>Consolidated Edison Inc</t>
  </si>
  <si>
    <t>ED</t>
  </si>
  <si>
    <t>Corning Inc</t>
  </si>
  <si>
    <t>GLW</t>
  </si>
  <si>
    <t>Cummins Inc</t>
  </si>
  <si>
    <t>CMI</t>
  </si>
  <si>
    <t>Caesars Entertainment Inc</t>
  </si>
  <si>
    <t>CZR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</si>
  <si>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</si>
  <si>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</si>
  <si>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</si>
  <si>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</si>
  <si>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</si>
  <si>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</si>
  <si>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</si>
  <si>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</si>
  <si>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</si>
  <si>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</si>
  <si>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</si>
  <si>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LNT</t>
  </si>
  <si>
    <t>Steel Dynamics Inc</t>
  </si>
  <si>
    <t>STLD</t>
  </si>
  <si>
    <t>Duke Energy Corp</t>
  </si>
  <si>
    <t>DUK</t>
  </si>
  <si>
    <t>Regency Centers Corp</t>
  </si>
  <si>
    <t>REG</t>
  </si>
  <si>
    <t>Eaton Corp PLC</t>
  </si>
  <si>
    <t>ETN</t>
  </si>
  <si>
    <t>Ecolab Inc</t>
  </si>
  <si>
    <t>ECL</t>
  </si>
  <si>
    <t>Revvity Inc</t>
  </si>
  <si>
    <t>RVTY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</si>
  <si>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</si>
  <si>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</si>
  <si>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</si>
  <si>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</si>
  <si>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</si>
  <si>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</si>
  <si>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</si>
  <si>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ETR</t>
  </si>
  <si>
    <t>Equifax Inc</t>
  </si>
  <si>
    <t>EFX</t>
  </si>
  <si>
    <t>EQT Corp</t>
  </si>
  <si>
    <t>EQT</t>
  </si>
  <si>
    <t>IQVIA Holdings Inc</t>
  </si>
  <si>
    <t>IQV</t>
  </si>
  <si>
    <t>Gartner Inc</t>
  </si>
  <si>
    <t>IT</t>
  </si>
  <si>
    <t>FedEx Corp</t>
  </si>
  <si>
    <t>FDX</t>
  </si>
  <si>
    <t>Brown &amp; Brown Inc</t>
  </si>
  <si>
    <t>BRO</t>
  </si>
  <si>
    <t>Ford Motor Co</t>
  </si>
  <si>
    <t>F</t>
  </si>
  <si>
    <t>NextEra Energy Inc</t>
  </si>
  <si>
    <t>NEE</t>
  </si>
  <si>
    <t>Franklin Resources Inc</t>
  </si>
  <si>
    <t>BEN</t>
  </si>
  <si>
    <t>Garmin Ltd</t>
  </si>
  <si>
    <t>GRMN</t>
  </si>
  <si>
    <t>Freeport-McMoRan Inc</t>
  </si>
  <si>
    <t>FCX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</si>
  <si>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</si>
  <si>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</si>
  <si>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</si>
  <si>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</si>
  <si>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</si>
  <si>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</si>
  <si>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</si>
  <si>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</si>
  <si>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</si>
  <si>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</si>
  <si>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</si>
  <si>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</si>
  <si>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</si>
  <si>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</si>
  <si>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</si>
  <si>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</si>
  <si>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Insulet Corp</t>
  </si>
  <si>
    <t>PODD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</si>
  <si>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</si>
  <si>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</si>
  <si>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</si>
  <si>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</si>
  <si>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</si>
  <si>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</si>
  <si>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</si>
  <si>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</si>
  <si>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</si>
  <si>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</si>
  <si>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</si>
  <si>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</si>
  <si>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</si>
  <si>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</si>
  <si>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</si>
  <si>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</si>
  <si>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</si>
  <si>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WTW</t>
  </si>
  <si>
    <t>Illinois Tool Works Inc</t>
  </si>
  <si>
    <t>ITW</t>
  </si>
  <si>
    <t>CDW Corp/DE</t>
  </si>
  <si>
    <t>CDW</t>
  </si>
  <si>
    <t>Trane Technologies PLC</t>
  </si>
  <si>
    <t>TT</t>
  </si>
  <si>
    <t>Interpublic Group of Cos Inc/The</t>
  </si>
  <si>
    <t>IPG</t>
  </si>
  <si>
    <t>International Flavors &amp; Fragrances Inc</t>
  </si>
  <si>
    <t>IFF</t>
  </si>
  <si>
    <t>Generac Holdings Inc</t>
  </si>
  <si>
    <t>GNRC</t>
  </si>
  <si>
    <t>NXP Semiconductors NV</t>
  </si>
  <si>
    <t>NXPI</t>
  </si>
  <si>
    <t>Kellanova</t>
  </si>
  <si>
    <t>K</t>
  </si>
  <si>
    <t>Broadridge Financial Solutions Inc</t>
  </si>
  <si>
    <t>BR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</si>
  <si>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</si>
  <si>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</si>
  <si>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</si>
  <si>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</si>
  <si>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</si>
  <si>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</si>
  <si>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</si>
  <si>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</si>
  <si>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Lennar Corp</t>
  </si>
  <si>
    <t>LEN</t>
  </si>
  <si>
    <t>Eli Lilly &amp; Co</t>
  </si>
  <si>
    <t>LLY</t>
  </si>
  <si>
    <t>Charter Communications Inc</t>
  </si>
  <si>
    <t>CHTR</t>
  </si>
  <si>
    <t>Loews Corp</t>
  </si>
  <si>
    <t>L</t>
  </si>
  <si>
    <t>Lowe's Cos Inc</t>
  </si>
  <si>
    <t>LOW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</si>
  <si>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</si>
  <si>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</si>
  <si>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</si>
  <si>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</si>
  <si>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</si>
  <si>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</si>
  <si>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</si>
  <si>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</si>
  <si>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</si>
  <si>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</si>
  <si>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</si>
  <si>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</si>
  <si>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</si>
  <si>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</si>
  <si>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</si>
  <si>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</si>
  <si>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</si>
  <si>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</si>
  <si>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</si>
  <si>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</si>
  <si>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</si>
  <si>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</si>
  <si>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LH</t>
  </si>
  <si>
    <t>Newmont Corp</t>
  </si>
  <si>
    <t>NEM</t>
  </si>
  <si>
    <t>NIKE Inc</t>
  </si>
  <si>
    <t>NKE</t>
  </si>
  <si>
    <t>NiSource Inc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</si>
  <si>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</si>
  <si>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</si>
  <si>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</si>
  <si>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</si>
  <si>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</si>
  <si>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</si>
  <si>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</si>
  <si>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</si>
  <si>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</si>
  <si>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</si>
  <si>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</si>
  <si>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</si>
  <si>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</si>
  <si>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</si>
  <si>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</si>
  <si>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</si>
  <si>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</si>
  <si>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</si>
  <si>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</si>
  <si>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</si>
  <si>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PG&amp;E Corp</t>
  </si>
  <si>
    <t>PCG</t>
  </si>
  <si>
    <t>Parker-Hannifin Corp</t>
  </si>
  <si>
    <t>PH</t>
  </si>
  <si>
    <t>Rollins Inc</t>
  </si>
  <si>
    <t>ROL</t>
  </si>
  <si>
    <t>PPL Corp</t>
  </si>
  <si>
    <t>PPL</t>
  </si>
  <si>
    <t>ConocoPhillips</t>
  </si>
  <si>
    <t>COP</t>
  </si>
  <si>
    <t>PulteGroup Inc</t>
  </si>
  <si>
    <t>PHM</t>
  </si>
  <si>
    <t>Pinnacle West Capital Corp</t>
  </si>
  <si>
    <t>PNW</t>
  </si>
  <si>
    <t>PNC Financial Services Group Inc/The</t>
  </si>
  <si>
    <t>PNC</t>
  </si>
  <si>
    <t>PPG Industries Inc</t>
  </si>
  <si>
    <t>PPG</t>
  </si>
  <si>
    <t>Progressive Corp/The</t>
  </si>
  <si>
    <t>PGR</t>
  </si>
  <si>
    <t>Public Service Enterprise Group Inc</t>
  </si>
  <si>
    <t>PEG</t>
  </si>
  <si>
    <t>Cooper Cos Inc/The</t>
  </si>
  <si>
    <t>COO</t>
  </si>
  <si>
    <t>Edison International</t>
  </si>
  <si>
    <t>EIX</t>
  </si>
  <si>
    <t>Schlumberger NV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</si>
  <si>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</si>
  <si>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</si>
  <si>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</si>
  <si>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</si>
  <si>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</si>
  <si>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</si>
  <si>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</si>
  <si>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</si>
  <si>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</si>
  <si>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</si>
  <si>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</si>
  <si>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</si>
  <si>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</si>
  <si>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Southern Co/The</t>
  </si>
  <si>
    <t>SO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</si>
  <si>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</si>
  <si>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</si>
  <si>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</si>
  <si>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</si>
  <si>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</si>
  <si>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</si>
  <si>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</si>
  <si>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</si>
  <si>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</si>
  <si>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</si>
  <si>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</si>
  <si>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</si>
  <si>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</si>
  <si>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</si>
  <si>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</si>
  <si>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</si>
  <si>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</si>
  <si>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</si>
  <si>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</si>
  <si>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</si>
  <si>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</si>
  <si>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</si>
  <si>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</si>
  <si>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</si>
  <si>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</si>
  <si>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</si>
  <si>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</si>
  <si>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</si>
  <si>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</si>
  <si>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</si>
  <si>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</si>
  <si>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</si>
  <si>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</si>
  <si>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</si>
  <si>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</si>
  <si>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</si>
  <si>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Blackstone Inc</t>
  </si>
  <si>
    <t>BX</t>
  </si>
  <si>
    <t>Ventas Inc</t>
  </si>
  <si>
    <t>VTR</t>
  </si>
  <si>
    <t>Vulcan Materials Co</t>
  </si>
  <si>
    <t>VMC</t>
  </si>
  <si>
    <t>Weyerhaeuser Co</t>
  </si>
  <si>
    <t>WY</t>
  </si>
  <si>
    <t>Williams Cos Inc/The</t>
  </si>
  <si>
    <t>WMB</t>
  </si>
  <si>
    <t>Constellation Energy Corp</t>
  </si>
  <si>
    <t>CEG</t>
  </si>
  <si>
    <t>WEC Energy Group Inc</t>
  </si>
  <si>
    <t>WEC</t>
  </si>
  <si>
    <t>Adobe Inc</t>
  </si>
  <si>
    <t>ADBE</t>
  </si>
  <si>
    <t>AES Corp/The</t>
  </si>
  <si>
    <t>AES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</si>
  <si>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</si>
  <si>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</si>
  <si>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</si>
  <si>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</si>
  <si>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</si>
  <si>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</si>
  <si>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</si>
  <si>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</si>
  <si>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</si>
  <si>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</si>
  <si>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</si>
  <si>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</si>
  <si>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</si>
  <si>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</si>
  <si>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</si>
  <si>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</si>
  <si>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Fiserv Inc</t>
  </si>
  <si>
    <t>FI</t>
  </si>
  <si>
    <t>McCormick &amp; Co Inc/MD</t>
  </si>
  <si>
    <t>MKC</t>
  </si>
  <si>
    <t>PACCAR Inc</t>
  </si>
  <si>
    <t>PCAR</t>
  </si>
  <si>
    <t>Costco Wholesale Corp</t>
  </si>
  <si>
    <t>COST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</si>
  <si>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</si>
  <si>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</si>
  <si>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</si>
  <si>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</si>
  <si>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</si>
  <si>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</si>
  <si>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</si>
  <si>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</si>
  <si>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Cardinal Health Inc</t>
  </si>
  <si>
    <t>CAH</t>
  </si>
  <si>
    <t>Cincinnati Financial Corp</t>
  </si>
  <si>
    <t>CINF</t>
  </si>
  <si>
    <t>Paramount Global</t>
  </si>
  <si>
    <t>PARA</t>
  </si>
  <si>
    <t>DR Horton Inc</t>
  </si>
  <si>
    <t>DHI</t>
  </si>
  <si>
    <t>Electronic Arts Inc</t>
  </si>
  <si>
    <t>EA</t>
  </si>
  <si>
    <t>Fair Isaac Corp</t>
  </si>
  <si>
    <t>FICO</t>
  </si>
  <si>
    <t>Expeditors International of Washington Inc</t>
  </si>
  <si>
    <t>EXPD</t>
  </si>
  <si>
    <t>Fastenal Co</t>
  </si>
  <si>
    <t>FAST</t>
  </si>
  <si>
    <t>M&amp;T Bank Corp</t>
  </si>
  <si>
    <t>MTB</t>
  </si>
  <si>
    <t>Xcel Energy Inc</t>
  </si>
  <si>
    <t>XEL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</si>
  <si>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</si>
  <si>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</si>
  <si>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</si>
  <si>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</si>
  <si>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</si>
  <si>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</si>
  <si>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</si>
  <si>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</si>
  <si>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</si>
  <si>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</si>
  <si>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</si>
  <si>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</si>
  <si>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</si>
  <si>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</si>
  <si>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</si>
  <si>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</si>
  <si>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</si>
  <si>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</si>
  <si>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QUALCOMM Inc</t>
  </si>
  <si>
    <t>QCOM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</si>
  <si>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</si>
  <si>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</si>
  <si>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</si>
  <si>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</si>
  <si>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</si>
  <si>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</si>
  <si>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</si>
  <si>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</si>
  <si>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</si>
  <si>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</si>
  <si>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</si>
  <si>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</si>
  <si>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</si>
  <si>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</si>
  <si>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</si>
  <si>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</si>
  <si>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</si>
  <si>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</si>
  <si>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</si>
  <si>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Gen Digital Inc</t>
  </si>
  <si>
    <t>GEN</t>
  </si>
  <si>
    <t>T Rowe Price Group Inc</t>
  </si>
  <si>
    <t>TROW</t>
  </si>
  <si>
    <t>Waste Management Inc</t>
  </si>
  <si>
    <t>WM</t>
  </si>
  <si>
    <t>Constellation Brands Inc</t>
  </si>
  <si>
    <t>STZ</t>
  </si>
  <si>
    <t>Invesco Ltd</t>
  </si>
  <si>
    <t>IVZ</t>
  </si>
  <si>
    <t>Intuit Inc</t>
  </si>
  <si>
    <t>INTU</t>
  </si>
  <si>
    <t>Morgan Stanley</t>
  </si>
  <si>
    <t>MS</t>
  </si>
  <si>
    <t>Microchip Technology Inc</t>
  </si>
  <si>
    <t>MCHP</t>
  </si>
  <si>
    <t>Chubb Ltd</t>
  </si>
  <si>
    <t>CB</t>
  </si>
  <si>
    <t>Hologic Inc</t>
  </si>
  <si>
    <t>HOLX</t>
  </si>
  <si>
    <t>Citizens Financial Group Inc</t>
  </si>
  <si>
    <t>CFG</t>
  </si>
  <si>
    <t>O'Reilly Automotive Inc</t>
  </si>
  <si>
    <t>ORLY</t>
  </si>
  <si>
    <t>Allstate Corp/The</t>
  </si>
  <si>
    <t>ALL</t>
  </si>
  <si>
    <t>Equity Residential</t>
  </si>
  <si>
    <t>EQR</t>
  </si>
  <si>
    <t>Keurig Dr Pepper Inc</t>
  </si>
  <si>
    <t>KDP</t>
  </si>
  <si>
    <t>Host Hotels &amp; Resorts Inc</t>
  </si>
  <si>
    <t>HST</t>
  </si>
  <si>
    <t>Incyte Corp</t>
  </si>
  <si>
    <t>INCY</t>
  </si>
  <si>
    <t>Simon Property Group Inc</t>
  </si>
  <si>
    <t>SPG</t>
  </si>
  <si>
    <t>Eastman Chemical Co</t>
  </si>
  <si>
    <t>EMN</t>
  </si>
  <si>
    <t>AvalonBay Communities Inc</t>
  </si>
  <si>
    <t>AVB</t>
  </si>
  <si>
    <t>Prudential Financial Inc</t>
  </si>
  <si>
    <t>PRU</t>
  </si>
  <si>
    <t>United Parcel Service Inc</t>
  </si>
  <si>
    <t>UPS</t>
  </si>
  <si>
    <t>Walgreens Boots Alliance Inc</t>
  </si>
  <si>
    <t>WBA</t>
  </si>
  <si>
    <t>STERIS PLC</t>
  </si>
  <si>
    <t>STE</t>
  </si>
  <si>
    <t>McKesson Corp</t>
  </si>
  <si>
    <t>MCK</t>
  </si>
  <si>
    <t>Lockheed Martin Corp</t>
  </si>
  <si>
    <t>LMT</t>
  </si>
  <si>
    <t>Cencora Inc</t>
  </si>
  <si>
    <t>COR</t>
  </si>
  <si>
    <t>Capital One Financial Corp</t>
  </si>
  <si>
    <t>COF</t>
  </si>
  <si>
    <t>Waters Corp</t>
  </si>
  <si>
    <t>WAT</t>
  </si>
  <si>
    <t>Nordson Corp</t>
  </si>
  <si>
    <t>NDSN</t>
  </si>
  <si>
    <t>Dollar Tree Inc</t>
  </si>
  <si>
    <t>DLTR</t>
  </si>
  <si>
    <t>Darden Restaurants Inc</t>
  </si>
  <si>
    <t>DRI</t>
  </si>
  <si>
    <t>Evergy Inc</t>
  </si>
  <si>
    <t>EVRG</t>
  </si>
  <si>
    <t>Match Group Inc</t>
  </si>
  <si>
    <t>MTCH</t>
  </si>
  <si>
    <t>Domino's Pizza Inc</t>
  </si>
  <si>
    <t>DPZ</t>
  </si>
  <si>
    <t>NVR Inc</t>
  </si>
  <si>
    <t>NVR</t>
  </si>
  <si>
    <t>NetApp Inc</t>
  </si>
  <si>
    <t>NTAP</t>
  </si>
  <si>
    <t>Old Dominion Freight Line Inc</t>
  </si>
  <si>
    <t>ODFL</t>
  </si>
  <si>
    <t>DaVita Inc</t>
  </si>
  <si>
    <t>DVA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</si>
  <si>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</si>
  <si>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</si>
  <si>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</si>
  <si>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</si>
  <si>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</si>
  <si>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</si>
  <si>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</si>
  <si>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</si>
  <si>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</si>
  <si>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</si>
  <si>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</si>
  <si>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</si>
  <si>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</si>
  <si>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Quest Diagnostics Inc</t>
  </si>
  <si>
    <t>DGX</t>
  </si>
  <si>
    <t>Rockwell Automation Inc</t>
  </si>
  <si>
    <t>ROK</t>
  </si>
  <si>
    <t>Kraft Heinz Co/The</t>
  </si>
  <si>
    <t>KHC</t>
  </si>
  <si>
    <t>American Tower Corp</t>
  </si>
  <si>
    <t>AMT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</si>
  <si>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</si>
  <si>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</si>
  <si>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</si>
  <si>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</si>
  <si>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</si>
  <si>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</si>
  <si>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</si>
  <si>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</si>
  <si>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BXP</t>
  </si>
  <si>
    <t>Amphenol Corp</t>
  </si>
  <si>
    <t>APH</t>
  </si>
  <si>
    <t>Howmet Aerospace Inc</t>
  </si>
  <si>
    <t>HWM</t>
  </si>
  <si>
    <t>Valero Energy Corp</t>
  </si>
  <si>
    <t>VLO</t>
  </si>
  <si>
    <t>Synopsys Inc</t>
  </si>
  <si>
    <t>SNPS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</si>
  <si>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</si>
  <si>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</si>
  <si>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</si>
  <si>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</si>
  <si>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</si>
  <si>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</si>
  <si>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</si>
  <si>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</si>
  <si>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</si>
  <si>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</si>
  <si>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</si>
  <si>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</si>
  <si>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</si>
  <si>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</si>
  <si>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</si>
  <si>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</si>
  <si>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</si>
  <si>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</si>
  <si>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</si>
  <si>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AEE</t>
  </si>
  <si>
    <t>ANSYS Inc</t>
  </si>
  <si>
    <t>ANSS</t>
  </si>
  <si>
    <t>FactSet Research Systems Inc</t>
  </si>
  <si>
    <t>FDS</t>
  </si>
  <si>
    <t>NVIDIA Corp</t>
  </si>
  <si>
    <t>NVDA</t>
  </si>
  <si>
    <t>Cognizant Technology Solutions Corp</t>
  </si>
  <si>
    <t>CTSH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</si>
  <si>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</si>
  <si>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</si>
  <si>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</si>
  <si>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</si>
  <si>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</si>
  <si>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</si>
  <si>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</si>
  <si>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</si>
  <si>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</si>
  <si>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</si>
  <si>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</si>
  <si>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</si>
  <si>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</t>
  </si>
  <si>
    <t>SRE</t>
  </si>
  <si>
    <t>Moody's Corp</t>
  </si>
  <si>
    <t>MCO</t>
  </si>
  <si>
    <t>ON Semiconductor Corp</t>
  </si>
  <si>
    <t>ON</t>
  </si>
  <si>
    <t>Booking Holdings Inc</t>
  </si>
  <si>
    <t>BKNG</t>
  </si>
  <si>
    <t>F5 Inc</t>
  </si>
  <si>
    <t>FFIV</t>
  </si>
  <si>
    <t>Akamai Technologies Inc</t>
  </si>
  <si>
    <t>AKAM</t>
  </si>
  <si>
    <t>Charles River Laboratories International Inc</t>
  </si>
  <si>
    <t>CRL</t>
  </si>
  <si>
    <t>MarketAxess Holdings Inc</t>
  </si>
  <si>
    <t>MKTX</t>
  </si>
  <si>
    <t>Devon Energy Corp</t>
  </si>
  <si>
    <t>DVN</t>
  </si>
  <si>
    <t>Bio-Techne Corp</t>
  </si>
  <si>
    <t>TECH</t>
  </si>
  <si>
    <t>Alphabet Inc</t>
  </si>
  <si>
    <t>GOOGL</t>
  </si>
  <si>
    <t>BG</t>
  </si>
  <si>
    <t>Allegion plc</t>
  </si>
  <si>
    <t>ALLE</t>
  </si>
  <si>
    <t>Netflix Inc</t>
  </si>
  <si>
    <t>NFLX</t>
  </si>
  <si>
    <t>Agilent Technologies Inc</t>
  </si>
  <si>
    <t>A</t>
  </si>
  <si>
    <t>Warner Bros Discovery Inc</t>
  </si>
  <si>
    <t>WBD</t>
  </si>
  <si>
    <t>Elevance Health Inc</t>
  </si>
  <si>
    <t>ELV</t>
  </si>
  <si>
    <t>Trimble Inc</t>
  </si>
  <si>
    <t>TRMB</t>
  </si>
  <si>
    <t>CME Group Inc</t>
  </si>
  <si>
    <t>CME</t>
  </si>
  <si>
    <t>Juniper Networks Inc</t>
  </si>
  <si>
    <t>JNPR</t>
  </si>
  <si>
    <t>DTE Energy Co</t>
  </si>
  <si>
    <t>DTE</t>
  </si>
  <si>
    <t>Nasdaq Inc</t>
  </si>
  <si>
    <t>NDAQ</t>
  </si>
  <si>
    <t>Philip Morris International Inc</t>
  </si>
  <si>
    <t>PM</t>
  </si>
  <si>
    <t>Salesforce Inc</t>
  </si>
  <si>
    <t>CRM</t>
  </si>
  <si>
    <t>Ingersoll Rand Inc</t>
  </si>
  <si>
    <t>IR</t>
  </si>
  <si>
    <t>Roper Technologies Inc</t>
  </si>
  <si>
    <t>ROP</t>
  </si>
  <si>
    <t>Huntington Ingalls Industries Inc</t>
  </si>
  <si>
    <t>HII</t>
  </si>
  <si>
    <t>MetLife Inc</t>
  </si>
  <si>
    <t>MET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</si>
  <si>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</si>
  <si>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</si>
  <si>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</si>
  <si>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</si>
  <si>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</si>
  <si>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</si>
  <si>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</si>
  <si>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</si>
  <si>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</si>
  <si>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</si>
  <si>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Zimmer Biomet Holdings Inc</t>
  </si>
  <si>
    <t>ZBH</t>
  </si>
  <si>
    <t>CBRE Group Inc</t>
  </si>
  <si>
    <t>CBRE</t>
  </si>
  <si>
    <t>Camden Property Trust</t>
  </si>
  <si>
    <t>CPT</t>
  </si>
  <si>
    <t>Mastercard Inc</t>
  </si>
  <si>
    <t>MA</t>
  </si>
  <si>
    <t>CarMax Inc</t>
  </si>
  <si>
    <t>KMX</t>
  </si>
  <si>
    <t>Intercontinental Exchange Inc</t>
  </si>
  <si>
    <t>ICE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</si>
  <si>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</si>
  <si>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</si>
  <si>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</si>
  <si>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</si>
  <si>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</si>
  <si>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</si>
  <si>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</si>
  <si>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</si>
  <si>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</si>
  <si>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</si>
  <si>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</si>
  <si>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</si>
  <si>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Regions Financial Corp</t>
  </si>
  <si>
    <t>RF</t>
  </si>
  <si>
    <t>Monster Beverage Corp</t>
  </si>
  <si>
    <t>MNST</t>
  </si>
  <si>
    <t>Mosaic Co/The</t>
  </si>
  <si>
    <t>MOS</t>
  </si>
  <si>
    <t>Baker Hughes Co</t>
  </si>
  <si>
    <t>BKR</t>
  </si>
  <si>
    <t>Expedia Group Inc</t>
  </si>
  <si>
    <t>EXPE</t>
  </si>
  <si>
    <t>CF Industries Holdings Inc</t>
  </si>
  <si>
    <t>CF</t>
  </si>
  <si>
    <t>Leidos Holdings Inc</t>
  </si>
  <si>
    <t>LDOS</t>
  </si>
  <si>
    <t>APA Corp</t>
  </si>
  <si>
    <t>APA</t>
  </si>
  <si>
    <t>GOOG</t>
  </si>
  <si>
    <t>First Solar Inc</t>
  </si>
  <si>
    <t>FSLR</t>
  </si>
  <si>
    <t>TEL</t>
  </si>
  <si>
    <t>Discover Financial Services</t>
  </si>
  <si>
    <t>DFS</t>
  </si>
  <si>
    <t>Linde PLC</t>
  </si>
  <si>
    <t>LIN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</si>
  <si>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</si>
  <si>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</si>
  <si>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</si>
  <si>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</si>
  <si>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</si>
  <si>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</si>
  <si>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</si>
  <si>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</si>
  <si>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Tractor Supply Co</t>
  </si>
  <si>
    <t>TSCO</t>
  </si>
  <si>
    <t>Advanced Micro Devices Inc</t>
  </si>
  <si>
    <t>AMD</t>
  </si>
  <si>
    <t>ResMed Inc</t>
  </si>
  <si>
    <t>RMD</t>
  </si>
  <si>
    <t>Mettler-Toledo International Inc</t>
  </si>
  <si>
    <t>MTD</t>
  </si>
  <si>
    <t>Jacobs Solutions Inc</t>
  </si>
  <si>
    <t>J</t>
  </si>
  <si>
    <t>Copart Inc</t>
  </si>
  <si>
    <t>CPRT</t>
  </si>
  <si>
    <t>VICI Properties Inc</t>
  </si>
  <si>
    <t>VICI</t>
  </si>
  <si>
    <t>Albemarle Corp</t>
  </si>
  <si>
    <t>ALB</t>
  </si>
  <si>
    <t>Fortinet Inc</t>
  </si>
  <si>
    <t>FTNT</t>
  </si>
  <si>
    <t>Moderna Inc</t>
  </si>
  <si>
    <t>MRNA</t>
  </si>
  <si>
    <t>Essex Property Trust Inc</t>
  </si>
  <si>
    <t>ESS</t>
  </si>
  <si>
    <t>CoStar Group Inc</t>
  </si>
  <si>
    <t>CSGP</t>
  </si>
  <si>
    <t>Realty Income Corp</t>
  </si>
  <si>
    <t>O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</si>
  <si>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</si>
  <si>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</si>
  <si>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</si>
  <si>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</si>
  <si>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</si>
  <si>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</si>
  <si>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</si>
  <si>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</si>
  <si>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Diamondback Energy Inc</t>
  </si>
  <si>
    <t>FANG</t>
  </si>
  <si>
    <t>Palo Alto Networks Inc</t>
  </si>
  <si>
    <t>PANW</t>
  </si>
  <si>
    <t>ServiceNow Inc</t>
  </si>
  <si>
    <t>NOW</t>
  </si>
  <si>
    <t>Church &amp; Dwight Co Inc</t>
  </si>
  <si>
    <t>CHD</t>
  </si>
  <si>
    <t>Federal Realty Investment Trust</t>
  </si>
  <si>
    <t>FRT</t>
  </si>
  <si>
    <t>MGM Resorts International</t>
  </si>
  <si>
    <t>MGM</t>
  </si>
  <si>
    <t>American Electric Power Co Inc</t>
  </si>
  <si>
    <t>AEP</t>
  </si>
  <si>
    <t>Invitation Homes Inc</t>
  </si>
  <si>
    <t>INVH</t>
  </si>
  <si>
    <t>PTC Inc</t>
  </si>
  <si>
    <t>PTC</t>
  </si>
  <si>
    <t>JB Hunt Transport Services Inc</t>
  </si>
  <si>
    <t>JBHT</t>
  </si>
  <si>
    <t>Lam Research Corp</t>
  </si>
  <si>
    <t>LRCX</t>
  </si>
  <si>
    <t>Mohawk Industries Inc</t>
  </si>
  <si>
    <t>MHK</t>
  </si>
  <si>
    <t>GE HealthCare Technologies Inc</t>
  </si>
  <si>
    <t>GEHC</t>
  </si>
  <si>
    <t>Pentair PLC</t>
  </si>
  <si>
    <t>PNR</t>
  </si>
  <si>
    <t>Vertex Pharmaceuticals Inc</t>
  </si>
  <si>
    <t>VRTX</t>
  </si>
  <si>
    <t>Amcor PLC</t>
  </si>
  <si>
    <t>AMCR</t>
  </si>
  <si>
    <t>Meta Platforms Inc</t>
  </si>
  <si>
    <t>META</t>
  </si>
  <si>
    <t>T-Mobile US Inc</t>
  </si>
  <si>
    <t>TMUS</t>
  </si>
  <si>
    <t>United Rentals Inc</t>
  </si>
  <si>
    <t>URI</t>
  </si>
  <si>
    <t>Honeywell International Inc</t>
  </si>
  <si>
    <t>HON</t>
  </si>
  <si>
    <t>Alexandria Real Estate Equities Inc</t>
  </si>
  <si>
    <t>ARE</t>
  </si>
  <si>
    <t>Delta Air Lines Inc</t>
  </si>
  <si>
    <t>DAL</t>
  </si>
  <si>
    <t>Seagate Technology Holdings PLC</t>
  </si>
  <si>
    <t>STX</t>
  </si>
  <si>
    <t>United Airlines Holdings Inc</t>
  </si>
  <si>
    <t>UAL</t>
  </si>
  <si>
    <t>News Corp</t>
  </si>
  <si>
    <t>NWS</t>
  </si>
  <si>
    <t>Centene Corp</t>
  </si>
  <si>
    <t>CNC</t>
  </si>
  <si>
    <t>Martin Marietta Materials Inc</t>
  </si>
  <si>
    <t>MLM</t>
  </si>
  <si>
    <t>Teradyne Inc</t>
  </si>
  <si>
    <t>TER</t>
  </si>
  <si>
    <t>PayPal Holdings Inc</t>
  </si>
  <si>
    <t>PYPL</t>
  </si>
  <si>
    <t>Tesla Inc</t>
  </si>
  <si>
    <t>TSLA</t>
  </si>
  <si>
    <t>Arch Capital Group Ltd</t>
  </si>
  <si>
    <t>ACGL</t>
  </si>
  <si>
    <t>Dow Inc</t>
  </si>
  <si>
    <t>DOW</t>
  </si>
  <si>
    <t>Everest Group Ltd</t>
  </si>
  <si>
    <t>EG</t>
  </si>
  <si>
    <t>Teledyne Technologies Inc</t>
  </si>
  <si>
    <t>TDY</t>
  </si>
  <si>
    <t>NWSA</t>
  </si>
  <si>
    <t>Exelon Corp</t>
  </si>
  <si>
    <t>EXC</t>
  </si>
  <si>
    <t>Global Payments Inc</t>
  </si>
  <si>
    <t>GPN</t>
  </si>
  <si>
    <t>Crown Castle Inc</t>
  </si>
  <si>
    <t>CCI</t>
  </si>
  <si>
    <t>Aptiv PLC</t>
  </si>
  <si>
    <t>APTV</t>
  </si>
  <si>
    <t>Align Technology Inc</t>
  </si>
  <si>
    <t>ALGN</t>
  </si>
  <si>
    <t>Kenvue Inc</t>
  </si>
  <si>
    <t>KVUE</t>
  </si>
  <si>
    <t>Targa Resources Corp</t>
  </si>
  <si>
    <t>TRGP</t>
  </si>
  <si>
    <t>LKQ Corp</t>
  </si>
  <si>
    <t>LKQ</t>
  </si>
  <si>
    <t>Zoetis Inc</t>
  </si>
  <si>
    <t>ZTS</t>
  </si>
  <si>
    <t>Equinix Inc</t>
  </si>
  <si>
    <t>EQIX</t>
  </si>
  <si>
    <t>Digital Realty Trust Inc</t>
  </si>
  <si>
    <t>DLR</t>
  </si>
  <si>
    <t>Molina Healthcare Inc</t>
  </si>
  <si>
    <t>MOH</t>
  </si>
  <si>
    <t>Las Vegas Sands Corp</t>
  </si>
  <si>
    <t>LVS</t>
  </si>
  <si>
    <t/>
  </si>
  <si>
    <t>[4] Source: Bloomberg Professional</t>
  </si>
  <si>
    <t>[5] Source: Bloomberg Professional</t>
  </si>
  <si>
    <t>[6] Equals [4] x [5]</t>
  </si>
  <si>
    <t>[7] Equals [6] / Sum of Column [6]</t>
  </si>
  <si>
    <t>[8] Source: Bloomberg Professional</t>
  </si>
  <si>
    <t>[9] Equals [7] x [8]</t>
  </si>
  <si>
    <t>[11] Equals [7] x [10]</t>
  </si>
  <si>
    <t>MARKET RISK PREMIUM DERIVED FROM S&amp;P 500 - FERC METHODOLOGY</t>
  </si>
  <si>
    <t>CAPITAL ASSET PRICING MODEL - CURRENT RISK-FREE RATE, VALUE LINE BETA, AND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</si>
  <si>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</si>
  <si>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</si>
  <si>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</si>
  <si>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</si>
  <si>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</si>
  <si>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</si>
  <si>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[2] Source: Value Line Reports</t>
  </si>
  <si>
    <t>[4] Equals [3] - [1]</t>
  </si>
  <si>
    <t>[5] Equals [1] + [2] x [4]</t>
  </si>
  <si>
    <t>CAPITAL ASSET PRICING MODEL -- NEAR-TERM PROJECTED RISK-FREE RATE, VALUE LINE BETA, AND</t>
  </si>
  <si>
    <t>CAPITAL ASSET PRICING MODEL -- LONG-TERM PROJECTED RISK-FREE RATE, VALUE LINE BETA, AND</t>
  </si>
  <si>
    <t>CAPITAL ASSET PRICING MODEL -- CURRENT RISK-FREE RATE, BLOOMBERG BETA, AND</t>
  </si>
  <si>
    <r>
      <t>CAPITAL ASSET PRICING MODEL -- NEAR-TERM PROJECTED RISK-FREE RATE</t>
    </r>
    <r>
      <rPr>
        <sz val="8.5"/>
        <color theme="1"/>
        <rFont val="Arial"/>
        <family val="2"/>
      </rPr>
      <t>, BLOOMBERG BETA, AND</t>
    </r>
  </si>
  <si>
    <r>
      <t>CAPITAL ASSET PRICING MODEL -- LONG-TERM PROJECTED RISK-FREE RATE</t>
    </r>
    <r>
      <rPr>
        <sz val="8.5"/>
        <color theme="1"/>
        <rFont val="Arial"/>
        <family val="2"/>
      </rPr>
      <t>, BLOOMBERG BETA, AND</t>
    </r>
  </si>
  <si>
    <t>CAPITAL ASSET PRICING MODEL -- CURRENT RISK-FREE RATE, VALUE LINE BETA, AND</t>
  </si>
  <si>
    <r>
      <t>CAPITAL ASSET PRICING MODEL -- CURRENT RISK-FREE RATE</t>
    </r>
    <r>
      <rPr>
        <sz val="8.5"/>
        <color theme="1"/>
        <rFont val="Arial"/>
        <family val="2"/>
      </rPr>
      <t>, BLOOMBERG BETA, AND</t>
    </r>
  </si>
  <si>
    <t>CAPITAL ASSET PRICING MODEL -- NEAR-TERM PROJECTED RISK-FREE RATE, BLOOMBERG BETA, AND</t>
  </si>
  <si>
    <t>CAPITAL ASSET PRICING MODEL -- LONG-TERM PROJECTED RISK-FREE RATE, BLOOMBERG BETA, AND</t>
  </si>
  <si>
    <t>BOND YIELD PLUS RISK PREMIUM ANALYSIS</t>
  </si>
  <si>
    <t>U.S. Govt. 30-year Treasury</t>
  </si>
  <si>
    <t>Risk Premium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</si>
  <si>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</si>
  <si>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</si>
  <si>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</si>
  <si>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</si>
  <si>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</si>
  <si>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</si>
  <si>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</si>
  <si>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</si>
  <si>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</si>
  <si>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</si>
  <si>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</si>
  <si>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</si>
  <si>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</si>
  <si>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</si>
  <si>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</si>
  <si>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</si>
  <si>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</si>
  <si>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</si>
  <si>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</si>
  <si>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SUMMARY OUTPUT</t>
  </si>
  <si>
    <t>1997.1</t>
  </si>
  <si>
    <t>1997.2</t>
  </si>
  <si>
    <t>Regression Statistics</t>
  </si>
  <si>
    <t>1997.3</t>
  </si>
  <si>
    <t>Multiple R</t>
  </si>
  <si>
    <t>1997.4</t>
  </si>
  <si>
    <t>R Square</t>
  </si>
  <si>
    <t>1998.2</t>
  </si>
  <si>
    <t>Adjusted R Square</t>
  </si>
  <si>
    <t>1998.3</t>
  </si>
  <si>
    <t>Standard Error</t>
  </si>
  <si>
    <t>1998.4</t>
  </si>
  <si>
    <t>Observations</t>
  </si>
  <si>
    <t>1999.1</t>
  </si>
  <si>
    <t>1999.2</t>
  </si>
  <si>
    <t>ANOVA</t>
  </si>
  <si>
    <t>1999.4</t>
  </si>
  <si>
    <t>df</t>
  </si>
  <si>
    <t>SS</t>
  </si>
  <si>
    <t>Significance F</t>
  </si>
  <si>
    <t>2000.1</t>
  </si>
  <si>
    <t>Regression</t>
  </si>
  <si>
    <t>2000.2</t>
  </si>
  <si>
    <t>Residual</t>
  </si>
  <si>
    <t>2000.3</t>
  </si>
  <si>
    <t>Total</t>
  </si>
  <si>
    <t>2000.4</t>
  </si>
  <si>
    <t>2001.1</t>
  </si>
  <si>
    <t>Coefficients</t>
  </si>
  <si>
    <t>t Stat</t>
  </si>
  <si>
    <t>P-value</t>
  </si>
  <si>
    <t>Lower 95%</t>
  </si>
  <si>
    <t>2001.2</t>
  </si>
  <si>
    <t>Intercept</t>
  </si>
  <si>
    <t>2001.4</t>
  </si>
  <si>
    <t>X Variable 1</t>
  </si>
  <si>
    <t>2002.1</t>
  </si>
  <si>
    <t>2002.2</t>
  </si>
  <si>
    <t>2002.3</t>
  </si>
  <si>
    <t>2002.4</t>
  </si>
  <si>
    <t>2003.1</t>
  </si>
  <si>
    <t>U.S. Govt.</t>
  </si>
  <si>
    <t>2003.2</t>
  </si>
  <si>
    <t>30-year</t>
  </si>
  <si>
    <t>Risk</t>
  </si>
  <si>
    <t>2003.3</t>
  </si>
  <si>
    <t>Treasury</t>
  </si>
  <si>
    <t>Premium</t>
  </si>
  <si>
    <t>ROE</t>
  </si>
  <si>
    <t>2003.4</t>
  </si>
  <si>
    <t>2004.1</t>
  </si>
  <si>
    <t>Current 30-day average of 30-year U.S. Treasury bond yield [4]</t>
  </si>
  <si>
    <t>2004.2</t>
  </si>
  <si>
    <t>2004.3</t>
  </si>
  <si>
    <t>2004.4</t>
  </si>
  <si>
    <t>AVERAGE</t>
  </si>
  <si>
    <t>2005.1</t>
  </si>
  <si>
    <t>2005.2</t>
  </si>
  <si>
    <t>2005.3</t>
  </si>
  <si>
    <t>2005.4</t>
  </si>
  <si>
    <t>[2] Source: Bloomberg Professional, quarterly bond yields are the average of each trading day in the quarter</t>
  </si>
  <si>
    <t>2006.1</t>
  </si>
  <si>
    <t>[3] Equals Column [1] − Column [2]</t>
  </si>
  <si>
    <t>2006.2</t>
  </si>
  <si>
    <t>2006.3</t>
  </si>
  <si>
    <t>2006.4</t>
  </si>
  <si>
    <t>2007.1</t>
  </si>
  <si>
    <t xml:space="preserve">[7] See notes [4], [5] &amp; [6] </t>
  </si>
  <si>
    <t>2007.2</t>
  </si>
  <si>
    <t>2007.3</t>
  </si>
  <si>
    <t>[9] Equals Column [7] + Column [8]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</si>
  <si>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</si>
  <si>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</si>
  <si>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</si>
  <si>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</si>
  <si>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</si>
  <si>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</si>
  <si>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</si>
  <si>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</si>
  <si>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</si>
  <si>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</si>
  <si>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</si>
  <si>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</si>
  <si>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</si>
  <si>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</si>
  <si>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</si>
  <si>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</si>
  <si>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</si>
  <si>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</si>
  <si>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</si>
  <si>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</si>
  <si>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</si>
  <si>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</si>
  <si>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</si>
  <si>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</si>
  <si>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</si>
  <si>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</si>
  <si>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</si>
  <si>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</si>
  <si>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</si>
  <si>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</si>
  <si>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</si>
  <si>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</si>
  <si>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</si>
  <si>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</si>
  <si>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</si>
  <si>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</si>
  <si>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</si>
  <si>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</si>
  <si>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</si>
  <si>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</si>
  <si>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</si>
  <si>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</si>
  <si>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</si>
  <si>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</si>
  <si>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</si>
  <si>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</si>
  <si>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</si>
  <si>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</si>
  <si>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</si>
  <si>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</si>
  <si>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</si>
  <si>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</si>
  <si>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EXPECTED EARNINGS ANALYSIS</t>
  </si>
  <si>
    <t>Compound Annual Growth Rate</t>
  </si>
  <si>
    <t>Adjustment Factor</t>
  </si>
  <si>
    <t>Adjusted Return on Common Equity</t>
  </si>
  <si>
    <t>[4] Equals [2] x [3]</t>
  </si>
  <si>
    <t>[8] Equals ([7] / [4]) ^ (1/5) - 1</t>
  </si>
  <si>
    <t>[9] Equals 2 x (1 + [8]) / (2 + [8])</t>
  </si>
  <si>
    <t>[10] Equals [1] x [9]</t>
  </si>
  <si>
    <t>Alliant Energy Corporation</t>
  </si>
  <si>
    <t>Ameren Corporation</t>
  </si>
  <si>
    <t>American Electric Power Company, Inc.</t>
  </si>
  <si>
    <t>Entergy Corporation</t>
  </si>
  <si>
    <t>Evergy, Inc.</t>
  </si>
  <si>
    <t>IDACORP, Inc.</t>
  </si>
  <si>
    <t>IDA</t>
  </si>
  <si>
    <t>NextEra Energy, Inc.</t>
  </si>
  <si>
    <t>NorthWestern Corporation</t>
  </si>
  <si>
    <t>NWE</t>
  </si>
  <si>
    <t>OGE Energy Corporation</t>
  </si>
  <si>
    <t>OGE</t>
  </si>
  <si>
    <t>Pinnacle West Capital Corporation</t>
  </si>
  <si>
    <t>Portland General Electric Company</t>
  </si>
  <si>
    <t>POR</t>
  </si>
  <si>
    <t>PPL Corporation</t>
  </si>
  <si>
    <t>Southern Company</t>
  </si>
  <si>
    <t>Projected 30-year U.S. Treasury bond yield (2026 - 2030)</t>
  </si>
  <si>
    <t>Solventum Corp</t>
  </si>
  <si>
    <t>SOLV</t>
  </si>
  <si>
    <t>Corpay Inc</t>
  </si>
  <si>
    <t>CPAY</t>
  </si>
  <si>
    <t>Lululemon Athletica Inc</t>
  </si>
  <si>
    <t>LULU</t>
  </si>
  <si>
    <t>Super Micro Computer Inc</t>
  </si>
  <si>
    <t>SMCI</t>
  </si>
  <si>
    <t>Dayforce Inc</t>
  </si>
  <si>
    <t>DAY</t>
  </si>
  <si>
    <t>Builders FirstSource Inc</t>
  </si>
  <si>
    <t>BLDR</t>
  </si>
  <si>
    <t>GoDaddy Inc</t>
  </si>
  <si>
    <t>GDDY</t>
  </si>
  <si>
    <t>DOC</t>
  </si>
  <si>
    <t>Hubbell Inc</t>
  </si>
  <si>
    <t>HUBB</t>
  </si>
  <si>
    <t>Veralto Corp</t>
  </si>
  <si>
    <t>VLTO</t>
  </si>
  <si>
    <t>Uber Technologies Inc</t>
  </si>
  <si>
    <t>UBER</t>
  </si>
  <si>
    <t>Labcorp Holdings Inc</t>
  </si>
  <si>
    <t>Vistra Corp</t>
  </si>
  <si>
    <t>VST</t>
  </si>
  <si>
    <t>Crowdstrike Holdings Inc</t>
  </si>
  <si>
    <t>CRWD</t>
  </si>
  <si>
    <t>Jabil Inc</t>
  </si>
  <si>
    <t>JBL</t>
  </si>
  <si>
    <t>BXP Inc</t>
  </si>
  <si>
    <t>KKR &amp; Co Inc</t>
  </si>
  <si>
    <t>KKR</t>
  </si>
  <si>
    <t>GE Vernova Inc</t>
  </si>
  <si>
    <t>GEV</t>
  </si>
  <si>
    <t>Bunge Global SA</t>
  </si>
  <si>
    <t>Deckers Outdoor Corp</t>
  </si>
  <si>
    <t>DECK</t>
  </si>
  <si>
    <t>Risk Premium -- Vertically Integrated Electric Utilities (US)</t>
  </si>
  <si>
    <t>Smurfit WestRock PLC</t>
  </si>
  <si>
    <t>SW</t>
  </si>
  <si>
    <t>Blue Chip Long-Term Projected Forecast (2026-2030) [6]</t>
  </si>
  <si>
    <t>TXNM Energy, Inc.</t>
  </si>
  <si>
    <t>TXNM</t>
  </si>
  <si>
    <t>[7] Equals [5] x [6]</t>
  </si>
  <si>
    <t>Average Authorized VI Electric ROE</t>
  </si>
  <si>
    <t>Upper 95%</t>
  </si>
  <si>
    <t>[1] Source: Value Line</t>
  </si>
  <si>
    <t>[2] Source: Value Line</t>
  </si>
  <si>
    <t>[3] Source: Value Line</t>
  </si>
  <si>
    <t>[6] Source: Value Line</t>
  </si>
  <si>
    <t>Dell Technologies Inc</t>
  </si>
  <si>
    <t>DELL</t>
  </si>
  <si>
    <t>Erie Indemnity Co</t>
  </si>
  <si>
    <t>ERIE</t>
  </si>
  <si>
    <t>Palantir Technologies Inc</t>
  </si>
  <si>
    <t>PLTR</t>
  </si>
  <si>
    <t>TE Connectivity PLC</t>
  </si>
  <si>
    <t>Blackrock Inc</t>
  </si>
  <si>
    <t>BLK</t>
  </si>
  <si>
    <t>Xcel Energy Inc.</t>
  </si>
  <si>
    <t>SUMMARY OF RESULTS</t>
  </si>
  <si>
    <t>Texas Pacific Land Corp</t>
  </si>
  <si>
    <t>TPL</t>
  </si>
  <si>
    <t>Lennox International Inc</t>
  </si>
  <si>
    <t>LII</t>
  </si>
  <si>
    <t>The Campbell's Company</t>
  </si>
  <si>
    <t>Hartford Insurance Group Inc/The</t>
  </si>
  <si>
    <t>Apollo Global Management Inc</t>
  </si>
  <si>
    <t>APO</t>
  </si>
  <si>
    <t>Workday Inc</t>
  </si>
  <si>
    <t>WDAY</t>
  </si>
  <si>
    <t>[1] Source: Blue Chip Financial Forecasts, Vol. 43, No. 12, November 27, 2024 at 14</t>
  </si>
  <si>
    <t>[6] Source: Blue Chip Financial Forecasts, Vol. 43, No. 12, November 27, 2024 at 14</t>
  </si>
  <si>
    <t>S&amp;P Earnings Growth</t>
  </si>
  <si>
    <t>[6] Source: S&amp;P Capital IQ. Note that since filing Direct Testimony, Yahoo! Finance has since stopped reporting earnings growth forecasts, and S&amp;P earnings growth is included above as a replacement.</t>
  </si>
  <si>
    <t>Williams-Sonoma Inc</t>
  </si>
  <si>
    <t>WSM</t>
  </si>
  <si>
    <t>Expand Energy Corp</t>
  </si>
  <si>
    <t>EXE</t>
  </si>
  <si>
    <t>DoorDash Inc</t>
  </si>
  <si>
    <t>DASH</t>
  </si>
  <si>
    <t>TKO Group Holdings Inc</t>
  </si>
  <si>
    <t>TKO</t>
  </si>
  <si>
    <t>[2] Source: Bloomberg Professional, equals 30-day average as of March 31, 2025</t>
  </si>
  <si>
    <t>[2] Source: Bloomberg Professional, equals 90-day average as of March 31, 2025</t>
  </si>
  <si>
    <t>[2] Source: Bloomberg Professional, equals 180-day average as of March 31, 2025</t>
  </si>
  <si>
    <t>[10] Source: Value Line, as of March 31, 2025</t>
  </si>
  <si>
    <t>[1] Source: Bloomberg Professional, 30-day average as of March 31, 2025</t>
  </si>
  <si>
    <t>[2] Source: Bloomberg Professional, as of March 31, 2025</t>
  </si>
  <si>
    <t>Near-term projected 30-year U.S. Treasury bond yield (Q3 2025 - Q3 2026)</t>
  </si>
  <si>
    <t>[1] Source: Blue Chip Financial Forecasts, Vol. 44, No. 4, April 1, 2025 at 2</t>
  </si>
  <si>
    <t>Blue Chip Near-Term Projected Forecast (Q3 2025 - Q3 2026) [5]</t>
  </si>
  <si>
    <t>[1] Source: Regulatory Research Associates, rate cases through March 31, 2025</t>
  </si>
  <si>
    <t>[4] Source: Bloomberg Professional, 30-day average as of March 31, 2025</t>
  </si>
  <si>
    <t>[5] Source: Blue Chip Financial Forecasts, Vol. 44, No. 4, April 1, 2025 at 2</t>
  </si>
  <si>
    <t>[3] Source: Exhibit JCN-R3, page 8</t>
  </si>
  <si>
    <t>[3] Source: Exhibit JCN-R3, page 1</t>
  </si>
  <si>
    <t>Value Line ROE
2028-2030</t>
  </si>
  <si>
    <t>Value Line
Total Capital
2024</t>
  </si>
  <si>
    <t>Value Line
Common Equity Ratio
2024</t>
  </si>
  <si>
    <t>Total Equity 
2024</t>
  </si>
  <si>
    <t>Value Line
Total Capital
2028-2030</t>
  </si>
  <si>
    <t>Value Line
Common Equity Ratio
2028-2030</t>
  </si>
  <si>
    <t>Total Equity 
2028-2030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</si>
</sst>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0.000"/>
    <numFmt numFmtId="176" formatCode="0.0000%"/>
  </numFmts>
  <fonts count="12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.5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9"/>
      <color indexed="8"/>
      <name val="Calibri"/>
      <family val="2"/>
    </font>
    <font>
      <i/>
      <sz val="10"/>
      <name val="Arial"/>
      <family val="2"/>
    </font>
    <font>
      <b/>
      <sz val="8.5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rgb="FFBFBFB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3993">
    <xf numFmtId="0" fontId="0" fillId="0" borderId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0" fontId="35" fillId="0" borderId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9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42" fontId="34" fillId="0" borderId="0" applyFill="0" applyBorder="0" applyProtection="0">
      <alignment horizontal="left"/>
    </xf>
    <xf numFmtId="42" fontId="55" fillId="0" borderId="0" applyFill="0" applyBorder="0" applyAlignment="0" applyProtection="0"/>
    <xf numFmtId="44" fontId="35" fillId="0" borderId="0">
      <alignment horizontal="left"/>
    </xf>
    <xf numFmtId="167" fontId="34" fillId="0" borderId="12" applyBorder="0">
      <alignment horizont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33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33" fillId="3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33" fillId="3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33" fillId="3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33" fillId="3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33" fillId="3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33" fillId="39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33" fillId="40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41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33" fillId="3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33" fillId="39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3" fillId="4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6" fillId="43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6" fillId="4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6" fillId="4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6" fillId="44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6" fillId="45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4" fillId="32" borderId="0" applyNumberFormat="0" applyBorder="0" applyAlignment="0" applyProtection="0"/>
    <xf numFmtId="0" fontId="56" fillId="46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6" fillId="47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6" fillId="48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6" fillId="49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6" fillId="4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6" fillId="45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6" fillId="50" borderId="0" applyNumberFormat="0" applyBorder="0" applyAlignment="0" applyProtection="0"/>
    <xf numFmtId="43" fontId="35" fillId="0" borderId="0">
      <alignment horizontal="left"/>
    </xf>
    <xf numFmtId="168" fontId="35" fillId="0" borderId="0">
      <alignment horizontal="left"/>
    </xf>
    <xf numFmtId="37" fontId="34" fillId="0" borderId="0" applyNumberFormat="0" applyBorder="0" applyAlignment="0"/>
    <xf numFmtId="38" fontId="57" fillId="0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58" fillId="34" borderId="0" applyNumberFormat="0" applyBorder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48" fillId="6" borderId="6" applyNumberFormat="0" applyAlignment="0" applyProtection="0"/>
    <xf numFmtId="0" fontId="59" fillId="51" borderId="13" applyNumberFormat="0" applyAlignment="0" applyProtection="0"/>
    <xf numFmtId="0" fontId="59" fillId="51" borderId="13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50" fillId="7" borderId="9" applyNumberFormat="0" applyAlignment="0" applyProtection="0"/>
    <xf numFmtId="0" fontId="60" fillId="52" borderId="14" applyNumberFormat="0" applyAlignment="0" applyProtection="0"/>
    <xf numFmtId="37" fontId="35" fillId="0" borderId="0">
      <alignment horizontal="center"/>
    </xf>
    <xf numFmtId="37" fontId="34" fillId="0" borderId="0" applyNumberFormat="0" applyFill="0" applyBorder="0" applyProtection="0">
      <alignment horizontal="centerContinuous"/>
    </xf>
    <xf numFmtId="37" fontId="35" fillId="0" borderId="15">
      <alignment horizontal="center"/>
    </xf>
    <xf numFmtId="37" fontId="35" fillId="0" borderId="15">
      <alignment horizontal="center"/>
    </xf>
    <xf numFmtId="0" fontId="61" fillId="53" borderId="0" applyAlignment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6" fillId="0" borderId="0" applyFont="0" applyFill="0" applyBorder="0" applyAlignment="0" applyProtection="0"/>
    <xf numFmtId="3" fontId="34" fillId="0" borderId="0" applyFont="0" applyFill="0" applyBorder="0" applyAlignment="0" applyProtection="0"/>
    <xf numFmtId="37" fontId="34" fillId="0" borderId="0" applyFill="0" applyBorder="0" applyAlignment="0" applyProtection="0"/>
    <xf numFmtId="0" fontId="34" fillId="0" borderId="0" applyNumberFormat="0" applyFill="0" applyBorder="0" applyAlignment="0" applyProtection="0"/>
    <xf numFmtId="4" fontId="67" fillId="0" borderId="1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1" fontId="34" fillId="0" borderId="0" applyFill="0" applyBorder="0" applyAlignment="0" applyProtection="0"/>
    <xf numFmtId="42" fontId="34" fillId="0" borderId="2"/>
    <xf numFmtId="42" fontId="34" fillId="0" borderId="2"/>
    <xf numFmtId="43" fontId="34" fillId="0" borderId="0" applyBorder="0">
      <alignment horizontal="left"/>
    </xf>
    <xf numFmtId="5" fontId="34" fillId="0" borderId="0" applyFill="0" applyBorder="0" applyAlignment="0" applyProtection="0"/>
    <xf numFmtId="0" fontId="69" fillId="0" borderId="0"/>
    <xf numFmtId="0" fontId="69" fillId="0" borderId="0"/>
    <xf numFmtId="0" fontId="69" fillId="0" borderId="16"/>
    <xf numFmtId="0" fontId="34" fillId="0" borderId="0" applyFont="0" applyFill="0" applyBorder="0" applyAlignment="0" applyProtection="0"/>
    <xf numFmtId="169" fontId="34" fillId="0" borderId="0"/>
    <xf numFmtId="7" fontId="70" fillId="0" borderId="17"/>
    <xf numFmtId="7" fontId="70" fillId="0" borderId="17"/>
    <xf numFmtId="7" fontId="70" fillId="0" borderId="17"/>
    <xf numFmtId="7" fontId="70" fillId="0" borderId="17"/>
    <xf numFmtId="4" fontId="71" fillId="0" borderId="0" applyFont="0" applyBorder="0">
      <alignment horizontal="justify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" fontId="34" fillId="0" borderId="0" applyFont="0" applyFill="0" applyBorder="0" applyAlignment="0" applyProtection="0"/>
    <xf numFmtId="38" fontId="55" fillId="0" borderId="0"/>
    <xf numFmtId="170" fontId="34" fillId="0" borderId="0">
      <alignment horizontal="center"/>
    </xf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73" fillId="35" borderId="0" applyNumberFormat="0" applyBorder="0" applyAlignment="0" applyProtection="0"/>
    <xf numFmtId="38" fontId="74" fillId="0" borderId="0"/>
    <xf numFmtId="49" fontId="75" fillId="0" borderId="0" applyNumberFormat="0" applyFill="0" applyBorder="0" applyProtection="0">
      <alignment horizontal="centerContinuous"/>
    </xf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76" fillId="0" borderId="18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77" fillId="0" borderId="19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78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34" fillId="0" borderId="0" applyNumberFormat="0" applyFill="0" applyBorder="0" applyProtection="0">
      <alignment horizontal="justify" vertical="top" wrapText="1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63" fillId="54" borderId="0"/>
    <xf numFmtId="0" fontId="63" fillId="54" borderId="0"/>
    <xf numFmtId="0" fontId="46" fillId="5" borderId="6" applyNumberFormat="0" applyAlignment="0" applyProtection="0"/>
    <xf numFmtId="0" fontId="46" fillId="5" borderId="6" applyNumberFormat="0" applyAlignment="0" applyProtection="0"/>
    <xf numFmtId="0" fontId="46" fillId="5" borderId="6" applyNumberFormat="0" applyAlignment="0" applyProtection="0"/>
    <xf numFmtId="0" fontId="46" fillId="5" borderId="6" applyNumberFormat="0" applyAlignment="0" applyProtection="0"/>
    <xf numFmtId="0" fontId="82" fillId="38" borderId="13" applyNumberFormat="0" applyAlignment="0" applyProtection="0"/>
    <xf numFmtId="0" fontId="82" fillId="38" borderId="13" applyNumberFormat="0" applyAlignment="0" applyProtection="0"/>
    <xf numFmtId="0" fontId="83" fillId="55" borderId="16"/>
    <xf numFmtId="37" fontId="84" fillId="0" borderId="0" applyBorder="0" applyAlignment="0" applyProtection="0"/>
    <xf numFmtId="0" fontId="84" fillId="56" borderId="0"/>
    <xf numFmtId="41" fontId="55" fillId="0" borderId="0" applyFill="0" applyBorder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85" fillId="0" borderId="21" applyNumberFormat="0" applyFill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86" fillId="57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6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5" fillId="0" borderId="0"/>
    <xf numFmtId="0" fontId="2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26" fillId="0" borderId="0"/>
    <xf numFmtId="0" fontId="26" fillId="0" borderId="0"/>
    <xf numFmtId="0" fontId="8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0" fontId="34" fillId="0" borderId="0"/>
    <xf numFmtId="0" fontId="34" fillId="0" borderId="0"/>
    <xf numFmtId="0" fontId="66" fillId="0" borderId="0"/>
    <xf numFmtId="0" fontId="26" fillId="0" borderId="0"/>
    <xf numFmtId="0" fontId="26" fillId="0" borderId="0"/>
    <xf numFmtId="0" fontId="26" fillId="0" borderId="0"/>
    <xf numFmtId="0" fontId="6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34" fillId="0" borderId="0" applyNumberFormat="0" applyFill="0" applyBorder="0" applyAlignment="0" applyProtection="0"/>
    <xf numFmtId="0" fontId="26" fillId="0" borderId="0"/>
    <xf numFmtId="0" fontId="26" fillId="0" borderId="0"/>
    <xf numFmtId="0" fontId="88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171" fontId="34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64" fillId="0" borderId="0"/>
    <xf numFmtId="0" fontId="35" fillId="0" borderId="0"/>
    <xf numFmtId="0" fontId="3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4" fillId="0" borderId="0"/>
    <xf numFmtId="0" fontId="3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 applyNumberFormat="0" applyFill="0" applyBorder="0" applyAlignment="0" applyProtection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 applyNumberFormat="0" applyFill="0" applyBorder="0" applyAlignment="0" applyProtection="0"/>
    <xf numFmtId="0" fontId="63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4" fillId="0" borderId="0"/>
    <xf numFmtId="0" fontId="34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4" fillId="0" borderId="0"/>
    <xf numFmtId="0" fontId="89" fillId="0" borderId="0"/>
    <xf numFmtId="0" fontId="89" fillId="0" borderId="0"/>
    <xf numFmtId="0" fontId="35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 applyNumberFormat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4" fillId="0" borderId="0"/>
    <xf numFmtId="0" fontId="34" fillId="0" borderId="0"/>
    <xf numFmtId="0" fontId="64" fillId="0" borderId="0"/>
    <xf numFmtId="0" fontId="6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34" fillId="0" borderId="0"/>
    <xf numFmtId="0" fontId="34" fillId="0" borderId="0"/>
    <xf numFmtId="0" fontId="6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 applyNumberFormat="0" applyFill="0" applyBorder="0" applyAlignment="0" applyProtection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37" fontId="34" fillId="0" borderId="0" applyFill="0" applyBorder="0" applyAlignment="0" applyProtection="0"/>
    <xf numFmtId="37" fontId="34" fillId="0" borderId="0" applyFill="0" applyBorder="0" applyProtection="0"/>
    <xf numFmtId="37" fontId="34" fillId="0" borderId="0" applyBorder="0" applyAlignment="0" applyProtection="0"/>
    <xf numFmtId="0" fontId="62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26" fillId="8" borderId="10" applyNumberFormat="0" applyFont="0" applyAlignment="0" applyProtection="0"/>
    <xf numFmtId="0" fontId="34" fillId="58" borderId="22" applyNumberFormat="0" applyFon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47" fillId="6" borderId="7" applyNumberFormat="0" applyAlignment="0" applyProtection="0"/>
    <xf numFmtId="0" fontId="90" fillId="51" borderId="23" applyNumberFormat="0" applyAlignment="0" applyProtection="0"/>
    <xf numFmtId="0" fontId="90" fillId="51" borderId="23" applyNumberFormat="0" applyAlignment="0" applyProtection="0"/>
    <xf numFmtId="40" fontId="91" fillId="54" borderId="0">
      <alignment horizontal="right"/>
    </xf>
    <xf numFmtId="0" fontId="92" fillId="54" borderId="0">
      <alignment horizontal="right"/>
    </xf>
    <xf numFmtId="0" fontId="93" fillId="54" borderId="24"/>
    <xf numFmtId="0" fontId="93" fillId="0" borderId="0" applyBorder="0">
      <alignment horizontal="centerContinuous"/>
    </xf>
    <xf numFmtId="0" fontId="94" fillId="0" borderId="0" applyBorder="0">
      <alignment horizontal="centerContinuous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3" fontId="67" fillId="0" borderId="1" applyFill="0" applyProtection="0">
      <alignment horizontal="center" vertical="center" wrapText="1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4" fillId="0" borderId="0" applyFont="0" applyFill="0" applyBorder="0" applyAlignment="0" applyProtection="0"/>
    <xf numFmtId="37" fontId="84" fillId="0" borderId="0" applyNumberFormat="0" applyBorder="0" applyAlignment="0"/>
    <xf numFmtId="0" fontId="96" fillId="0" borderId="0" applyNumberFormat="0" applyFont="0" applyFill="0" applyBorder="0" applyAlignment="0" applyProtection="0">
      <alignment horizontal="left"/>
    </xf>
    <xf numFmtId="15" fontId="96" fillId="0" borderId="0" applyFont="0" applyFill="0" applyBorder="0" applyAlignment="0" applyProtection="0"/>
    <xf numFmtId="4" fontId="96" fillId="0" borderId="0" applyFont="0" applyFill="0" applyBorder="0" applyAlignment="0" applyProtection="0"/>
    <xf numFmtId="0" fontId="97" fillId="0" borderId="1">
      <alignment horizontal="center"/>
    </xf>
    <xf numFmtId="3" fontId="96" fillId="0" borderId="0" applyFont="0" applyFill="0" applyBorder="0" applyAlignment="0" applyProtection="0"/>
    <xf numFmtId="0" fontId="96" fillId="59" borderId="0" applyNumberFormat="0" applyFont="0" applyBorder="0" applyAlignment="0" applyProtection="0"/>
    <xf numFmtId="0" fontId="98" fillId="0" borderId="25"/>
    <xf numFmtId="0" fontId="69" fillId="0" borderId="0"/>
    <xf numFmtId="0" fontId="69" fillId="0" borderId="0"/>
    <xf numFmtId="49" fontId="34" fillId="0" borderId="0">
      <alignment horizontal="left" wrapText="1"/>
    </xf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99" fillId="6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100" fillId="60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>
      <alignment wrapText="1"/>
    </xf>
    <xf numFmtId="0" fontId="60" fillId="61" borderId="0" applyNumberFormat="0" applyBorder="0" applyAlignment="0" applyProtection="0"/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60" fillId="61" borderId="0" applyNumberFormat="0" applyBorder="0" applyProtection="0">
      <alignment horizontal="center"/>
    </xf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101" fillId="61" borderId="0" applyNumberFormat="0" applyBorder="0" applyAlignment="0" applyProtection="0"/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righ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34" fillId="0" borderId="0" applyNumberFormat="0" applyFont="0" applyFill="0" applyBorder="0" applyProtection="0">
      <alignment horizontal="left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0" fontId="34" fillId="62" borderId="0" applyNumberFormat="0" applyFont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34" fillId="0" borderId="1" applyNumberFormat="0" applyFont="0" applyFill="0" applyAlignment="0" applyProtection="0"/>
    <xf numFmtId="0" fontId="103" fillId="0" borderId="26"/>
    <xf numFmtId="0" fontId="69" fillId="0" borderId="16"/>
    <xf numFmtId="0" fontId="69" fillId="0" borderId="16"/>
    <xf numFmtId="37" fontId="104" fillId="0" borderId="0">
      <alignment horizontal="left"/>
    </xf>
    <xf numFmtId="37" fontId="34" fillId="0" borderId="0">
      <alignment horizontal="left" indent="1"/>
    </xf>
    <xf numFmtId="37" fontId="34" fillId="0" borderId="0">
      <alignment horizontal="left" indent="2"/>
    </xf>
    <xf numFmtId="37" fontId="34" fillId="0" borderId="0">
      <alignment horizontal="left" indent="3"/>
    </xf>
    <xf numFmtId="37" fontId="104" fillId="0" borderId="0">
      <alignment horizontal="left"/>
    </xf>
    <xf numFmtId="37" fontId="104" fillId="0" borderId="0">
      <alignment horizontal="left" indent="1"/>
    </xf>
    <xf numFmtId="49" fontId="35" fillId="0" borderId="0">
      <alignment horizontal="left" vertical="center" wrapText="1" indent="1"/>
    </xf>
    <xf numFmtId="0" fontId="105" fillId="0" borderId="0" applyAlignment="0"/>
    <xf numFmtId="0" fontId="34" fillId="0" borderId="0"/>
    <xf numFmtId="0" fontId="106" fillId="63" borderId="0"/>
    <xf numFmtId="0" fontId="106" fillId="63" borderId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>
      <alignment horizontal="left" vertical="center"/>
    </xf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09" fillId="0" borderId="27" applyNumberFormat="0" applyFill="0" applyAlignment="0" applyProtection="0"/>
    <xf numFmtId="0" fontId="109" fillId="0" borderId="27" applyNumberFormat="0" applyFill="0" applyAlignment="0" applyProtection="0"/>
    <xf numFmtId="0" fontId="83" fillId="0" borderId="28"/>
    <xf numFmtId="0" fontId="83" fillId="0" borderId="28"/>
    <xf numFmtId="0" fontId="83" fillId="0" borderId="16"/>
    <xf numFmtId="0" fontId="83" fillId="0" borderId="16"/>
    <xf numFmtId="174" fontId="110" fillId="0" borderId="0"/>
    <xf numFmtId="39" fontId="70" fillId="0" borderId="29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3" fillId="0" borderId="0"/>
    <xf numFmtId="0" fontId="35" fillId="0" borderId="0"/>
    <xf numFmtId="0" fontId="18" fillId="0" borderId="0"/>
    <xf numFmtId="9" fontId="18" fillId="0" borderId="0" applyFont="0" applyFill="0" applyBorder="0" applyAlignment="0" applyProtection="0"/>
    <xf numFmtId="0" fontId="35" fillId="0" borderId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4" fillId="0" borderId="0"/>
    <xf numFmtId="0" fontId="35" fillId="0" borderId="0"/>
    <xf numFmtId="0" fontId="35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14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5" fillId="0" borderId="0"/>
    <xf numFmtId="0" fontId="35" fillId="0" borderId="0"/>
    <xf numFmtId="9" fontId="18" fillId="0" borderId="0" applyFont="0" applyFill="0" applyBorder="0" applyAlignment="0" applyProtection="0"/>
    <xf numFmtId="0" fontId="35" fillId="0" borderId="0"/>
    <xf numFmtId="9" fontId="68" fillId="0" borderId="0" applyFont="0" applyFill="0" applyBorder="0" applyAlignment="0" applyProtection="0"/>
    <xf numFmtId="0" fontId="18" fillId="0" borderId="0"/>
    <xf numFmtId="0" fontId="115" fillId="0" borderId="0"/>
    <xf numFmtId="0" fontId="18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35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6" fillId="5" borderId="6" applyNumberFormat="0" applyAlignment="0" applyProtection="0"/>
    <xf numFmtId="0" fontId="47" fillId="6" borderId="7" applyNumberFormat="0" applyAlignment="0" applyProtection="0"/>
    <xf numFmtId="0" fontId="48" fillId="6" borderId="6" applyNumberFormat="0" applyAlignment="0" applyProtection="0"/>
    <xf numFmtId="0" fontId="49" fillId="0" borderId="8" applyNumberFormat="0" applyFill="0" applyAlignment="0" applyProtection="0"/>
    <xf numFmtId="0" fontId="50" fillId="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4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8" fillId="4" borderId="0" applyNumberFormat="0" applyBorder="0" applyAlignment="0" applyProtection="0"/>
    <xf numFmtId="0" fontId="6" fillId="8" borderId="1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19" fillId="0" borderId="39">
      <alignment wrapText="1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5" fillId="0" borderId="0"/>
    <xf numFmtId="9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5" fillId="0" borderId="0"/>
    <xf numFmtId="0" fontId="35" fillId="0" borderId="0"/>
    <xf numFmtId="0" fontId="35" fillId="0" borderId="0"/>
    <xf numFmtId="9" fontId="3" fillId="0" borderId="0" applyFont="0" applyFill="0" applyBorder="0" applyAlignment="0" applyProtection="0"/>
    <xf numFmtId="0" fontId="35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9" fontId="3" fillId="0" borderId="0" applyFont="0" applyFill="0" applyBorder="0" applyAlignment="0" applyProtection="0"/>
    <xf numFmtId="0" fontId="35" fillId="0" borderId="0"/>
    <xf numFmtId="9" fontId="3" fillId="0" borderId="0" applyFont="0" applyFill="0" applyBorder="0" applyAlignment="0" applyProtection="0"/>
    <xf numFmtId="0" fontId="3" fillId="0" borderId="0"/>
    <xf numFmtId="0" fontId="34" fillId="0" borderId="0"/>
    <xf numFmtId="0" fontId="123" fillId="0" borderId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" fillId="0" borderId="0"/>
    <xf numFmtId="44" fontId="34" fillId="0" borderId="0" applyFont="0" applyFill="0" applyBorder="0" applyAlignment="0" applyProtection="0"/>
    <xf numFmtId="0" fontId="2" fillId="0" borderId="0"/>
    <xf numFmtId="0" fontId="2" fillId="0" borderId="0"/>
    <xf numFmtId="43" fontId="34" fillId="0" borderId="0" applyFont="0" applyFill="0" applyBorder="0" applyAlignment="0" applyProtection="0"/>
    <xf numFmtId="0" fontId="34" fillId="0" borderId="0"/>
    <xf numFmtId="0" fontId="123" fillId="0" borderId="0"/>
    <xf numFmtId="44" fontId="34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4" fillId="0" borderId="0"/>
    <xf numFmtId="0" fontId="34" fillId="0" borderId="0"/>
    <xf numFmtId="0" fontId="123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0" borderId="0"/>
    <xf numFmtId="0" fontId="34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4" fillId="0" borderId="49" applyBorder="0">
      <alignment horizont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37" fontId="35" fillId="0" borderId="45">
      <alignment horizontal="center"/>
    </xf>
    <xf numFmtId="37" fontId="35" fillId="0" borderId="45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67" fillId="0" borderId="48" applyFill="0" applyProtection="0">
      <alignment horizontal="center" vertical="center" wrapText="1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34" fillId="0" borderId="35"/>
    <xf numFmtId="42" fontId="34" fillId="0" borderId="35"/>
    <xf numFmtId="7" fontId="70" fillId="0" borderId="50"/>
    <xf numFmtId="7" fontId="70" fillId="0" borderId="50"/>
    <xf numFmtId="7" fontId="70" fillId="0" borderId="50"/>
    <xf numFmtId="7" fontId="70" fillId="0" borderId="5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67" fillId="0" borderId="48" applyFill="0" applyProtection="0">
      <alignment horizontal="center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7" fillId="0" borderId="48">
      <alignment horizontal="center"/>
    </xf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34" fillId="0" borderId="48" applyNumberFormat="0" applyFon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5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164" fontId="34" fillId="0" borderId="0" xfId="0" applyNumberFormat="1" applyFont="1" applyAlignment="1">
      <alignment horizontal="center"/>
    </xf>
    <xf numFmtId="10" fontId="34" fillId="0" borderId="0" xfId="0" applyNumberFormat="1" applyFont="1" applyAlignment="1">
      <alignment horizontal="center"/>
    </xf>
    <xf numFmtId="10" fontId="0" fillId="0" borderId="0" xfId="0" applyNumberFormat="1"/>
    <xf numFmtId="10" fontId="34" fillId="0" borderId="0" xfId="9379" applyNumberFormat="1" applyFont="1" applyFill="1" applyBorder="1" applyAlignment="1">
      <alignment horizontal="center"/>
    </xf>
    <xf numFmtId="164" fontId="0" fillId="0" borderId="0" xfId="0" applyNumberFormat="1"/>
    <xf numFmtId="10" fontId="34" fillId="0" borderId="0" xfId="1" applyNumberFormat="1" applyFont="1" applyFill="1" applyBorder="1" applyAlignment="1">
      <alignment horizontal="center"/>
    </xf>
    <xf numFmtId="0" fontId="34" fillId="0" borderId="0" xfId="9388" applyFont="1"/>
    <xf numFmtId="10" fontId="0" fillId="0" borderId="0" xfId="1" applyNumberFormat="1" applyFont="1"/>
    <xf numFmtId="10" fontId="34" fillId="0" borderId="0" xfId="7610" applyNumberFormat="1" applyFont="1" applyBorder="1" applyAlignment="1">
      <alignment horizontal="center"/>
    </xf>
    <xf numFmtId="0" fontId="35" fillId="0" borderId="0" xfId="9388"/>
    <xf numFmtId="10" fontId="112" fillId="0" borderId="0" xfId="9388" applyNumberFormat="1" applyFont="1" applyAlignment="1">
      <alignment horizontal="center"/>
    </xf>
    <xf numFmtId="10" fontId="35" fillId="0" borderId="0" xfId="9388" applyNumberFormat="1" applyAlignment="1">
      <alignment horizontal="center"/>
    </xf>
    <xf numFmtId="4" fontId="34" fillId="0" borderId="0" xfId="9388" applyNumberFormat="1" applyFont="1" applyAlignment="1">
      <alignment horizontal="center"/>
    </xf>
    <xf numFmtId="10" fontId="35" fillId="0" borderId="0" xfId="7610" applyNumberFormat="1" applyFont="1" applyBorder="1" applyAlignment="1">
      <alignment horizontal="center"/>
    </xf>
    <xf numFmtId="0" fontId="35" fillId="0" borderId="0" xfId="9401" applyFont="1"/>
    <xf numFmtId="0" fontId="38" fillId="0" borderId="0" xfId="9402" applyFont="1" applyAlignment="1">
      <alignment horizontal="center" vertical="center" wrapText="1"/>
    </xf>
    <xf numFmtId="0" fontId="35" fillId="0" borderId="0" xfId="9401" applyFont="1" applyAlignment="1">
      <alignment horizontal="centerContinuous"/>
    </xf>
    <xf numFmtId="0" fontId="35" fillId="0" borderId="0" xfId="9401" applyFont="1" applyAlignment="1">
      <alignment horizontal="center" wrapText="1"/>
    </xf>
    <xf numFmtId="0" fontId="35" fillId="0" borderId="0" xfId="9401" applyFont="1" applyAlignment="1">
      <alignment horizontal="center" vertical="center"/>
    </xf>
    <xf numFmtId="10" fontId="35" fillId="0" borderId="0" xfId="9403" applyNumberFormat="1" applyFont="1"/>
    <xf numFmtId="0" fontId="35" fillId="0" borderId="0" xfId="9401" applyFont="1" applyAlignment="1">
      <alignment horizontal="left"/>
    </xf>
    <xf numFmtId="43" fontId="35" fillId="0" borderId="0" xfId="9401" applyNumberFormat="1" applyFont="1"/>
    <xf numFmtId="0" fontId="35" fillId="0" borderId="0" xfId="9401" applyFont="1" applyAlignment="1">
      <alignment horizontal="center"/>
    </xf>
    <xf numFmtId="0" fontId="38" fillId="0" borderId="0" xfId="9402" applyFont="1"/>
    <xf numFmtId="3" fontId="35" fillId="0" borderId="0" xfId="9401" applyNumberFormat="1" applyFont="1"/>
    <xf numFmtId="166" fontId="35" fillId="0" borderId="0" xfId="9404" applyNumberFormat="1" applyFont="1" applyBorder="1"/>
    <xf numFmtId="166" fontId="35" fillId="0" borderId="0" xfId="9401" applyNumberFormat="1" applyFont="1"/>
    <xf numFmtId="4" fontId="35" fillId="0" borderId="0" xfId="9388" applyNumberFormat="1"/>
    <xf numFmtId="0" fontId="35" fillId="0" borderId="0" xfId="0" applyFont="1"/>
    <xf numFmtId="0" fontId="35" fillId="0" borderId="0" xfId="0" applyFont="1" applyAlignment="1">
      <alignment horizontal="left"/>
    </xf>
    <xf numFmtId="0" fontId="68" fillId="0" borderId="0" xfId="5862"/>
    <xf numFmtId="0" fontId="34" fillId="0" borderId="0" xfId="3162"/>
    <xf numFmtId="10" fontId="34" fillId="0" borderId="0" xfId="13" applyNumberFormat="1" applyBorder="1" applyAlignment="1">
      <alignment horizontal="center"/>
    </xf>
    <xf numFmtId="10" fontId="35" fillId="0" borderId="0" xfId="9400" applyNumberFormat="1" applyFont="1" applyBorder="1" applyAlignment="1">
      <alignment horizontal="center"/>
    </xf>
    <xf numFmtId="175" fontId="35" fillId="0" borderId="0" xfId="9401" applyNumberFormat="1" applyFont="1" applyAlignment="1">
      <alignment horizontal="center"/>
    </xf>
    <xf numFmtId="10" fontId="35" fillId="0" borderId="0" xfId="9401" applyNumberFormat="1" applyFont="1" applyAlignment="1">
      <alignment horizontal="center"/>
    </xf>
    <xf numFmtId="0" fontId="35" fillId="0" borderId="0" xfId="9398"/>
    <xf numFmtId="10" fontId="34" fillId="0" borderId="0" xfId="1" applyNumberFormat="1" applyFont="1" applyBorder="1" applyAlignment="1">
      <alignment horizontal="center"/>
    </xf>
    <xf numFmtId="0" fontId="33" fillId="0" borderId="0" xfId="9398" applyFont="1"/>
    <xf numFmtId="10" fontId="35" fillId="0" borderId="0" xfId="9388" applyNumberFormat="1"/>
    <xf numFmtId="9" fontId="35" fillId="0" borderId="0" xfId="9388" applyNumberFormat="1"/>
    <xf numFmtId="4" fontId="34" fillId="0" borderId="0" xfId="9404" applyNumberFormat="1" applyFont="1" applyBorder="1" applyAlignment="1">
      <alignment horizontal="center"/>
    </xf>
    <xf numFmtId="10" fontId="34" fillId="0" borderId="0" xfId="7610" applyNumberFormat="1" applyFont="1" applyFill="1" applyBorder="1" applyAlignment="1">
      <alignment horizontal="center"/>
    </xf>
    <xf numFmtId="0" fontId="0" fillId="0" borderId="0" xfId="9388" applyFont="1"/>
    <xf numFmtId="0" fontId="34" fillId="0" borderId="35" xfId="0" applyFont="1" applyBorder="1"/>
    <xf numFmtId="0" fontId="34" fillId="0" borderId="35" xfId="0" applyFont="1" applyBorder="1" applyAlignment="1">
      <alignment horizontal="center"/>
    </xf>
    <xf numFmtId="164" fontId="34" fillId="0" borderId="35" xfId="0" applyNumberFormat="1" applyFont="1" applyBorder="1" applyAlignment="1">
      <alignment horizontal="center"/>
    </xf>
    <xf numFmtId="10" fontId="34" fillId="0" borderId="35" xfId="0" applyNumberFormat="1" applyFont="1" applyBorder="1" applyAlignment="1">
      <alignment horizontal="center"/>
    </xf>
    <xf numFmtId="0" fontId="35" fillId="0" borderId="1" xfId="9388" applyBorder="1"/>
    <xf numFmtId="10" fontId="35" fillId="0" borderId="1" xfId="9388" applyNumberFormat="1" applyBorder="1" applyAlignment="1">
      <alignment horizontal="center"/>
    </xf>
    <xf numFmtId="0" fontId="35" fillId="0" borderId="1" xfId="9401" applyFont="1" applyBorder="1"/>
    <xf numFmtId="0" fontId="35" fillId="0" borderId="1" xfId="9401" applyFont="1" applyBorder="1" applyAlignment="1">
      <alignment horizontal="center"/>
    </xf>
    <xf numFmtId="0" fontId="38" fillId="0" borderId="1" xfId="9401" applyFont="1" applyBorder="1" applyAlignment="1">
      <alignment horizontal="center"/>
    </xf>
    <xf numFmtId="10" fontId="35" fillId="0" borderId="1" xfId="9401" applyNumberFormat="1" applyFont="1" applyBorder="1" applyAlignment="1">
      <alignment horizontal="center" vertical="center"/>
    </xf>
    <xf numFmtId="10" fontId="34" fillId="0" borderId="0" xfId="0" applyNumberFormat="1" applyFont="1"/>
    <xf numFmtId="4" fontId="0" fillId="0" borderId="0" xfId="0" applyNumberFormat="1"/>
    <xf numFmtId="0" fontId="34" fillId="0" borderId="36" xfId="0" applyFont="1" applyBorder="1"/>
    <xf numFmtId="43" fontId="34" fillId="0" borderId="0" xfId="9455" applyFont="1" applyBorder="1" applyAlignment="1">
      <alignment horizontal="center"/>
    </xf>
    <xf numFmtId="2" fontId="35" fillId="0" borderId="1" xfId="9388" applyNumberFormat="1" applyBorder="1" applyAlignment="1">
      <alignment horizontal="center"/>
    </xf>
    <xf numFmtId="0" fontId="0" fillId="0" borderId="1" xfId="9388" applyFont="1" applyBorder="1"/>
    <xf numFmtId="0" fontId="112" fillId="0" borderId="0" xfId="9388" applyFont="1"/>
    <xf numFmtId="165" fontId="35" fillId="0" borderId="1" xfId="0" applyNumberFormat="1" applyFont="1" applyBorder="1" applyAlignment="1">
      <alignment horizontal="center"/>
    </xf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0" fontId="35" fillId="0" borderId="0" xfId="9388" applyAlignment="1">
      <alignment horizontal="center"/>
    </xf>
    <xf numFmtId="10" fontId="0" fillId="0" borderId="0" xfId="0" applyNumberFormat="1" applyAlignment="1">
      <alignment horizontal="right"/>
    </xf>
    <xf numFmtId="10" fontId="0" fillId="0" borderId="1" xfId="0" applyNumberFormat="1" applyBorder="1"/>
    <xf numFmtId="0" fontId="34" fillId="0" borderId="36" xfId="0" applyFont="1" applyBorder="1" applyAlignment="1">
      <alignment horizontal="center"/>
    </xf>
    <xf numFmtId="10" fontId="0" fillId="0" borderId="36" xfId="0" applyNumberFormat="1" applyBorder="1"/>
    <xf numFmtId="0" fontId="33" fillId="0" borderId="0" xfId="3162" applyFont="1"/>
    <xf numFmtId="10" fontId="34" fillId="0" borderId="0" xfId="3162" applyNumberFormat="1"/>
    <xf numFmtId="10" fontId="33" fillId="0" borderId="0" xfId="9459" applyNumberFormat="1" applyFont="1" applyBorder="1" applyAlignment="1">
      <alignment horizontal="centerContinuous"/>
    </xf>
    <xf numFmtId="0" fontId="35" fillId="0" borderId="0" xfId="9398" applyAlignment="1">
      <alignment horizontal="centerContinuous"/>
    </xf>
    <xf numFmtId="0" fontId="34" fillId="0" borderId="0" xfId="3162" applyAlignment="1">
      <alignment horizontal="center"/>
    </xf>
    <xf numFmtId="10" fontId="33" fillId="0" borderId="0" xfId="3162" applyNumberFormat="1" applyFont="1" applyAlignment="1">
      <alignment horizontal="center"/>
    </xf>
    <xf numFmtId="0" fontId="33" fillId="0" borderId="0" xfId="3162" applyFont="1" applyAlignment="1">
      <alignment horizontal="center"/>
    </xf>
    <xf numFmtId="10" fontId="33" fillId="0" borderId="0" xfId="7610" applyNumberFormat="1" applyFont="1" applyFill="1" applyAlignment="1">
      <alignment horizontal="center"/>
    </xf>
    <xf numFmtId="10" fontId="33" fillId="0" borderId="0" xfId="7610" applyNumberFormat="1" applyFont="1" applyAlignment="1">
      <alignment horizontal="center"/>
    </xf>
    <xf numFmtId="0" fontId="33" fillId="0" borderId="0" xfId="3162" applyFont="1" applyAlignment="1">
      <alignment horizontal="left"/>
    </xf>
    <xf numFmtId="0" fontId="34" fillId="0" borderId="0" xfId="3577"/>
    <xf numFmtId="0" fontId="34" fillId="0" borderId="0" xfId="3577" applyAlignment="1">
      <alignment horizontal="center"/>
    </xf>
    <xf numFmtId="4" fontId="34" fillId="0" borderId="0" xfId="3162" applyNumberFormat="1" applyAlignment="1">
      <alignment horizontal="center"/>
    </xf>
    <xf numFmtId="3" fontId="34" fillId="0" borderId="0" xfId="3162" applyNumberFormat="1" applyAlignment="1">
      <alignment horizontal="center"/>
    </xf>
    <xf numFmtId="10" fontId="33" fillId="0" borderId="0" xfId="7610" applyNumberFormat="1" applyFont="1" applyFill="1" applyBorder="1" applyAlignment="1">
      <alignment horizontal="centerContinuous"/>
    </xf>
    <xf numFmtId="9" fontId="35" fillId="0" borderId="0" xfId="7610" applyFont="1" applyBorder="1" applyAlignment="1">
      <alignment horizontal="centerContinuous"/>
    </xf>
    <xf numFmtId="0" fontId="34" fillId="0" borderId="35" xfId="9398" applyFont="1" applyBorder="1" applyAlignment="1">
      <alignment horizontal="left" vertical="center"/>
    </xf>
    <xf numFmtId="0" fontId="35" fillId="0" borderId="35" xfId="9401" applyFont="1" applyBorder="1" applyAlignment="1">
      <alignment horizontal="center"/>
    </xf>
    <xf numFmtId="0" fontId="38" fillId="0" borderId="35" xfId="9401" applyFont="1" applyBorder="1" applyAlignment="1">
      <alignment horizontal="center"/>
    </xf>
    <xf numFmtId="0" fontId="35" fillId="0" borderId="35" xfId="9401" applyFont="1" applyBorder="1"/>
    <xf numFmtId="10" fontId="34" fillId="0" borderId="35" xfId="9405" applyNumberFormat="1" applyFont="1" applyBorder="1" applyAlignment="1">
      <alignment horizontal="center"/>
    </xf>
    <xf numFmtId="0" fontId="35" fillId="0" borderId="35" xfId="9388" applyBorder="1"/>
    <xf numFmtId="2" fontId="35" fillId="0" borderId="35" xfId="9388" applyNumberFormat="1" applyBorder="1" applyAlignment="1">
      <alignment horizontal="center"/>
    </xf>
    <xf numFmtId="10" fontId="35" fillId="0" borderId="35" xfId="9388" applyNumberFormat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34" fillId="0" borderId="0" xfId="3579" applyAlignment="1">
      <alignment horizontal="centerContinuous"/>
    </xf>
    <xf numFmtId="0" fontId="34" fillId="0" borderId="0" xfId="3579"/>
    <xf numFmtId="0" fontId="34" fillId="0" borderId="0" xfId="3579" applyAlignment="1">
      <alignment horizontal="center"/>
    </xf>
    <xf numFmtId="0" fontId="34" fillId="0" borderId="0" xfId="3579" quotePrefix="1" applyAlignment="1">
      <alignment horizontal="center"/>
    </xf>
    <xf numFmtId="10" fontId="34" fillId="0" borderId="0" xfId="13" applyNumberFormat="1" applyFont="1" applyAlignment="1">
      <alignment horizontal="center"/>
    </xf>
    <xf numFmtId="166" fontId="34" fillId="0" borderId="0" xfId="377" applyNumberFormat="1" applyFont="1"/>
    <xf numFmtId="166" fontId="34" fillId="0" borderId="0" xfId="3579" applyNumberFormat="1"/>
    <xf numFmtId="10" fontId="34" fillId="0" borderId="0" xfId="13" applyNumberFormat="1" applyFont="1" applyFill="1" applyBorder="1" applyAlignment="1">
      <alignment horizontal="center"/>
    </xf>
    <xf numFmtId="0" fontId="34" fillId="0" borderId="36" xfId="3579" applyBorder="1"/>
    <xf numFmtId="10" fontId="34" fillId="0" borderId="36" xfId="13" applyNumberFormat="1" applyFont="1" applyBorder="1" applyAlignment="1">
      <alignment horizontal="center"/>
    </xf>
    <xf numFmtId="0" fontId="34" fillId="0" borderId="0" xfId="5308" applyAlignment="1">
      <alignment horizontal="left"/>
    </xf>
    <xf numFmtId="0" fontId="34" fillId="0" borderId="0" xfId="3579" applyAlignment="1">
      <alignment horizontal="left"/>
    </xf>
    <xf numFmtId="0" fontId="34" fillId="0" borderId="35" xfId="3579" applyBorder="1" applyAlignment="1">
      <alignment horizontal="center"/>
    </xf>
    <xf numFmtId="10" fontId="35" fillId="0" borderId="35" xfId="3579" applyNumberFormat="1" applyFont="1" applyBorder="1" applyAlignment="1">
      <alignment horizontal="center"/>
    </xf>
    <xf numFmtId="0" fontId="122" fillId="0" borderId="30" xfId="0" applyFont="1" applyBorder="1" applyAlignment="1">
      <alignment horizontal="center" vertical="center" wrapText="1"/>
    </xf>
    <xf numFmtId="0" fontId="112" fillId="0" borderId="0" xfId="0" applyFont="1"/>
    <xf numFmtId="10" fontId="112" fillId="0" borderId="0" xfId="0" applyNumberFormat="1" applyFont="1" applyAlignment="1">
      <alignment horizontal="right"/>
    </xf>
    <xf numFmtId="10" fontId="112" fillId="0" borderId="0" xfId="1" applyNumberFormat="1" applyFont="1"/>
    <xf numFmtId="10" fontId="112" fillId="0" borderId="36" xfId="0" applyNumberFormat="1" applyFont="1" applyBorder="1"/>
    <xf numFmtId="10" fontId="112" fillId="0" borderId="0" xfId="0" applyNumberFormat="1" applyFont="1"/>
    <xf numFmtId="10" fontId="112" fillId="0" borderId="1" xfId="0" applyNumberFormat="1" applyFont="1" applyBorder="1"/>
    <xf numFmtId="0" fontId="34" fillId="0" borderId="47" xfId="0" applyFont="1" applyBorder="1" applyAlignment="1">
      <alignment horizontal="center" wrapText="1"/>
    </xf>
    <xf numFmtId="0" fontId="34" fillId="0" borderId="45" xfId="0" applyFont="1" applyBorder="1"/>
    <xf numFmtId="0" fontId="34" fillId="0" borderId="45" xfId="0" applyFont="1" applyBorder="1" applyAlignment="1">
      <alignment horizontal="center"/>
    </xf>
    <xf numFmtId="164" fontId="34" fillId="0" borderId="4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34" fillId="0" borderId="47" xfId="9388" applyFont="1" applyBorder="1" applyAlignment="1">
      <alignment horizontal="center" wrapText="1"/>
    </xf>
    <xf numFmtId="3" fontId="33" fillId="0" borderId="0" xfId="3162" applyNumberFormat="1" applyFont="1"/>
    <xf numFmtId="166" fontId="35" fillId="0" borderId="0" xfId="9455" applyNumberFormat="1"/>
    <xf numFmtId="166" fontId="0" fillId="0" borderId="0" xfId="9455" applyNumberFormat="1" applyFont="1"/>
    <xf numFmtId="10" fontId="34" fillId="0" borderId="45" xfId="0" applyNumberFormat="1" applyFont="1" applyBorder="1" applyAlignment="1">
      <alignment horizontal="center"/>
    </xf>
    <xf numFmtId="0" fontId="0" fillId="0" borderId="45" xfId="0" applyBorder="1"/>
    <xf numFmtId="10" fontId="0" fillId="0" borderId="45" xfId="0" applyNumberFormat="1" applyBorder="1"/>
    <xf numFmtId="10" fontId="112" fillId="0" borderId="45" xfId="0" applyNumberFormat="1" applyFont="1" applyBorder="1"/>
    <xf numFmtId="0" fontId="34" fillId="0" borderId="45" xfId="0" applyFont="1" applyBorder="1" applyAlignment="1">
      <alignment horizontal="left"/>
    </xf>
    <xf numFmtId="0" fontId="34" fillId="0" borderId="45" xfId="0" applyFont="1" applyBorder="1" applyAlignment="1">
      <alignment horizontal="center" wrapText="1"/>
    </xf>
    <xf numFmtId="0" fontId="35" fillId="0" borderId="45" xfId="0" applyFont="1" applyBorder="1"/>
    <xf numFmtId="0" fontId="34" fillId="0" borderId="47" xfId="0" applyFont="1" applyBorder="1" applyAlignment="1">
      <alignment horizontal="left"/>
    </xf>
    <xf numFmtId="0" fontId="34" fillId="0" borderId="47" xfId="0" applyFont="1" applyBorder="1" applyAlignment="1">
      <alignment horizontal="center"/>
    </xf>
    <xf numFmtId="0" fontId="33" fillId="0" borderId="45" xfId="3162" applyFont="1" applyBorder="1"/>
    <xf numFmtId="0" fontId="33" fillId="0" borderId="46" xfId="3162" applyFont="1" applyBorder="1"/>
    <xf numFmtId="0" fontId="33" fillId="0" borderId="46" xfId="3162" applyFont="1" applyBorder="1" applyAlignment="1">
      <alignment horizontal="center"/>
    </xf>
    <xf numFmtId="0" fontId="33" fillId="0" borderId="45" xfId="3162" applyFont="1" applyBorder="1" applyAlignment="1">
      <alignment horizontal="center"/>
    </xf>
    <xf numFmtId="0" fontId="35" fillId="0" borderId="45" xfId="9388" applyBorder="1"/>
    <xf numFmtId="0" fontId="35" fillId="0" borderId="47" xfId="9388" applyBorder="1" applyAlignment="1">
      <alignment horizontal="center"/>
    </xf>
    <xf numFmtId="0" fontId="0" fillId="0" borderId="47" xfId="9388" applyFont="1" applyBorder="1" applyAlignment="1">
      <alignment horizontal="center" wrapText="1"/>
    </xf>
    <xf numFmtId="0" fontId="35" fillId="0" borderId="47" xfId="9388" applyBorder="1" applyAlignment="1">
      <alignment horizontal="center" wrapText="1"/>
    </xf>
    <xf numFmtId="0" fontId="34" fillId="0" borderId="47" xfId="3579" applyBorder="1"/>
    <xf numFmtId="0" fontId="34" fillId="0" borderId="47" xfId="3579" applyBorder="1" applyAlignment="1">
      <alignment horizontal="center" wrapText="1"/>
    </xf>
    <xf numFmtId="0" fontId="34" fillId="0" borderId="46" xfId="3579" applyBorder="1"/>
    <xf numFmtId="0" fontId="34" fillId="0" borderId="46" xfId="3579" applyBorder="1" applyAlignment="1">
      <alignment horizontal="center"/>
    </xf>
    <xf numFmtId="0" fontId="34" fillId="0" borderId="45" xfId="3579" applyBorder="1"/>
    <xf numFmtId="0" fontId="34" fillId="0" borderId="45" xfId="3579" applyBorder="1" applyAlignment="1">
      <alignment horizontal="center"/>
    </xf>
    <xf numFmtId="10" fontId="34" fillId="0" borderId="45" xfId="13" applyNumberFormat="1" applyFont="1" applyBorder="1" applyAlignment="1">
      <alignment horizontal="center"/>
    </xf>
    <xf numFmtId="0" fontId="34" fillId="0" borderId="45" xfId="5308" applyBorder="1" applyAlignment="1">
      <alignment horizontal="left"/>
    </xf>
    <xf numFmtId="0" fontId="34" fillId="0" borderId="1" xfId="3579" applyBorder="1" applyAlignment="1">
      <alignment horizontal="center"/>
    </xf>
    <xf numFmtId="10" fontId="35" fillId="0" borderId="1" xfId="3579" applyNumberFormat="1" applyFont="1" applyBorder="1" applyAlignment="1">
      <alignment horizontal="center"/>
    </xf>
    <xf numFmtId="0" fontId="35" fillId="0" borderId="47" xfId="9401" applyFont="1" applyBorder="1"/>
    <xf numFmtId="0" fontId="35" fillId="0" borderId="47" xfId="9401" applyFont="1" applyBorder="1" applyAlignment="1">
      <alignment horizontal="center" wrapText="1"/>
    </xf>
    <xf numFmtId="0" fontId="35" fillId="0" borderId="45" xfId="9401" applyFont="1" applyBorder="1"/>
    <xf numFmtId="166" fontId="0" fillId="0" borderId="0" xfId="9455" applyNumberFormat="1" applyFont="1" applyFill="1"/>
    <xf numFmtId="176" fontId="33" fillId="0" borderId="0" xfId="9459" applyNumberFormat="1" applyFont="1" applyBorder="1" applyAlignment="1">
      <alignment horizontal="centerContinuous"/>
    </xf>
    <xf numFmtId="3" fontId="34" fillId="0" borderId="0" xfId="9404" applyNumberFormat="1" applyFont="1" applyBorder="1" applyAlignment="1">
      <alignment horizontal="center"/>
    </xf>
    <xf numFmtId="10" fontId="35" fillId="0" borderId="0" xfId="9398" applyNumberFormat="1"/>
    <xf numFmtId="43" fontId="0" fillId="0" borderId="0" xfId="9455" applyFont="1"/>
    <xf numFmtId="43" fontId="0" fillId="0" borderId="0" xfId="0" applyNumberFormat="1"/>
    <xf numFmtId="2" fontId="0" fillId="0" borderId="0" xfId="0" applyNumberFormat="1"/>
    <xf numFmtId="10" fontId="33" fillId="0" borderId="0" xfId="3162" applyNumberFormat="1" applyFont="1"/>
    <xf numFmtId="0" fontId="0" fillId="0" borderId="0" xfId="9401" applyFont="1" applyAlignment="1">
      <alignment horizontal="left"/>
    </xf>
    <xf numFmtId="0" fontId="0" fillId="0" borderId="48" xfId="0" applyBorder="1"/>
    <xf numFmtId="164" fontId="0" fillId="0" borderId="0" xfId="1" applyNumberFormat="1" applyFont="1"/>
    <xf numFmtId="10" fontId="34" fillId="0" borderId="0" xfId="1" applyNumberFormat="1" applyFont="1"/>
    <xf numFmtId="10" fontId="34" fillId="0" borderId="0" xfId="1" applyNumberFormat="1" applyFont="1" applyFill="1"/>
    <xf numFmtId="0" fontId="120" fillId="0" borderId="47" xfId="0" applyFont="1" applyBorder="1" applyAlignment="1">
      <alignment horizontal="centerContinuous"/>
    </xf>
    <xf numFmtId="0" fontId="120" fillId="0" borderId="47" xfId="0" applyFont="1" applyBorder="1" applyAlignment="1">
      <alignment horizontal="center"/>
    </xf>
    <xf numFmtId="0" fontId="34" fillId="0" borderId="47" xfId="9401" applyFont="1" applyBorder="1" applyAlignment="1">
      <alignment horizontal="center" wrapText="1"/>
    </xf>
    <xf numFmtId="0" fontId="0" fillId="0" borderId="47" xfId="13953" applyFont="1" applyBorder="1" applyAlignment="1">
      <alignment horizontal="center" wrapText="1"/>
    </xf>
    <xf numFmtId="0" fontId="34" fillId="0" borderId="0" xfId="0" applyFont="1" applyAlignment="1">
      <alignment horizontal="center"/>
    </xf>
    <xf numFmtId="0" fontId="38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122" fillId="0" borderId="31" xfId="0" applyFont="1" applyBorder="1" applyAlignment="1">
      <alignment horizontal="center" vertical="center" wrapText="1"/>
    </xf>
    <xf numFmtId="0" fontId="122" fillId="0" borderId="38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120" fillId="0" borderId="32" xfId="0" applyFont="1" applyBorder="1" applyAlignment="1">
      <alignment horizontal="center" vertical="center"/>
    </xf>
    <xf numFmtId="0" fontId="120" fillId="0" borderId="34" xfId="0" applyFont="1" applyBorder="1" applyAlignment="1">
      <alignment horizontal="center" vertical="center"/>
    </xf>
    <xf numFmtId="0" fontId="120" fillId="0" borderId="33" xfId="0" applyFont="1" applyBorder="1" applyAlignment="1">
      <alignment horizontal="center" vertical="center"/>
    </xf>
    <xf numFmtId="0" fontId="120" fillId="0" borderId="31" xfId="0" applyFont="1" applyBorder="1" applyAlignment="1">
      <alignment horizontal="center" vertical="top" wrapText="1"/>
    </xf>
    <xf numFmtId="0" fontId="120" fillId="0" borderId="37" xfId="0" applyFont="1" applyBorder="1" applyAlignment="1">
      <alignment horizontal="center" vertical="top"/>
    </xf>
    <xf numFmtId="0" fontId="120" fillId="0" borderId="38" xfId="0" applyFont="1" applyBorder="1" applyAlignment="1">
      <alignment horizontal="center" vertical="top"/>
    </xf>
    <xf numFmtId="0" fontId="38" fillId="0" borderId="31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3" fillId="0" borderId="0" xfId="9398" applyFont="1" applyAlignment="1">
      <alignment horizontal="center"/>
    </xf>
    <xf numFmtId="0" fontId="33" fillId="0" borderId="0" xfId="3162" applyFont="1" applyAlignment="1">
      <alignment horizontal="center"/>
    </xf>
    <xf numFmtId="10" fontId="33" fillId="0" borderId="32" xfId="7610" applyNumberFormat="1" applyFont="1" applyFill="1" applyBorder="1" applyAlignment="1">
      <alignment horizontal="center"/>
    </xf>
    <xf numFmtId="10" fontId="33" fillId="0" borderId="34" xfId="7610" applyNumberFormat="1" applyFont="1" applyFill="1" applyBorder="1" applyAlignment="1">
      <alignment horizontal="center"/>
    </xf>
    <xf numFmtId="10" fontId="33" fillId="0" borderId="33" xfId="7610" applyNumberFormat="1" applyFont="1" applyFill="1" applyBorder="1" applyAlignment="1">
      <alignment horizontal="center"/>
    </xf>
    <xf numFmtId="10" fontId="33" fillId="0" borderId="32" xfId="9459" applyNumberFormat="1" applyFont="1" applyBorder="1" applyAlignment="1">
      <alignment horizontal="center"/>
    </xf>
    <xf numFmtId="10" fontId="33" fillId="0" borderId="34" xfId="9459" applyNumberFormat="1" applyFont="1" applyBorder="1" applyAlignment="1">
      <alignment horizontal="center"/>
    </xf>
    <xf numFmtId="10" fontId="33" fillId="0" borderId="33" xfId="9459" applyNumberFormat="1" applyFont="1" applyBorder="1" applyAlignment="1">
      <alignment horizontal="center"/>
    </xf>
    <xf numFmtId="0" fontId="35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34" fillId="0" borderId="0" xfId="3579" applyAlignment="1">
      <alignment horizontal="center"/>
    </xf>
    <xf numFmtId="0" fontId="35" fillId="0" borderId="0" xfId="9401" applyFont="1" applyAlignment="1">
      <alignment horizontal="center"/>
    </xf>
  </cellXfs>
  <cellStyles count="13993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$Gas Cost x5 2" xfId="10093" xr:uid="{656ED1BA-E32A-4288-BA3E-2B88E407A23C}"/>
    <cellStyle name="20% - Accent1" xfId="9481" builtinId="30" customBuiltin="1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2 2" xfId="10096" xr:uid="{4310E595-D18F-4C4E-BB51-E2291C8C848B}"/>
    <cellStyle name="20% - Accent1 2 2 3" xfId="30" xr:uid="{00000000-0005-0000-0000-000007000000}"/>
    <cellStyle name="20% - Accent1 2 2 3 2" xfId="10097" xr:uid="{D4DA554A-7835-4933-8700-D6486E13CD39}"/>
    <cellStyle name="20% - Accent1 2 2 4" xfId="9675" xr:uid="{8A9311A5-A722-424D-A6E8-70F46770A707}"/>
    <cellStyle name="20% - Accent1 2 2 4 2" xfId="13663" xr:uid="{053BD809-212C-4DF5-B49B-4F427D6CE859}"/>
    <cellStyle name="20% - Accent1 2 2 5" xfId="9970" xr:uid="{BC31034C-A7B6-4D89-B90A-FDC6BA0BA583}"/>
    <cellStyle name="20% - Accent1 2 2 5 2" xfId="13928" xr:uid="{3E531A8B-556C-4710-8F82-F5871CEDFE89}"/>
    <cellStyle name="20% - Accent1 2 2 6" xfId="10095" xr:uid="{9FD4105F-6846-4504-B531-315C2C3FC0C1}"/>
    <cellStyle name="20% - Accent1 2 3" xfId="31" xr:uid="{00000000-0005-0000-0000-000008000000}"/>
    <cellStyle name="20% - Accent1 2 3 2" xfId="32" xr:uid="{00000000-0005-0000-0000-000009000000}"/>
    <cellStyle name="20% - Accent1 2 3 2 2" xfId="10099" xr:uid="{C6C5C08A-DD25-4C7E-8314-C69645C223E0}"/>
    <cellStyle name="20% - Accent1 2 3 3" xfId="10098" xr:uid="{8E0EB373-7B71-4D1F-ADEE-A6CB8B1220EF}"/>
    <cellStyle name="20% - Accent1 2 4" xfId="33" xr:uid="{00000000-0005-0000-0000-00000A000000}"/>
    <cellStyle name="20% - Accent1 2 4 2" xfId="10100" xr:uid="{DDD8BA98-AE6D-4E9C-9F68-B50287EABBF7}"/>
    <cellStyle name="20% - Accent1 2 5" xfId="34" xr:uid="{00000000-0005-0000-0000-00000B000000}"/>
    <cellStyle name="20% - Accent1 2 5 2" xfId="10101" xr:uid="{9F9287A0-A3FA-4DBD-967A-5CC17E9195DA}"/>
    <cellStyle name="20% - Accent1 2 6" xfId="9561" xr:uid="{4DB06528-DC36-4B79-9AC6-4C756D1881FC}"/>
    <cellStyle name="20% - Accent1 2 6 2" xfId="13550" xr:uid="{C6FB199A-53E3-4A17-AA98-29BA425102EA}"/>
    <cellStyle name="20% - Accent1 2 7" xfId="9856" xr:uid="{DE566D7F-D580-44B2-8E45-FE1B904BF941}"/>
    <cellStyle name="20% - Accent1 2 7 2" xfId="13814" xr:uid="{D1592C7E-BA9A-468E-A363-96CBC69A7660}"/>
    <cellStyle name="20% - Accent1 2 8" xfId="10094" xr:uid="{2C9695C5-02B5-48B3-98A7-1399976C4D1B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2 2 2" xfId="10104" xr:uid="{CDA86437-8979-47C6-9E22-FDB1D891FD84}"/>
    <cellStyle name="20% - Accent1 3 2 3" xfId="10103" xr:uid="{4602C0C2-A8E3-4815-92E3-8F26F0A61B27}"/>
    <cellStyle name="20% - Accent1 3 3" xfId="38" xr:uid="{00000000-0005-0000-0000-00000F000000}"/>
    <cellStyle name="20% - Accent1 3 3 2" xfId="10105" xr:uid="{701DF35A-93E0-4998-ADA3-000A173D441E}"/>
    <cellStyle name="20% - Accent1 3 4" xfId="39" xr:uid="{00000000-0005-0000-0000-000010000000}"/>
    <cellStyle name="20% - Accent1 3 4 2" xfId="10106" xr:uid="{6D7F8EC9-C1D7-4445-8B7E-DFDCA12D7F9B}"/>
    <cellStyle name="20% - Accent1 3 5" xfId="9618" xr:uid="{7BAF9ECE-8B35-432D-8B6A-259618CEB9DA}"/>
    <cellStyle name="20% - Accent1 3 5 2" xfId="13606" xr:uid="{BF380FDF-9315-4DE4-9B8C-DA672EF7BB72}"/>
    <cellStyle name="20% - Accent1 3 6" xfId="9913" xr:uid="{FBA0FE6E-3548-491F-B1A5-860E29CDBF09}"/>
    <cellStyle name="20% - Accent1 3 6 2" xfId="13871" xr:uid="{61312712-0A5E-42BE-AFD7-C650B9165049}"/>
    <cellStyle name="20% - Accent1 3 7" xfId="10102" xr:uid="{63738EE0-DBEF-4C91-AB75-85000D0ACEF5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2 2 2" xfId="10109" xr:uid="{20477801-AEDF-4484-94C6-32B2A53FE301}"/>
    <cellStyle name="20% - Accent1 4 2 3" xfId="10108" xr:uid="{A2A08145-A565-4574-815A-3AACF7B650F2}"/>
    <cellStyle name="20% - Accent1 4 3" xfId="43" xr:uid="{00000000-0005-0000-0000-000014000000}"/>
    <cellStyle name="20% - Accent1 4 3 2" xfId="10110" xr:uid="{A31E28A1-ECC3-465A-8C4E-C85B1DD13FA7}"/>
    <cellStyle name="20% - Accent1 4 4" xfId="9722" xr:uid="{5BADF676-1CC9-43D9-A0D9-632F784B3239}"/>
    <cellStyle name="20% - Accent1 4 4 2" xfId="13710" xr:uid="{831B53A2-30B8-4BF1-A499-2D91E983C6E6}"/>
    <cellStyle name="20% - Accent1 4 5" xfId="10017" xr:uid="{BFAF1D74-4B7A-4B2D-9414-C0ACAC45941E}"/>
    <cellStyle name="20% - Accent1 4 5 2" xfId="13975" xr:uid="{93CB583D-3C4C-4DB1-BA76-62CD8ADAA207}"/>
    <cellStyle name="20% - Accent1 4 6" xfId="10107" xr:uid="{C61639AD-E5E1-4DCF-9CF4-27B20E81C45E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2 2 2" xfId="10113" xr:uid="{9A42DD0F-8E79-4643-BEA1-4B13DDD0E7E9}"/>
    <cellStyle name="20% - Accent1 5 2 3" xfId="10112" xr:uid="{E8571F04-3282-4F79-AF8D-556CD059C91F}"/>
    <cellStyle name="20% - Accent1 5 3" xfId="47" xr:uid="{00000000-0005-0000-0000-000018000000}"/>
    <cellStyle name="20% - Accent1 5 3 2" xfId="10114" xr:uid="{096DE085-9B0A-4117-A51E-0C77395773A7}"/>
    <cellStyle name="20% - Accent1 5 4" xfId="10111" xr:uid="{0D89E23D-EAF8-461B-A484-BAE6223A9DB6}"/>
    <cellStyle name="20% - Accent1 6" xfId="48" xr:uid="{00000000-0005-0000-0000-000019000000}"/>
    <cellStyle name="20% - Accent1 7" xfId="9798" xr:uid="{39C547C5-68A1-4036-B582-6CC11BF62481}"/>
    <cellStyle name="20% - Accent1 7 2" xfId="13757" xr:uid="{044C656D-7BFB-4F27-A087-A1C6BE76C9FB}"/>
    <cellStyle name="20% - Accent1 8" xfId="13482" xr:uid="{951F3367-A0C4-4D06-B93A-61FE0CBA3977}"/>
    <cellStyle name="20% - Accent2" xfId="9485" builtinId="34" customBuiltin="1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2 2" xfId="10117" xr:uid="{6EC73C83-6CC7-44B3-B712-29AD58DAD89C}"/>
    <cellStyle name="20% - Accent2 2 2 3" xfId="52" xr:uid="{00000000-0005-0000-0000-00001D000000}"/>
    <cellStyle name="20% - Accent2 2 2 3 2" xfId="10118" xr:uid="{8DF00227-266D-4C9A-B14A-0A875C944D3D}"/>
    <cellStyle name="20% - Accent2 2 2 4" xfId="9678" xr:uid="{83EAE3C2-670B-4217-A6CE-4C8139D3EE69}"/>
    <cellStyle name="20% - Accent2 2 2 4 2" xfId="13666" xr:uid="{BE2BCF9F-9D79-43AD-A926-605DA0B6690F}"/>
    <cellStyle name="20% - Accent2 2 2 5" xfId="9973" xr:uid="{5DC4F194-A605-4F3F-8651-B5CCBEC2DC37}"/>
    <cellStyle name="20% - Accent2 2 2 5 2" xfId="13931" xr:uid="{6EB915F9-401C-4B26-A48A-F40E1983B4BF}"/>
    <cellStyle name="20% - Accent2 2 2 6" xfId="10116" xr:uid="{023E4293-91B3-4DE3-86F2-D6B6AA12C29E}"/>
    <cellStyle name="20% - Accent2 2 3" xfId="53" xr:uid="{00000000-0005-0000-0000-00001E000000}"/>
    <cellStyle name="20% - Accent2 2 3 2" xfId="54" xr:uid="{00000000-0005-0000-0000-00001F000000}"/>
    <cellStyle name="20% - Accent2 2 3 2 2" xfId="10120" xr:uid="{FF3A6332-1503-4FDF-AB87-00589E7FC824}"/>
    <cellStyle name="20% - Accent2 2 3 3" xfId="10119" xr:uid="{EEF83408-20E1-43C3-B336-AC895A5E452E}"/>
    <cellStyle name="20% - Accent2 2 4" xfId="55" xr:uid="{00000000-0005-0000-0000-000020000000}"/>
    <cellStyle name="20% - Accent2 2 4 2" xfId="10121" xr:uid="{D0318A08-8A82-4487-BC05-2BD357A739FE}"/>
    <cellStyle name="20% - Accent2 2 5" xfId="56" xr:uid="{00000000-0005-0000-0000-000021000000}"/>
    <cellStyle name="20% - Accent2 2 5 2" xfId="10122" xr:uid="{27D4D125-0254-43F8-962B-73C79A80359A}"/>
    <cellStyle name="20% - Accent2 2 6" xfId="9564" xr:uid="{6DCCB490-409E-462C-BDC2-D0625487CA52}"/>
    <cellStyle name="20% - Accent2 2 6 2" xfId="13553" xr:uid="{E6B19CB0-2B46-486F-88DC-F2DC25DC1424}"/>
    <cellStyle name="20% - Accent2 2 7" xfId="9859" xr:uid="{2279CF9B-B641-4498-95F1-F788B0EC3BDE}"/>
    <cellStyle name="20% - Accent2 2 7 2" xfId="13817" xr:uid="{0BA6B60C-FD66-42C1-990B-42CE081F16E8}"/>
    <cellStyle name="20% - Accent2 2 8" xfId="10115" xr:uid="{39BF08E0-9D46-443C-8A53-EE1BE556C4B8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2 2 2" xfId="10125" xr:uid="{D7B73621-7A7B-4CE7-A0F4-B6CA73C5F45E}"/>
    <cellStyle name="20% - Accent2 3 2 3" xfId="10124" xr:uid="{1B817630-A1EE-49AB-93B7-D1B0A461EF4A}"/>
    <cellStyle name="20% - Accent2 3 3" xfId="60" xr:uid="{00000000-0005-0000-0000-000025000000}"/>
    <cellStyle name="20% - Accent2 3 3 2" xfId="10126" xr:uid="{1C2ACE2E-791C-4BCB-AEC9-60EED295D630}"/>
    <cellStyle name="20% - Accent2 3 4" xfId="61" xr:uid="{00000000-0005-0000-0000-000026000000}"/>
    <cellStyle name="20% - Accent2 3 4 2" xfId="10127" xr:uid="{FB3F3EE7-0FF7-4159-9F66-FCC14994BB3F}"/>
    <cellStyle name="20% - Accent2 3 5" xfId="9621" xr:uid="{1C82E3AE-13AE-44B1-A54E-4D0B393DD1E0}"/>
    <cellStyle name="20% - Accent2 3 5 2" xfId="13609" xr:uid="{AAEE08BA-4AD8-43DB-909D-593EF225CB55}"/>
    <cellStyle name="20% - Accent2 3 6" xfId="9916" xr:uid="{D778A6CA-890D-4546-8E90-FC71D68C2F16}"/>
    <cellStyle name="20% - Accent2 3 6 2" xfId="13874" xr:uid="{87752AD9-E9F2-4729-8D24-17725CEE6BDD}"/>
    <cellStyle name="20% - Accent2 3 7" xfId="10123" xr:uid="{725FE91D-9C5E-407D-8218-B50F1BFB731F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2 2 2" xfId="10130" xr:uid="{CD1CBAF5-C0A4-41DA-855C-F53143588718}"/>
    <cellStyle name="20% - Accent2 4 2 3" xfId="10129" xr:uid="{E8A225BA-8A94-4E61-AB9C-19873B3C602E}"/>
    <cellStyle name="20% - Accent2 4 3" xfId="65" xr:uid="{00000000-0005-0000-0000-00002A000000}"/>
    <cellStyle name="20% - Accent2 4 3 2" xfId="10131" xr:uid="{8B7EF186-B5C4-4FDB-9C77-866BB32A012A}"/>
    <cellStyle name="20% - Accent2 4 4" xfId="9725" xr:uid="{A5DD0A10-44DA-486D-B56C-386B01F0F239}"/>
    <cellStyle name="20% - Accent2 4 4 2" xfId="13713" xr:uid="{CCD51721-FA35-43D6-BD99-E12863A265BE}"/>
    <cellStyle name="20% - Accent2 4 5" xfId="10020" xr:uid="{DAB0FA50-C358-4235-AF08-6B398DD7858E}"/>
    <cellStyle name="20% - Accent2 4 5 2" xfId="13978" xr:uid="{9E181169-0F6D-4EF6-B1C2-E8769B5C3675}"/>
    <cellStyle name="20% - Accent2 4 6" xfId="10128" xr:uid="{74BB7021-234D-452C-9E0A-D67D9BA9DFDA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2 2 2" xfId="10134" xr:uid="{B595802F-B8B8-4E16-909B-7ECC6ADEB34C}"/>
    <cellStyle name="20% - Accent2 5 2 3" xfId="10133" xr:uid="{EB510EDF-EECA-487C-A848-9B8D8D821B0C}"/>
    <cellStyle name="20% - Accent2 5 3" xfId="69" xr:uid="{00000000-0005-0000-0000-00002E000000}"/>
    <cellStyle name="20% - Accent2 5 3 2" xfId="10135" xr:uid="{14023297-D7A2-455E-874A-F824E9C3E0F7}"/>
    <cellStyle name="20% - Accent2 5 4" xfId="10132" xr:uid="{7518B5BF-E507-4A3B-B5F7-79A01C7FD1CB}"/>
    <cellStyle name="20% - Accent2 6" xfId="70" xr:uid="{00000000-0005-0000-0000-00002F000000}"/>
    <cellStyle name="20% - Accent2 7" xfId="9801" xr:uid="{0B6A9EF5-0809-4554-B488-E3F8C2ED5A49}"/>
    <cellStyle name="20% - Accent2 7 2" xfId="13760" xr:uid="{4222D401-224E-4408-B2FA-DB24AE46899F}"/>
    <cellStyle name="20% - Accent2 8" xfId="13485" xr:uid="{4672929D-B5E4-4360-BDFE-D4A13DC3372B}"/>
    <cellStyle name="20% - Accent3" xfId="9489" builtinId="38" customBuiltin="1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2 2" xfId="10138" xr:uid="{D98CDC3F-E09B-40C2-8E3A-F2B3CA5682C3}"/>
    <cellStyle name="20% - Accent3 2 2 3" xfId="74" xr:uid="{00000000-0005-0000-0000-000033000000}"/>
    <cellStyle name="20% - Accent3 2 2 3 2" xfId="10139" xr:uid="{8A85C53F-B5A8-473A-B17A-D1FCDAAA18EF}"/>
    <cellStyle name="20% - Accent3 2 2 4" xfId="9681" xr:uid="{5E2B0B99-CA5A-4DD1-AE27-50910E530CBE}"/>
    <cellStyle name="20% - Accent3 2 2 4 2" xfId="13669" xr:uid="{2AC2A848-81F0-46CE-84B0-64C4E74AFE35}"/>
    <cellStyle name="20% - Accent3 2 2 5" xfId="9976" xr:uid="{4AEBC93B-1D32-4737-95E1-6941B5A91C83}"/>
    <cellStyle name="20% - Accent3 2 2 5 2" xfId="13934" xr:uid="{E2DFB594-34A7-4EB4-980A-3A0810814A1C}"/>
    <cellStyle name="20% - Accent3 2 2 6" xfId="10137" xr:uid="{3BD9F729-BB53-4402-874B-11751C94414A}"/>
    <cellStyle name="20% - Accent3 2 3" xfId="75" xr:uid="{00000000-0005-0000-0000-000034000000}"/>
    <cellStyle name="20% - Accent3 2 3 2" xfId="76" xr:uid="{00000000-0005-0000-0000-000035000000}"/>
    <cellStyle name="20% - Accent3 2 3 2 2" xfId="10141" xr:uid="{DD2E78CF-3424-4017-B13E-ED861666B69B}"/>
    <cellStyle name="20% - Accent3 2 3 3" xfId="10140" xr:uid="{A6615DB2-C3CF-4A44-9A1C-01461051C83C}"/>
    <cellStyle name="20% - Accent3 2 4" xfId="77" xr:uid="{00000000-0005-0000-0000-000036000000}"/>
    <cellStyle name="20% - Accent3 2 4 2" xfId="10142" xr:uid="{C05BA160-971F-404A-8C67-64987283E114}"/>
    <cellStyle name="20% - Accent3 2 5" xfId="78" xr:uid="{00000000-0005-0000-0000-000037000000}"/>
    <cellStyle name="20% - Accent3 2 5 2" xfId="10143" xr:uid="{91EF6855-03BF-44A8-859E-983B48021597}"/>
    <cellStyle name="20% - Accent3 2 6" xfId="9567" xr:uid="{80B1CCD2-C97A-4777-97F2-708BBECEF2CC}"/>
    <cellStyle name="20% - Accent3 2 6 2" xfId="13556" xr:uid="{BCA741FC-6ADF-419F-AE6E-709FD871F5C0}"/>
    <cellStyle name="20% - Accent3 2 7" xfId="9862" xr:uid="{FBE052A8-5889-437D-BB71-42A605A0EE1E}"/>
    <cellStyle name="20% - Accent3 2 7 2" xfId="13820" xr:uid="{5B76D560-96A6-4883-8ED4-286384D925FD}"/>
    <cellStyle name="20% - Accent3 2 8" xfId="10136" xr:uid="{5DE563D3-A9E5-49B2-9A6F-1FB060FC5C33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2 2 2" xfId="10146" xr:uid="{9F845CFF-7DFD-492F-BB3C-83021E4425BA}"/>
    <cellStyle name="20% - Accent3 3 2 3" xfId="10145" xr:uid="{3863C5FB-E799-4A50-99FE-8CD4A542BA77}"/>
    <cellStyle name="20% - Accent3 3 3" xfId="82" xr:uid="{00000000-0005-0000-0000-00003B000000}"/>
    <cellStyle name="20% - Accent3 3 3 2" xfId="10147" xr:uid="{8606EBC1-D24E-46EB-BAD1-202B805653B9}"/>
    <cellStyle name="20% - Accent3 3 4" xfId="83" xr:uid="{00000000-0005-0000-0000-00003C000000}"/>
    <cellStyle name="20% - Accent3 3 4 2" xfId="10148" xr:uid="{4581DCB0-0587-46B0-B4B1-DF2044E387FC}"/>
    <cellStyle name="20% - Accent3 3 5" xfId="9624" xr:uid="{968D302B-0B88-4A55-A3FF-5C0172C8717D}"/>
    <cellStyle name="20% - Accent3 3 5 2" xfId="13612" xr:uid="{04E7B016-7326-4047-9206-2AB8387232B0}"/>
    <cellStyle name="20% - Accent3 3 6" xfId="9919" xr:uid="{AAE3FF88-E8D4-4E88-84FA-C5EFDCCA861D}"/>
    <cellStyle name="20% - Accent3 3 6 2" xfId="13877" xr:uid="{29E65272-1192-49AC-8763-482C9597B543}"/>
    <cellStyle name="20% - Accent3 3 7" xfId="10144" xr:uid="{097C0480-4CCB-43A4-823D-F02E260AAA10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2 2 2" xfId="10151" xr:uid="{86D6988B-E402-4EF0-A110-B43EDB55359F}"/>
    <cellStyle name="20% - Accent3 4 2 3" xfId="10150" xr:uid="{5DC48654-1691-44A6-BD4F-CFE21A4CCF9B}"/>
    <cellStyle name="20% - Accent3 4 3" xfId="87" xr:uid="{00000000-0005-0000-0000-000040000000}"/>
    <cellStyle name="20% - Accent3 4 3 2" xfId="10152" xr:uid="{797B40CC-F6FF-483F-9E22-0D2899991C26}"/>
    <cellStyle name="20% - Accent3 4 4" xfId="9728" xr:uid="{53508547-E325-4963-A497-56D1C388C699}"/>
    <cellStyle name="20% - Accent3 4 4 2" xfId="13716" xr:uid="{6DE0EB2E-260E-40BA-8D77-4BA97A286338}"/>
    <cellStyle name="20% - Accent3 4 5" xfId="10023" xr:uid="{FC4A0DA6-8D06-49BC-9761-B0EFC9018D87}"/>
    <cellStyle name="20% - Accent3 4 5 2" xfId="13981" xr:uid="{D159C089-0829-45B0-8B96-AECDFDB07498}"/>
    <cellStyle name="20% - Accent3 4 6" xfId="10149" xr:uid="{74E9F1D1-E342-412B-B7E5-DA0762283CCB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2 2 2" xfId="10155" xr:uid="{57F8D842-167B-49AC-8737-1D30CDA8B67F}"/>
    <cellStyle name="20% - Accent3 5 2 3" xfId="10154" xr:uid="{106272C1-D3AA-4973-A912-0A1151C61E75}"/>
    <cellStyle name="20% - Accent3 5 3" xfId="91" xr:uid="{00000000-0005-0000-0000-000044000000}"/>
    <cellStyle name="20% - Accent3 5 3 2" xfId="10156" xr:uid="{7EABF1C8-5EB9-4141-90D4-57C03E108525}"/>
    <cellStyle name="20% - Accent3 5 4" xfId="10153" xr:uid="{D0212DBB-EF1F-4662-BCD3-D00DC5C2A7D8}"/>
    <cellStyle name="20% - Accent3 6" xfId="92" xr:uid="{00000000-0005-0000-0000-000045000000}"/>
    <cellStyle name="20% - Accent3 7" xfId="9804" xr:uid="{05F0712A-0ED5-4FE7-84B4-218D0046A917}"/>
    <cellStyle name="20% - Accent3 7 2" xfId="13763" xr:uid="{E508296B-8819-4C95-85FA-80F46F68BBFD}"/>
    <cellStyle name="20% - Accent3 8" xfId="13488" xr:uid="{152FEB2E-8592-420D-A1DC-6E5CFC397E41}"/>
    <cellStyle name="20% - Accent4" xfId="9493" builtinId="42" customBuiltin="1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2 2" xfId="10159" xr:uid="{31DF18F4-771C-48E5-8754-B3D74979ABB9}"/>
    <cellStyle name="20% - Accent4 2 2 3" xfId="96" xr:uid="{00000000-0005-0000-0000-000049000000}"/>
    <cellStyle name="20% - Accent4 2 2 3 2" xfId="10160" xr:uid="{E146D7AB-62F8-4FC3-BB5B-CB82111AD5F9}"/>
    <cellStyle name="20% - Accent4 2 2 4" xfId="9684" xr:uid="{8C6FA768-9B84-49C0-A94B-E1CF84B33E00}"/>
    <cellStyle name="20% - Accent4 2 2 4 2" xfId="13672" xr:uid="{00164173-8733-4DD1-8F5D-19B6E160EF2A}"/>
    <cellStyle name="20% - Accent4 2 2 5" xfId="9979" xr:uid="{7F9A6050-BCD1-4905-8DD7-B178D8763821}"/>
    <cellStyle name="20% - Accent4 2 2 5 2" xfId="13937" xr:uid="{5C382726-548F-4C12-A52E-B8DD6C6D9722}"/>
    <cellStyle name="20% - Accent4 2 2 6" xfId="10158" xr:uid="{6395A9E7-72DD-4DA5-A06E-DEF023BB17D9}"/>
    <cellStyle name="20% - Accent4 2 3" xfId="97" xr:uid="{00000000-0005-0000-0000-00004A000000}"/>
    <cellStyle name="20% - Accent4 2 3 2" xfId="98" xr:uid="{00000000-0005-0000-0000-00004B000000}"/>
    <cellStyle name="20% - Accent4 2 3 2 2" xfId="10162" xr:uid="{6FB0747F-9B98-48F8-AE8A-3AF8644421EB}"/>
    <cellStyle name="20% - Accent4 2 3 3" xfId="10161" xr:uid="{1474D4CF-95C4-41B0-8D61-CB290C61E6CB}"/>
    <cellStyle name="20% - Accent4 2 4" xfId="99" xr:uid="{00000000-0005-0000-0000-00004C000000}"/>
    <cellStyle name="20% - Accent4 2 4 2" xfId="10163" xr:uid="{F2A4292F-BA0D-41A6-A85D-8499A51F5569}"/>
    <cellStyle name="20% - Accent4 2 5" xfId="100" xr:uid="{00000000-0005-0000-0000-00004D000000}"/>
    <cellStyle name="20% - Accent4 2 5 2" xfId="10164" xr:uid="{6CCF08F2-F68C-4E2A-B889-2D9EA1413961}"/>
    <cellStyle name="20% - Accent4 2 6" xfId="9570" xr:uid="{CDEE1E48-C103-4F5D-91C3-D9C3FCBF70DC}"/>
    <cellStyle name="20% - Accent4 2 6 2" xfId="13559" xr:uid="{27CE0E3E-F869-44F2-AEDB-559B170C8AF3}"/>
    <cellStyle name="20% - Accent4 2 7" xfId="9865" xr:uid="{E34D83C0-CCC4-4FF0-9111-473B4F804B5E}"/>
    <cellStyle name="20% - Accent4 2 7 2" xfId="13823" xr:uid="{F2A5DC58-C3A7-478F-9A6E-47E8461D9D55}"/>
    <cellStyle name="20% - Accent4 2 8" xfId="10157" xr:uid="{70172020-677E-4C1D-AFCA-30E182798954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2 2 2" xfId="10167" xr:uid="{699711B2-E2FC-4AEA-B1D2-B1757975CF73}"/>
    <cellStyle name="20% - Accent4 3 2 3" xfId="10166" xr:uid="{CD56F0F5-9F49-4F7D-8A28-741F2CA7C063}"/>
    <cellStyle name="20% - Accent4 3 3" xfId="104" xr:uid="{00000000-0005-0000-0000-000051000000}"/>
    <cellStyle name="20% - Accent4 3 3 2" xfId="10168" xr:uid="{3599DC96-77F9-4B17-87AC-150C8C2720FC}"/>
    <cellStyle name="20% - Accent4 3 4" xfId="105" xr:uid="{00000000-0005-0000-0000-000052000000}"/>
    <cellStyle name="20% - Accent4 3 4 2" xfId="10169" xr:uid="{264CCDB5-8D86-43B5-8C48-776EB7AED626}"/>
    <cellStyle name="20% - Accent4 3 5" xfId="9627" xr:uid="{4D5ED9DF-61C4-464D-A0CC-C2F4F3F92F66}"/>
    <cellStyle name="20% - Accent4 3 5 2" xfId="13615" xr:uid="{595C34AA-80F9-405E-8153-52D4141D0804}"/>
    <cellStyle name="20% - Accent4 3 6" xfId="9922" xr:uid="{4E2F6308-77D0-430D-9AC5-74EF57ECE0F2}"/>
    <cellStyle name="20% - Accent4 3 6 2" xfId="13880" xr:uid="{20260AD0-8723-45B2-8975-881E706E9B07}"/>
    <cellStyle name="20% - Accent4 3 7" xfId="10165" xr:uid="{CB3CDB96-862D-467C-92E6-803CDEE49DAA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2 2 2" xfId="10172" xr:uid="{16FD21D4-4DFA-4BC1-96C4-C4CDC94F67D1}"/>
    <cellStyle name="20% - Accent4 4 2 3" xfId="10171" xr:uid="{C6E955DC-8A3B-42B5-9F09-23F2FE1AE970}"/>
    <cellStyle name="20% - Accent4 4 3" xfId="109" xr:uid="{00000000-0005-0000-0000-000056000000}"/>
    <cellStyle name="20% - Accent4 4 3 2" xfId="10173" xr:uid="{8F4475C1-CA3B-4D79-85BD-3C3613F3D11D}"/>
    <cellStyle name="20% - Accent4 4 4" xfId="9731" xr:uid="{BFBE5117-FE42-4ECC-B21F-A0697F9BBE1A}"/>
    <cellStyle name="20% - Accent4 4 4 2" xfId="13719" xr:uid="{A8CB9DFB-3850-4937-A0F9-8B95CBC98912}"/>
    <cellStyle name="20% - Accent4 4 5" xfId="10026" xr:uid="{84BF55A7-659B-4C76-92CA-0E718FADC077}"/>
    <cellStyle name="20% - Accent4 4 5 2" xfId="13984" xr:uid="{46923C83-2F04-466C-8DA2-C3B0E852782E}"/>
    <cellStyle name="20% - Accent4 4 6" xfId="10170" xr:uid="{7219B3EA-8BA7-4487-8E1A-F1BBB8C7E82E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2 2 2" xfId="10176" xr:uid="{956B5C86-7FCE-49F1-B51B-2C449CFF14D6}"/>
    <cellStyle name="20% - Accent4 5 2 3" xfId="10175" xr:uid="{13727D4D-473C-4C46-9968-EC950CAF7DD1}"/>
    <cellStyle name="20% - Accent4 5 3" xfId="113" xr:uid="{00000000-0005-0000-0000-00005A000000}"/>
    <cellStyle name="20% - Accent4 5 3 2" xfId="10177" xr:uid="{8DCAE62F-20D3-47BC-B4A0-8DD2D9BA739A}"/>
    <cellStyle name="20% - Accent4 5 4" xfId="10174" xr:uid="{895A8BDE-7D82-4AED-9EA9-B06964827DE6}"/>
    <cellStyle name="20% - Accent4 6" xfId="114" xr:uid="{00000000-0005-0000-0000-00005B000000}"/>
    <cellStyle name="20% - Accent4 7" xfId="9807" xr:uid="{916EA0CE-8002-4D93-87A3-DD4C9AF54E5E}"/>
    <cellStyle name="20% - Accent4 7 2" xfId="13766" xr:uid="{0E9731AB-B61B-4D2D-BCFB-93F60968B8CC}"/>
    <cellStyle name="20% - Accent4 8" xfId="13491" xr:uid="{C6D82467-F5F2-42AB-BE10-C40030DDE966}"/>
    <cellStyle name="20% - Accent5" xfId="9497" builtinId="46" customBuiltin="1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2 2" xfId="10180" xr:uid="{F679B586-B88D-4280-AED2-9D495E384D39}"/>
    <cellStyle name="20% - Accent5 2 2 3" xfId="118" xr:uid="{00000000-0005-0000-0000-00005F000000}"/>
    <cellStyle name="20% - Accent5 2 2 3 2" xfId="10181" xr:uid="{E2D6CE5A-F307-464A-85CE-E312A6CB7EC8}"/>
    <cellStyle name="20% - Accent5 2 2 4" xfId="9687" xr:uid="{FF58DFA4-A073-4025-839C-66A38D46CF23}"/>
    <cellStyle name="20% - Accent5 2 2 4 2" xfId="13675" xr:uid="{699CD372-85D5-4222-A8A6-AD311BA76891}"/>
    <cellStyle name="20% - Accent5 2 2 5" xfId="9982" xr:uid="{3CDACFE1-E6A0-450D-B47B-C788E05B8A78}"/>
    <cellStyle name="20% - Accent5 2 2 5 2" xfId="13940" xr:uid="{CB537C5E-EEA5-426A-836A-E3259F8C67A7}"/>
    <cellStyle name="20% - Accent5 2 2 6" xfId="10179" xr:uid="{3F1549A6-F117-41B2-B7F4-9A012DCF5756}"/>
    <cellStyle name="20% - Accent5 2 3" xfId="119" xr:uid="{00000000-0005-0000-0000-000060000000}"/>
    <cellStyle name="20% - Accent5 2 3 2" xfId="120" xr:uid="{00000000-0005-0000-0000-000061000000}"/>
    <cellStyle name="20% - Accent5 2 3 2 2" xfId="10183" xr:uid="{7C2D927D-645A-4BDF-B9F5-9ADD44E6DC2F}"/>
    <cellStyle name="20% - Accent5 2 3 3" xfId="10182" xr:uid="{19F6EE10-82AC-4412-863A-EAE1DDDF5C03}"/>
    <cellStyle name="20% - Accent5 2 4" xfId="121" xr:uid="{00000000-0005-0000-0000-000062000000}"/>
    <cellStyle name="20% - Accent5 2 4 2" xfId="10184" xr:uid="{1068AA2A-ACEB-4001-ADD7-1144C59238D1}"/>
    <cellStyle name="20% - Accent5 2 5" xfId="122" xr:uid="{00000000-0005-0000-0000-000063000000}"/>
    <cellStyle name="20% - Accent5 2 5 2" xfId="10185" xr:uid="{C1B931B7-7C07-454B-94E5-25B092A5E247}"/>
    <cellStyle name="20% - Accent5 2 6" xfId="9573" xr:uid="{A1E285A3-5556-48C4-A65A-D9E5242053AB}"/>
    <cellStyle name="20% - Accent5 2 6 2" xfId="13562" xr:uid="{621D7827-B743-4569-88A6-92E9D4707AE2}"/>
    <cellStyle name="20% - Accent5 2 7" xfId="9868" xr:uid="{6A84DE92-E07D-41B6-8B27-BA25BC9793D5}"/>
    <cellStyle name="20% - Accent5 2 7 2" xfId="13826" xr:uid="{A6E39B8D-F241-4E2C-ADBE-CF58079545D4}"/>
    <cellStyle name="20% - Accent5 2 8" xfId="10178" xr:uid="{30B75CB7-69E8-4330-8515-3BCE4E045EEE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2 2 2" xfId="10188" xr:uid="{58908880-B2E8-4E39-92DF-E98E7D5E9319}"/>
    <cellStyle name="20% - Accent5 3 2 3" xfId="10187" xr:uid="{2DB8184E-BFE4-4312-81CD-FCD5A7A4DE73}"/>
    <cellStyle name="20% - Accent5 3 3" xfId="126" xr:uid="{00000000-0005-0000-0000-000067000000}"/>
    <cellStyle name="20% - Accent5 3 3 2" xfId="10189" xr:uid="{97D42FE0-BCA8-41BB-AA90-D9ADF77ED896}"/>
    <cellStyle name="20% - Accent5 3 4" xfId="127" xr:uid="{00000000-0005-0000-0000-000068000000}"/>
    <cellStyle name="20% - Accent5 3 4 2" xfId="10190" xr:uid="{F5AF21CC-A30E-48A6-9018-A33C86410F36}"/>
    <cellStyle name="20% - Accent5 3 5" xfId="9630" xr:uid="{A5181332-76E2-40ED-881E-4DCCA51077B1}"/>
    <cellStyle name="20% - Accent5 3 5 2" xfId="13618" xr:uid="{560B431A-6570-490A-86AC-66BA679AA698}"/>
    <cellStyle name="20% - Accent5 3 6" xfId="9925" xr:uid="{B916DF58-5BF2-4E80-AB07-A25476CD96CD}"/>
    <cellStyle name="20% - Accent5 3 6 2" xfId="13883" xr:uid="{E8059DCB-920F-49C1-9914-647B35012BA6}"/>
    <cellStyle name="20% - Accent5 3 7" xfId="10186" xr:uid="{49476BD8-FCCB-41C8-8E70-0DE1992BA00A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2 2 2" xfId="10193" xr:uid="{19809026-D792-4979-9C8B-E5F77F7786FE}"/>
    <cellStyle name="20% - Accent5 4 2 3" xfId="10192" xr:uid="{284CB0DB-E1B3-431E-9792-4E4A1340A957}"/>
    <cellStyle name="20% - Accent5 4 3" xfId="131" xr:uid="{00000000-0005-0000-0000-00006C000000}"/>
    <cellStyle name="20% - Accent5 4 3 2" xfId="10194" xr:uid="{F9BF3A52-13F2-4609-A40E-F50B11F659B2}"/>
    <cellStyle name="20% - Accent5 4 4" xfId="9734" xr:uid="{BAFE02E7-9A58-4300-B71C-183D0DDE3D0C}"/>
    <cellStyle name="20% - Accent5 4 4 2" xfId="13722" xr:uid="{21873045-EC99-4AC7-9C58-1095A9D6ACF3}"/>
    <cellStyle name="20% - Accent5 4 5" xfId="10029" xr:uid="{7D2DD404-ED3B-4F3D-9B7E-CE6F61C8BE57}"/>
    <cellStyle name="20% - Accent5 4 5 2" xfId="13987" xr:uid="{D644E6E6-6AF4-4D5A-96F3-125AFE2AE18D}"/>
    <cellStyle name="20% - Accent5 4 6" xfId="10191" xr:uid="{C42F9F57-A689-4CEE-9D07-1A6D2280CE67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2 2 2" xfId="10197" xr:uid="{F93CE13B-2390-4C8A-8FB9-1BFE3E3BA352}"/>
    <cellStyle name="20% - Accent5 5 2 3" xfId="10196" xr:uid="{3586573C-7C1A-4113-A65A-C8DA7576A233}"/>
    <cellStyle name="20% - Accent5 5 3" xfId="135" xr:uid="{00000000-0005-0000-0000-000070000000}"/>
    <cellStyle name="20% - Accent5 5 3 2" xfId="10198" xr:uid="{1A0B3A53-1101-4009-BA81-E159E894411F}"/>
    <cellStyle name="20% - Accent5 5 4" xfId="10195" xr:uid="{AF114635-82D9-49E9-B227-2C937C42F773}"/>
    <cellStyle name="20% - Accent5 6" xfId="136" xr:uid="{00000000-0005-0000-0000-000071000000}"/>
    <cellStyle name="20% - Accent5 7" xfId="9810" xr:uid="{292C29BB-0A7D-4A75-856E-2E5778221C64}"/>
    <cellStyle name="20% - Accent5 7 2" xfId="13769" xr:uid="{FF85377B-0A9B-40D4-ACFC-B02DE1957E87}"/>
    <cellStyle name="20% - Accent5 8" xfId="13494" xr:uid="{53F3AB12-1A29-4C90-8AA7-7306F4E6C1D8}"/>
    <cellStyle name="20% - Accent6" xfId="9501" builtinId="50" customBuiltin="1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2 2" xfId="10201" xr:uid="{0AEAFD6F-12C3-4C7C-8DEA-B8B746223B5F}"/>
    <cellStyle name="20% - Accent6 2 2 3" xfId="140" xr:uid="{00000000-0005-0000-0000-000075000000}"/>
    <cellStyle name="20% - Accent6 2 2 3 2" xfId="10202" xr:uid="{CCE69091-8C29-4CA1-8E85-805A4A363ACD}"/>
    <cellStyle name="20% - Accent6 2 2 4" xfId="9690" xr:uid="{7B45A7B8-C9CB-4B4A-904C-364E4CB9CAD6}"/>
    <cellStyle name="20% - Accent6 2 2 4 2" xfId="13678" xr:uid="{54D439A1-2A27-4FD3-99B1-E4FE345F759E}"/>
    <cellStyle name="20% - Accent6 2 2 5" xfId="9985" xr:uid="{F93C5E2F-A301-4313-BA88-CCCA657484DD}"/>
    <cellStyle name="20% - Accent6 2 2 5 2" xfId="13943" xr:uid="{92E884A8-EF40-4F0C-8210-97B100507D9F}"/>
    <cellStyle name="20% - Accent6 2 2 6" xfId="10200" xr:uid="{4BA4E960-963A-46E8-A785-A13BEA14BEDE}"/>
    <cellStyle name="20% - Accent6 2 3" xfId="141" xr:uid="{00000000-0005-0000-0000-000076000000}"/>
    <cellStyle name="20% - Accent6 2 3 2" xfId="142" xr:uid="{00000000-0005-0000-0000-000077000000}"/>
    <cellStyle name="20% - Accent6 2 3 2 2" xfId="10204" xr:uid="{055E6357-B42B-4830-A978-99D5EB3E1B61}"/>
    <cellStyle name="20% - Accent6 2 3 3" xfId="10203" xr:uid="{0C3E4688-D630-4AD9-B421-2D86272F609F}"/>
    <cellStyle name="20% - Accent6 2 4" xfId="143" xr:uid="{00000000-0005-0000-0000-000078000000}"/>
    <cellStyle name="20% - Accent6 2 4 2" xfId="10205" xr:uid="{968C461D-40AD-4E55-BEAA-B3935261DD7B}"/>
    <cellStyle name="20% - Accent6 2 5" xfId="144" xr:uid="{00000000-0005-0000-0000-000079000000}"/>
    <cellStyle name="20% - Accent6 2 5 2" xfId="10206" xr:uid="{1AA366AB-26F4-40BC-8E04-B268F5DA8BC4}"/>
    <cellStyle name="20% - Accent6 2 6" xfId="9576" xr:uid="{89914872-1C79-4E2B-BFCA-2BD9E2E9B663}"/>
    <cellStyle name="20% - Accent6 2 6 2" xfId="13565" xr:uid="{16BD655C-2C56-4ED0-9F44-397B0B5C351F}"/>
    <cellStyle name="20% - Accent6 2 7" xfId="9871" xr:uid="{34AB631C-B9B8-4E18-B419-D7EAC5886F56}"/>
    <cellStyle name="20% - Accent6 2 7 2" xfId="13829" xr:uid="{9AD3C28D-09AC-4C01-9A66-AD775BE53DAD}"/>
    <cellStyle name="20% - Accent6 2 8" xfId="10199" xr:uid="{02716C07-F618-43F9-B30F-A6D1F9D11C03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2 2 2" xfId="10209" xr:uid="{9139034D-E2BB-4832-86B9-BFB1FEF05151}"/>
    <cellStyle name="20% - Accent6 3 2 3" xfId="10208" xr:uid="{9A6EECCE-50C2-4AA9-81F5-95146477D959}"/>
    <cellStyle name="20% - Accent6 3 3" xfId="148" xr:uid="{00000000-0005-0000-0000-00007D000000}"/>
    <cellStyle name="20% - Accent6 3 3 2" xfId="10210" xr:uid="{B249DB51-0D18-4411-B987-891F730EDCA0}"/>
    <cellStyle name="20% - Accent6 3 4" xfId="149" xr:uid="{00000000-0005-0000-0000-00007E000000}"/>
    <cellStyle name="20% - Accent6 3 4 2" xfId="10211" xr:uid="{C8C9DE6A-EB99-4CD1-A716-89ADCD336D64}"/>
    <cellStyle name="20% - Accent6 3 5" xfId="9633" xr:uid="{58A8A778-9AB0-4150-AC38-0E495D24A481}"/>
    <cellStyle name="20% - Accent6 3 5 2" xfId="13621" xr:uid="{C557731B-5B75-4623-AB2B-F22057AA63E9}"/>
    <cellStyle name="20% - Accent6 3 6" xfId="9928" xr:uid="{BAEE6807-A4E7-467C-90E5-0679F9EEF288}"/>
    <cellStyle name="20% - Accent6 3 6 2" xfId="13886" xr:uid="{822E95B2-903A-4652-AD58-5C3C54C781E9}"/>
    <cellStyle name="20% - Accent6 3 7" xfId="10207" xr:uid="{0437B748-E4F2-4083-8406-7DBFD8AA2587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2 2 2" xfId="10214" xr:uid="{795D90BB-5FF5-4FA3-933B-5AD2831E00F0}"/>
    <cellStyle name="20% - Accent6 4 2 3" xfId="10213" xr:uid="{4A67FC98-D10F-4A9B-8992-5D92CA31F6E0}"/>
    <cellStyle name="20% - Accent6 4 3" xfId="153" xr:uid="{00000000-0005-0000-0000-000082000000}"/>
    <cellStyle name="20% - Accent6 4 3 2" xfId="10215" xr:uid="{E2FC461C-ED68-484B-8D35-FAE1AD102CEC}"/>
    <cellStyle name="20% - Accent6 4 4" xfId="9737" xr:uid="{83C0B86D-46DB-4756-A72F-166D88A6DD6C}"/>
    <cellStyle name="20% - Accent6 4 4 2" xfId="13725" xr:uid="{775BBE7A-4A56-4FBA-958B-F9DD5F2C5ED3}"/>
    <cellStyle name="20% - Accent6 4 5" xfId="10032" xr:uid="{B986BAFD-7AAA-4724-ACCE-F5F1836C6EF8}"/>
    <cellStyle name="20% - Accent6 4 5 2" xfId="13990" xr:uid="{8BF72C5D-D1DC-4C2E-B61D-D079E1A16760}"/>
    <cellStyle name="20% - Accent6 4 6" xfId="10212" xr:uid="{E82A7495-B499-4E76-AAB1-D573E3958EDF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2 2 2" xfId="10218" xr:uid="{7B29F3FC-86A7-4399-8DB4-6A775686ECCB}"/>
    <cellStyle name="20% - Accent6 5 2 3" xfId="10217" xr:uid="{FCADAC12-CBE4-4ABD-A77C-E147617F3A11}"/>
    <cellStyle name="20% - Accent6 5 3" xfId="157" xr:uid="{00000000-0005-0000-0000-000086000000}"/>
    <cellStyle name="20% - Accent6 5 3 2" xfId="10219" xr:uid="{2BE11381-DA56-4F05-9CFE-490D2A4131D7}"/>
    <cellStyle name="20% - Accent6 5 4" xfId="10216" xr:uid="{9C86C8D5-8F49-4405-9F15-A6BEB2D41817}"/>
    <cellStyle name="20% - Accent6 6" xfId="158" xr:uid="{00000000-0005-0000-0000-000087000000}"/>
    <cellStyle name="20% - Accent6 7" xfId="9813" xr:uid="{34E9433C-EFDF-4261-B4DA-042EBB28DF18}"/>
    <cellStyle name="20% - Accent6 7 2" xfId="13772" xr:uid="{AA81A04A-FB1E-4574-9EB7-7B7E431F7310}"/>
    <cellStyle name="20% - Accent6 8" xfId="13497" xr:uid="{B075D767-DE89-470B-9C1A-DCE1A01F1552}"/>
    <cellStyle name="40% - Accent1" xfId="9482" builtinId="31" customBuiltin="1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2 2" xfId="10222" xr:uid="{D8444C24-46D9-4250-89DA-530327C29C32}"/>
    <cellStyle name="40% - Accent1 2 2 3" xfId="162" xr:uid="{00000000-0005-0000-0000-00008B000000}"/>
    <cellStyle name="40% - Accent1 2 2 3 2" xfId="10223" xr:uid="{EAFC470F-A47D-49CF-BE31-21B10E2D2E36}"/>
    <cellStyle name="40% - Accent1 2 2 4" xfId="9676" xr:uid="{ECA2D5F4-8E96-4D50-82D7-3F77F8D31944}"/>
    <cellStyle name="40% - Accent1 2 2 4 2" xfId="13664" xr:uid="{143A1952-C5A2-408B-B081-483AB2F7C513}"/>
    <cellStyle name="40% - Accent1 2 2 5" xfId="9971" xr:uid="{1AF1D5C5-7851-4B42-8E51-4B791EFC69FC}"/>
    <cellStyle name="40% - Accent1 2 2 5 2" xfId="13929" xr:uid="{A158CECF-01B1-4CFE-ACD4-BFCA64714149}"/>
    <cellStyle name="40% - Accent1 2 2 6" xfId="10221" xr:uid="{5E4C5C08-B116-4083-BD5F-0608D34E2467}"/>
    <cellStyle name="40% - Accent1 2 3" xfId="163" xr:uid="{00000000-0005-0000-0000-00008C000000}"/>
    <cellStyle name="40% - Accent1 2 3 2" xfId="164" xr:uid="{00000000-0005-0000-0000-00008D000000}"/>
    <cellStyle name="40% - Accent1 2 3 2 2" xfId="10225" xr:uid="{EE2F8344-D361-4B26-A99A-0C14FFDF3153}"/>
    <cellStyle name="40% - Accent1 2 3 3" xfId="10224" xr:uid="{47917826-DA36-438F-939C-6A6F2AD675D0}"/>
    <cellStyle name="40% - Accent1 2 4" xfId="165" xr:uid="{00000000-0005-0000-0000-00008E000000}"/>
    <cellStyle name="40% - Accent1 2 4 2" xfId="10226" xr:uid="{C3A7680D-938D-4E5A-958F-C4D54825C60A}"/>
    <cellStyle name="40% - Accent1 2 5" xfId="166" xr:uid="{00000000-0005-0000-0000-00008F000000}"/>
    <cellStyle name="40% - Accent1 2 5 2" xfId="10227" xr:uid="{EC673BF5-EF3C-4292-8C58-73D88651653E}"/>
    <cellStyle name="40% - Accent1 2 6" xfId="9562" xr:uid="{F64317AB-5923-420B-9227-FEF4D7BE25B1}"/>
    <cellStyle name="40% - Accent1 2 6 2" xfId="13551" xr:uid="{423BF5CD-4726-4610-B7C4-4F4AEE9A61EC}"/>
    <cellStyle name="40% - Accent1 2 7" xfId="9857" xr:uid="{3EA8A5FD-F4D6-4F6E-A3C1-BE3D6BFB3E94}"/>
    <cellStyle name="40% - Accent1 2 7 2" xfId="13815" xr:uid="{E44F7C4F-A6A7-4FFB-BABF-FA00079ED02A}"/>
    <cellStyle name="40% - Accent1 2 8" xfId="10220" xr:uid="{C47A12D8-116B-44DF-8C8D-B3731AE25B06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2 2 2" xfId="10230" xr:uid="{7834E073-47A9-4759-8E69-3180E3014549}"/>
    <cellStyle name="40% - Accent1 3 2 3" xfId="10229" xr:uid="{C6D42E67-4EA9-472B-883F-A5ECA4B06602}"/>
    <cellStyle name="40% - Accent1 3 3" xfId="170" xr:uid="{00000000-0005-0000-0000-000093000000}"/>
    <cellStyle name="40% - Accent1 3 3 2" xfId="10231" xr:uid="{771D1D18-183F-43CC-A25F-6BB98C158BB7}"/>
    <cellStyle name="40% - Accent1 3 4" xfId="171" xr:uid="{00000000-0005-0000-0000-000094000000}"/>
    <cellStyle name="40% - Accent1 3 4 2" xfId="10232" xr:uid="{CBA8395F-DA83-4BCE-B398-29B1CA4BC0CE}"/>
    <cellStyle name="40% - Accent1 3 5" xfId="9619" xr:uid="{0A4E8151-FF3E-4B59-B16D-7DC8B4BE492F}"/>
    <cellStyle name="40% - Accent1 3 5 2" xfId="13607" xr:uid="{5B72930B-A032-4442-823C-7853E2CB8A5D}"/>
    <cellStyle name="40% - Accent1 3 6" xfId="9914" xr:uid="{592B0932-6712-46D2-BF7B-F68829F6E98B}"/>
    <cellStyle name="40% - Accent1 3 6 2" xfId="13872" xr:uid="{927722F8-2295-4E4B-B09C-36341A2D7148}"/>
    <cellStyle name="40% - Accent1 3 7" xfId="10228" xr:uid="{F9D68B57-E98D-4657-A781-52A534A98569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2 2 2" xfId="10235" xr:uid="{1B9E0EC9-54F1-4753-A9B0-1AC9BCE9B874}"/>
    <cellStyle name="40% - Accent1 4 2 3" xfId="10234" xr:uid="{748AC443-D5A2-49EE-87C0-B7522D61EDAD}"/>
    <cellStyle name="40% - Accent1 4 3" xfId="175" xr:uid="{00000000-0005-0000-0000-000098000000}"/>
    <cellStyle name="40% - Accent1 4 3 2" xfId="10236" xr:uid="{D964CBFE-A787-4F25-AAD6-3FA2BC0C6EB0}"/>
    <cellStyle name="40% - Accent1 4 4" xfId="9723" xr:uid="{BBB34D60-BB76-430B-ADB8-57FC3D0AC84A}"/>
    <cellStyle name="40% - Accent1 4 4 2" xfId="13711" xr:uid="{D2E63348-AA44-4A13-BF55-12BEA810293D}"/>
    <cellStyle name="40% - Accent1 4 5" xfId="10018" xr:uid="{4510FD59-998C-4775-A6F3-0BC889A8CA59}"/>
    <cellStyle name="40% - Accent1 4 5 2" xfId="13976" xr:uid="{77D6EB10-AF5B-4CF5-9233-8CA8B642E170}"/>
    <cellStyle name="40% - Accent1 4 6" xfId="10233" xr:uid="{C7821201-8430-4B08-8891-162F02B9E19D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2 2 2" xfId="10239" xr:uid="{9AE5BE7D-D899-40DE-9075-C28A773C50DE}"/>
    <cellStyle name="40% - Accent1 5 2 3" xfId="10238" xr:uid="{D81392A0-D121-4486-BFD3-C02256041248}"/>
    <cellStyle name="40% - Accent1 5 3" xfId="179" xr:uid="{00000000-0005-0000-0000-00009C000000}"/>
    <cellStyle name="40% - Accent1 5 3 2" xfId="10240" xr:uid="{A9090E02-FC0F-480D-A55F-89D4B43F1B67}"/>
    <cellStyle name="40% - Accent1 5 4" xfId="10237" xr:uid="{57065E38-724C-4E03-AC35-377400C72177}"/>
    <cellStyle name="40% - Accent1 6" xfId="180" xr:uid="{00000000-0005-0000-0000-00009D000000}"/>
    <cellStyle name="40% - Accent1 7" xfId="9799" xr:uid="{D93026B5-FDC8-44AC-B859-83AA83E0A912}"/>
    <cellStyle name="40% - Accent1 7 2" xfId="13758" xr:uid="{F6EEA53C-CE51-400E-841C-B43AEAF9198B}"/>
    <cellStyle name="40% - Accent1 8" xfId="13483" xr:uid="{93401282-D017-4A84-982C-2DDC458DCCDD}"/>
    <cellStyle name="40% - Accent2" xfId="9486" builtinId="35" customBuiltin="1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2 2" xfId="10243" xr:uid="{463761BE-664F-46D8-B432-597067C5BE6E}"/>
    <cellStyle name="40% - Accent2 2 2 3" xfId="184" xr:uid="{00000000-0005-0000-0000-0000A1000000}"/>
    <cellStyle name="40% - Accent2 2 2 3 2" xfId="10244" xr:uid="{43F4334A-46B7-4467-B7E8-1CD75B4DEE33}"/>
    <cellStyle name="40% - Accent2 2 2 4" xfId="9679" xr:uid="{C3BFD2F8-878C-4571-B0E0-5FACFD2399BE}"/>
    <cellStyle name="40% - Accent2 2 2 4 2" xfId="13667" xr:uid="{06A2B7B8-7EFD-4E25-9DAB-B112DE1B5B93}"/>
    <cellStyle name="40% - Accent2 2 2 5" xfId="9974" xr:uid="{D360A7E8-6658-4F3A-935A-500F1F1BADB5}"/>
    <cellStyle name="40% - Accent2 2 2 5 2" xfId="13932" xr:uid="{9A41BD9C-7228-4625-B2D0-05F3B600DAFA}"/>
    <cellStyle name="40% - Accent2 2 2 6" xfId="10242" xr:uid="{92E4697C-4A48-44C7-8DE1-D906072F8DC0}"/>
    <cellStyle name="40% - Accent2 2 3" xfId="185" xr:uid="{00000000-0005-0000-0000-0000A2000000}"/>
    <cellStyle name="40% - Accent2 2 3 2" xfId="186" xr:uid="{00000000-0005-0000-0000-0000A3000000}"/>
    <cellStyle name="40% - Accent2 2 3 2 2" xfId="10246" xr:uid="{23980D19-B3E0-466F-B244-EB9BF6D616E8}"/>
    <cellStyle name="40% - Accent2 2 3 3" xfId="10245" xr:uid="{CB7B7C27-278B-4B01-84B5-F0C70B124936}"/>
    <cellStyle name="40% - Accent2 2 4" xfId="187" xr:uid="{00000000-0005-0000-0000-0000A4000000}"/>
    <cellStyle name="40% - Accent2 2 4 2" xfId="10247" xr:uid="{178A7920-445A-479D-B64D-36E029B5F1AA}"/>
    <cellStyle name="40% - Accent2 2 5" xfId="188" xr:uid="{00000000-0005-0000-0000-0000A5000000}"/>
    <cellStyle name="40% - Accent2 2 5 2" xfId="10248" xr:uid="{D43BF7C4-814A-4622-BE49-499805AA6A49}"/>
    <cellStyle name="40% - Accent2 2 6" xfId="9565" xr:uid="{3F4531EC-9F94-41A7-B1B0-5595251ACDFA}"/>
    <cellStyle name="40% - Accent2 2 6 2" xfId="13554" xr:uid="{E27CB63C-1DD2-4FFB-96D8-B0ECFEDD531A}"/>
    <cellStyle name="40% - Accent2 2 7" xfId="9860" xr:uid="{30695559-B4E5-408A-B85F-7AB422811150}"/>
    <cellStyle name="40% - Accent2 2 7 2" xfId="13818" xr:uid="{9D0F5396-F32A-479F-B8AB-97394E04ACEE}"/>
    <cellStyle name="40% - Accent2 2 8" xfId="10241" xr:uid="{0C4009AC-C82F-4413-A6E8-765503E4A788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2 2 2" xfId="10251" xr:uid="{E8238175-4F57-4209-82B7-38C3B6AF0CB8}"/>
    <cellStyle name="40% - Accent2 3 2 3" xfId="10250" xr:uid="{95836A66-3782-4E07-8046-8187CDBE77E3}"/>
    <cellStyle name="40% - Accent2 3 3" xfId="192" xr:uid="{00000000-0005-0000-0000-0000A9000000}"/>
    <cellStyle name="40% - Accent2 3 3 2" xfId="10252" xr:uid="{2513C97C-3810-4470-B2D4-336B851870D2}"/>
    <cellStyle name="40% - Accent2 3 4" xfId="193" xr:uid="{00000000-0005-0000-0000-0000AA000000}"/>
    <cellStyle name="40% - Accent2 3 4 2" xfId="10253" xr:uid="{4DC1ED1F-5BFC-4A44-A0E0-CF2CBE82648B}"/>
    <cellStyle name="40% - Accent2 3 5" xfId="9622" xr:uid="{001EF366-4966-463D-913C-8AC74383EF6E}"/>
    <cellStyle name="40% - Accent2 3 5 2" xfId="13610" xr:uid="{2933690E-D5CA-44D7-A21B-2F7C5B8EFB23}"/>
    <cellStyle name="40% - Accent2 3 6" xfId="9917" xr:uid="{8439DAA6-79B1-44EB-B01C-0D2948F2FE25}"/>
    <cellStyle name="40% - Accent2 3 6 2" xfId="13875" xr:uid="{3F26A8E4-C737-4ECC-ABAA-DB81B438DF4A}"/>
    <cellStyle name="40% - Accent2 3 7" xfId="10249" xr:uid="{F57B4365-5A35-4592-B132-7B92BAA43BC5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2 2 2" xfId="10256" xr:uid="{A85E18C9-6739-4815-A3C6-0BA85CA5BAAA}"/>
    <cellStyle name="40% - Accent2 4 2 3" xfId="10255" xr:uid="{FD91F0CE-54FD-4551-9155-BE118003CD4C}"/>
    <cellStyle name="40% - Accent2 4 3" xfId="197" xr:uid="{00000000-0005-0000-0000-0000AE000000}"/>
    <cellStyle name="40% - Accent2 4 3 2" xfId="10257" xr:uid="{0C5854B4-BC1D-42BB-B01B-12C87920BB1F}"/>
    <cellStyle name="40% - Accent2 4 4" xfId="9726" xr:uid="{632AB374-5A0C-4E10-B7A8-0DEF1799B549}"/>
    <cellStyle name="40% - Accent2 4 4 2" xfId="13714" xr:uid="{CADACC87-280D-4036-979B-B827860517D2}"/>
    <cellStyle name="40% - Accent2 4 5" xfId="10021" xr:uid="{B1CCA735-3A95-42BE-BF28-632156BB7355}"/>
    <cellStyle name="40% - Accent2 4 5 2" xfId="13979" xr:uid="{1EF46D91-7EF1-4806-82AA-F91A28FC0F27}"/>
    <cellStyle name="40% - Accent2 4 6" xfId="10254" xr:uid="{2B5712EA-4956-48B5-9330-16693663303E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2 2 2" xfId="10260" xr:uid="{AC8482A7-9939-4CE7-AD7A-43CAE2CD17D9}"/>
    <cellStyle name="40% - Accent2 5 2 3" xfId="10259" xr:uid="{8FDB6658-AF0C-4493-BB7E-0AA6E2FCF6C8}"/>
    <cellStyle name="40% - Accent2 5 3" xfId="201" xr:uid="{00000000-0005-0000-0000-0000B2000000}"/>
    <cellStyle name="40% - Accent2 5 3 2" xfId="10261" xr:uid="{1FE65C05-8648-48C4-A95A-2F022869A4C1}"/>
    <cellStyle name="40% - Accent2 5 4" xfId="10258" xr:uid="{A0205DC5-9C27-4173-8C54-5085F74814F0}"/>
    <cellStyle name="40% - Accent2 6" xfId="202" xr:uid="{00000000-0005-0000-0000-0000B3000000}"/>
    <cellStyle name="40% - Accent2 7" xfId="9802" xr:uid="{5E96F101-7945-4A74-A0A3-77B831ECC653}"/>
    <cellStyle name="40% - Accent2 7 2" xfId="13761" xr:uid="{B4E37A3C-C59B-4778-AE39-6C37C8780CB1}"/>
    <cellStyle name="40% - Accent2 8" xfId="13486" xr:uid="{60C1AC2D-D464-439C-B5A6-6DFDBD81B164}"/>
    <cellStyle name="40% - Accent3" xfId="9490" builtinId="39" customBuiltin="1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2 2" xfId="10264" xr:uid="{434B9BEA-470A-4EE7-AA67-6113E26EF045}"/>
    <cellStyle name="40% - Accent3 2 2 3" xfId="206" xr:uid="{00000000-0005-0000-0000-0000B7000000}"/>
    <cellStyle name="40% - Accent3 2 2 3 2" xfId="10265" xr:uid="{39265AFB-D4B2-44A5-A28B-0B2ED8762431}"/>
    <cellStyle name="40% - Accent3 2 2 4" xfId="9682" xr:uid="{AE2183D0-D5B6-4146-88B6-DCDD8491E1CC}"/>
    <cellStyle name="40% - Accent3 2 2 4 2" xfId="13670" xr:uid="{6EAEE893-6AC0-460A-AFF0-60FD07728998}"/>
    <cellStyle name="40% - Accent3 2 2 5" xfId="9977" xr:uid="{A9FBE59E-F493-46B3-8E4A-01C859F90372}"/>
    <cellStyle name="40% - Accent3 2 2 5 2" xfId="13935" xr:uid="{A69D20C8-B09C-4C76-9C51-410BDD913B93}"/>
    <cellStyle name="40% - Accent3 2 2 6" xfId="10263" xr:uid="{CE41E53A-73E1-48F0-B777-6DE64A623C4E}"/>
    <cellStyle name="40% - Accent3 2 3" xfId="207" xr:uid="{00000000-0005-0000-0000-0000B8000000}"/>
    <cellStyle name="40% - Accent3 2 3 2" xfId="208" xr:uid="{00000000-0005-0000-0000-0000B9000000}"/>
    <cellStyle name="40% - Accent3 2 3 2 2" xfId="10267" xr:uid="{411DC0AA-64C1-4AE5-BC34-D16FAAE8EB29}"/>
    <cellStyle name="40% - Accent3 2 3 3" xfId="10266" xr:uid="{F0411242-7B6E-4683-9E77-BB387AE9B03F}"/>
    <cellStyle name="40% - Accent3 2 4" xfId="209" xr:uid="{00000000-0005-0000-0000-0000BA000000}"/>
    <cellStyle name="40% - Accent3 2 4 2" xfId="10268" xr:uid="{16D0AC79-8B26-4250-99C4-0DB465AE0E55}"/>
    <cellStyle name="40% - Accent3 2 5" xfId="210" xr:uid="{00000000-0005-0000-0000-0000BB000000}"/>
    <cellStyle name="40% - Accent3 2 5 2" xfId="10269" xr:uid="{25978013-FDDD-4871-9ED8-51BBFC818C25}"/>
    <cellStyle name="40% - Accent3 2 6" xfId="9568" xr:uid="{833004C2-BB4E-4F5D-A22B-3467FC9FE563}"/>
    <cellStyle name="40% - Accent3 2 6 2" xfId="13557" xr:uid="{34BC3BD6-09F1-4440-BA74-2A78E9009636}"/>
    <cellStyle name="40% - Accent3 2 7" xfId="9863" xr:uid="{019331AE-F6C8-4CF5-AF61-648E3DD28207}"/>
    <cellStyle name="40% - Accent3 2 7 2" xfId="13821" xr:uid="{CA0C0BE2-9E53-4D72-A96D-A73711BE5B06}"/>
    <cellStyle name="40% - Accent3 2 8" xfId="10262" xr:uid="{25EDFA62-77A8-4342-96B2-1757406738F3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2 2 2" xfId="10272" xr:uid="{E5A90FA4-E4B4-48A6-A992-502FFE380D5F}"/>
    <cellStyle name="40% - Accent3 3 2 3" xfId="10271" xr:uid="{F3E03ED4-7657-46C6-AAEE-6BE1B7A57F98}"/>
    <cellStyle name="40% - Accent3 3 3" xfId="214" xr:uid="{00000000-0005-0000-0000-0000BF000000}"/>
    <cellStyle name="40% - Accent3 3 3 2" xfId="10273" xr:uid="{8E3C7ADB-2FD5-4572-8084-018A0F943BE0}"/>
    <cellStyle name="40% - Accent3 3 4" xfId="215" xr:uid="{00000000-0005-0000-0000-0000C0000000}"/>
    <cellStyle name="40% - Accent3 3 4 2" xfId="10274" xr:uid="{65A8A86F-92DB-4E80-AB63-E64BEDF4E07D}"/>
    <cellStyle name="40% - Accent3 3 5" xfId="9625" xr:uid="{C0DD82D3-BD5A-4E32-A2A9-BAF724B3B0A8}"/>
    <cellStyle name="40% - Accent3 3 5 2" xfId="13613" xr:uid="{4DAC2AA0-34D8-4CC2-ADBA-EBA0056D56AE}"/>
    <cellStyle name="40% - Accent3 3 6" xfId="9920" xr:uid="{1F53A72C-4404-4C19-BE53-7E491BE02F3A}"/>
    <cellStyle name="40% - Accent3 3 6 2" xfId="13878" xr:uid="{0024BC68-4FD6-496B-ACA7-0EAF073DCDA6}"/>
    <cellStyle name="40% - Accent3 3 7" xfId="10270" xr:uid="{4797FA2A-7994-4EDE-AF27-3987C34963EE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2 2 2" xfId="10277" xr:uid="{5FA47F28-C763-402B-A35C-FD99E8359A12}"/>
    <cellStyle name="40% - Accent3 4 2 3" xfId="10276" xr:uid="{67AE575A-F6AF-4D88-B202-CD2D8AF006C9}"/>
    <cellStyle name="40% - Accent3 4 3" xfId="219" xr:uid="{00000000-0005-0000-0000-0000C4000000}"/>
    <cellStyle name="40% - Accent3 4 3 2" xfId="10278" xr:uid="{C35EB144-A28A-42EF-B2A3-0A16ADC2541F}"/>
    <cellStyle name="40% - Accent3 4 4" xfId="9729" xr:uid="{0AE8AB3C-5D2C-4525-85A4-0749841BD7D8}"/>
    <cellStyle name="40% - Accent3 4 4 2" xfId="13717" xr:uid="{0D9029B2-4E5F-4FDE-ACA7-6A9D8CAA8194}"/>
    <cellStyle name="40% - Accent3 4 5" xfId="10024" xr:uid="{2A60F31C-1016-4B48-983D-564144880555}"/>
    <cellStyle name="40% - Accent3 4 5 2" xfId="13982" xr:uid="{BD81127D-BE4A-4892-B6E4-D998AFB5DEBD}"/>
    <cellStyle name="40% - Accent3 4 6" xfId="10275" xr:uid="{70516C1B-E57E-4D94-B97C-2CC50F212884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2 2 2" xfId="10281" xr:uid="{412C6329-90E6-4F0E-8E38-1D5CACABDA88}"/>
    <cellStyle name="40% - Accent3 5 2 3" xfId="10280" xr:uid="{ACFA7908-0BB5-4B38-9D40-45C8C1155E48}"/>
    <cellStyle name="40% - Accent3 5 3" xfId="223" xr:uid="{00000000-0005-0000-0000-0000C8000000}"/>
    <cellStyle name="40% - Accent3 5 3 2" xfId="10282" xr:uid="{CA06BA06-7B97-4AE9-99F6-B5678365EB7D}"/>
    <cellStyle name="40% - Accent3 5 4" xfId="10279" xr:uid="{054B97A0-F076-456C-8129-C119B02BA6F9}"/>
    <cellStyle name="40% - Accent3 6" xfId="224" xr:uid="{00000000-0005-0000-0000-0000C9000000}"/>
    <cellStyle name="40% - Accent3 7" xfId="9805" xr:uid="{ACECC23B-374C-4068-88E0-7C4DD9165084}"/>
    <cellStyle name="40% - Accent3 7 2" xfId="13764" xr:uid="{79E5FEA4-E3CD-47C9-83B2-8E0897605B6F}"/>
    <cellStyle name="40% - Accent3 8" xfId="13489" xr:uid="{38938334-7527-4122-82E5-D02B493F9562}"/>
    <cellStyle name="40% - Accent4" xfId="9494" builtinId="43" customBuiltin="1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2 2" xfId="10285" xr:uid="{7903DA86-DD6C-43BD-BDDB-ED561796B125}"/>
    <cellStyle name="40% - Accent4 2 2 3" xfId="228" xr:uid="{00000000-0005-0000-0000-0000CD000000}"/>
    <cellStyle name="40% - Accent4 2 2 3 2" xfId="10286" xr:uid="{74C306A6-B601-418F-A3E7-F64BB1282F29}"/>
    <cellStyle name="40% - Accent4 2 2 4" xfId="9685" xr:uid="{4B309338-2AB6-4F43-9D75-E5718E9FEE64}"/>
    <cellStyle name="40% - Accent4 2 2 4 2" xfId="13673" xr:uid="{1F2433A0-8B3D-4746-AE94-3E28A5379C47}"/>
    <cellStyle name="40% - Accent4 2 2 5" xfId="9980" xr:uid="{7F746647-C920-4524-A28C-40C18970AFFA}"/>
    <cellStyle name="40% - Accent4 2 2 5 2" xfId="13938" xr:uid="{FD74C3B8-BDF2-4DDF-ABA1-0F29D5321E33}"/>
    <cellStyle name="40% - Accent4 2 2 6" xfId="10284" xr:uid="{519E990D-A17B-4F15-8E57-01A8946492BD}"/>
    <cellStyle name="40% - Accent4 2 3" xfId="229" xr:uid="{00000000-0005-0000-0000-0000CE000000}"/>
    <cellStyle name="40% - Accent4 2 3 2" xfId="230" xr:uid="{00000000-0005-0000-0000-0000CF000000}"/>
    <cellStyle name="40% - Accent4 2 3 2 2" xfId="10288" xr:uid="{0B41B016-F2A4-4515-AA21-AB170DA37F04}"/>
    <cellStyle name="40% - Accent4 2 3 3" xfId="10287" xr:uid="{585241C5-B6C4-49A9-9D68-80B3BE60499D}"/>
    <cellStyle name="40% - Accent4 2 4" xfId="231" xr:uid="{00000000-0005-0000-0000-0000D0000000}"/>
    <cellStyle name="40% - Accent4 2 4 2" xfId="10289" xr:uid="{6651DAB3-72FF-45AD-B36E-D12081D70CEC}"/>
    <cellStyle name="40% - Accent4 2 5" xfId="232" xr:uid="{00000000-0005-0000-0000-0000D1000000}"/>
    <cellStyle name="40% - Accent4 2 5 2" xfId="10290" xr:uid="{A6F897E5-6E1D-44CA-8D14-36AC4DD53903}"/>
    <cellStyle name="40% - Accent4 2 6" xfId="9571" xr:uid="{47BB0821-DCF5-4060-BBDA-DF891EC0443E}"/>
    <cellStyle name="40% - Accent4 2 6 2" xfId="13560" xr:uid="{A6382037-B6CB-4F70-B6AD-E926B7E58E16}"/>
    <cellStyle name="40% - Accent4 2 7" xfId="9866" xr:uid="{81D0154E-B57D-4153-95F1-4F347F3AF714}"/>
    <cellStyle name="40% - Accent4 2 7 2" xfId="13824" xr:uid="{D6F0D6BC-A21F-499C-BC64-D4251B8D66A2}"/>
    <cellStyle name="40% - Accent4 2 8" xfId="10283" xr:uid="{15EE6839-50A6-4963-B40A-82F55D09E1EE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2 2 2" xfId="10293" xr:uid="{07969108-E6CB-4D3B-AF00-23523B5CA711}"/>
    <cellStyle name="40% - Accent4 3 2 3" xfId="10292" xr:uid="{AA5DE4F0-C45E-43A1-B74B-F7595DB51FDD}"/>
    <cellStyle name="40% - Accent4 3 3" xfId="236" xr:uid="{00000000-0005-0000-0000-0000D5000000}"/>
    <cellStyle name="40% - Accent4 3 3 2" xfId="10294" xr:uid="{EA6A8C67-00F6-425D-BEB4-EB177E6C008F}"/>
    <cellStyle name="40% - Accent4 3 4" xfId="237" xr:uid="{00000000-0005-0000-0000-0000D6000000}"/>
    <cellStyle name="40% - Accent4 3 4 2" xfId="10295" xr:uid="{EB7A6C81-AFFF-4DAC-9579-EAFE05B797C1}"/>
    <cellStyle name="40% - Accent4 3 5" xfId="9628" xr:uid="{59329245-F4C1-477F-883D-94AF1E36D7E0}"/>
    <cellStyle name="40% - Accent4 3 5 2" xfId="13616" xr:uid="{132FB44F-A44F-40AD-A691-D53F3D6AB631}"/>
    <cellStyle name="40% - Accent4 3 6" xfId="9923" xr:uid="{44E43076-FA47-4A7C-91D8-84751DCFBE33}"/>
    <cellStyle name="40% - Accent4 3 6 2" xfId="13881" xr:uid="{7A4CC0D7-0245-4DFA-86A7-5E23FB29332C}"/>
    <cellStyle name="40% - Accent4 3 7" xfId="10291" xr:uid="{F015B2B0-C140-45E8-87CB-2E6C5122C098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2 2 2" xfId="10298" xr:uid="{BBFED96D-0292-4F87-8C7D-146D69CD831E}"/>
    <cellStyle name="40% - Accent4 4 2 3" xfId="10297" xr:uid="{1C2DC082-733E-4D32-AF97-95B307B34C95}"/>
    <cellStyle name="40% - Accent4 4 3" xfId="241" xr:uid="{00000000-0005-0000-0000-0000DA000000}"/>
    <cellStyle name="40% - Accent4 4 3 2" xfId="10299" xr:uid="{F4DC6135-AFB3-4024-BD54-7C667B47F5D6}"/>
    <cellStyle name="40% - Accent4 4 4" xfId="9732" xr:uid="{7F31E0EC-277B-459E-BDD7-904EE09412BC}"/>
    <cellStyle name="40% - Accent4 4 4 2" xfId="13720" xr:uid="{D6794851-A9EE-4DDC-ACD0-8A1E5FCDE5CA}"/>
    <cellStyle name="40% - Accent4 4 5" xfId="10027" xr:uid="{B7F04FEA-CCF0-4B6B-9A23-F98A46F8A6A8}"/>
    <cellStyle name="40% - Accent4 4 5 2" xfId="13985" xr:uid="{9222009D-1457-4A5E-9874-766BBC43FFEE}"/>
    <cellStyle name="40% - Accent4 4 6" xfId="10296" xr:uid="{B7A896C2-CDCA-4A38-97C4-280FF258DF44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2 2 2" xfId="10302" xr:uid="{AF432C98-75E0-4654-9D9D-95DB795C8F82}"/>
    <cellStyle name="40% - Accent4 5 2 3" xfId="10301" xr:uid="{97D483FF-697E-4A0A-8AE6-12175E984D4E}"/>
    <cellStyle name="40% - Accent4 5 3" xfId="245" xr:uid="{00000000-0005-0000-0000-0000DE000000}"/>
    <cellStyle name="40% - Accent4 5 3 2" xfId="10303" xr:uid="{8C6342F7-BF36-4B93-AA6F-2A8A24DDF934}"/>
    <cellStyle name="40% - Accent4 5 4" xfId="10300" xr:uid="{571A8849-7FF8-4231-B64D-328D1516DDE0}"/>
    <cellStyle name="40% - Accent4 6" xfId="246" xr:uid="{00000000-0005-0000-0000-0000DF000000}"/>
    <cellStyle name="40% - Accent4 7" xfId="9808" xr:uid="{142D648C-6EDD-46DC-B11F-29C165197105}"/>
    <cellStyle name="40% - Accent4 7 2" xfId="13767" xr:uid="{F276913A-03D5-4DF5-929C-24738EA5DDA9}"/>
    <cellStyle name="40% - Accent4 8" xfId="13492" xr:uid="{A405F08D-BC16-46C0-9332-D264638242A8}"/>
    <cellStyle name="40% - Accent5" xfId="9498" builtinId="47" customBuiltin="1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2 2" xfId="10306" xr:uid="{4619ACF2-ACD1-43C9-994B-29AD3CD3C6FF}"/>
    <cellStyle name="40% - Accent5 2 2 3" xfId="250" xr:uid="{00000000-0005-0000-0000-0000E3000000}"/>
    <cellStyle name="40% - Accent5 2 2 3 2" xfId="10307" xr:uid="{9963E8A9-4114-416A-9B49-80E8994FDD89}"/>
    <cellStyle name="40% - Accent5 2 2 4" xfId="9688" xr:uid="{4EA948BC-A5A9-4A4C-B7FB-0B9167D27FF1}"/>
    <cellStyle name="40% - Accent5 2 2 4 2" xfId="13676" xr:uid="{4C27861B-9F28-4567-9EB7-A01501355A85}"/>
    <cellStyle name="40% - Accent5 2 2 5" xfId="9983" xr:uid="{9F1555D6-3A3B-4E35-B499-9EBE317B90C1}"/>
    <cellStyle name="40% - Accent5 2 2 5 2" xfId="13941" xr:uid="{B67B13A7-15B4-4F61-A766-AAD7893ECA2D}"/>
    <cellStyle name="40% - Accent5 2 2 6" xfId="10305" xr:uid="{05736CBA-40B2-46A9-827D-A57EC4FA61BD}"/>
    <cellStyle name="40% - Accent5 2 3" xfId="251" xr:uid="{00000000-0005-0000-0000-0000E4000000}"/>
    <cellStyle name="40% - Accent5 2 3 2" xfId="252" xr:uid="{00000000-0005-0000-0000-0000E5000000}"/>
    <cellStyle name="40% - Accent5 2 3 2 2" xfId="10309" xr:uid="{CCF30070-6B49-4824-A3C9-48067B7D48E9}"/>
    <cellStyle name="40% - Accent5 2 3 3" xfId="10308" xr:uid="{B2F6B3FB-CC65-4D9A-9A1D-8C892604D48C}"/>
    <cellStyle name="40% - Accent5 2 4" xfId="253" xr:uid="{00000000-0005-0000-0000-0000E6000000}"/>
    <cellStyle name="40% - Accent5 2 4 2" xfId="10310" xr:uid="{E4CA2B85-F4A4-4ABD-A34F-49A75C77E45A}"/>
    <cellStyle name="40% - Accent5 2 5" xfId="254" xr:uid="{00000000-0005-0000-0000-0000E7000000}"/>
    <cellStyle name="40% - Accent5 2 5 2" xfId="10311" xr:uid="{7ECAC381-95D7-41A5-AAA3-E76A139230CB}"/>
    <cellStyle name="40% - Accent5 2 6" xfId="9574" xr:uid="{8F516146-10DB-4851-A378-C31290F9624C}"/>
    <cellStyle name="40% - Accent5 2 6 2" xfId="13563" xr:uid="{DBD27F84-97FE-4625-B6FA-4DCC6537A3E3}"/>
    <cellStyle name="40% - Accent5 2 7" xfId="9869" xr:uid="{D572320F-35C2-452E-82D3-9D154B92C6A8}"/>
    <cellStyle name="40% - Accent5 2 7 2" xfId="13827" xr:uid="{DF5DD9AE-976C-427F-953C-EBFFDAF36F5B}"/>
    <cellStyle name="40% - Accent5 2 8" xfId="10304" xr:uid="{24B6CF7C-3360-401F-8685-504BCB5B446E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2 2 2" xfId="10314" xr:uid="{9DBC94D2-F2F5-410E-B77F-03B8E16394FB}"/>
    <cellStyle name="40% - Accent5 3 2 3" xfId="10313" xr:uid="{9C046642-7CAD-4755-9BC8-818C38507C67}"/>
    <cellStyle name="40% - Accent5 3 3" xfId="258" xr:uid="{00000000-0005-0000-0000-0000EB000000}"/>
    <cellStyle name="40% - Accent5 3 3 2" xfId="10315" xr:uid="{36A1DD35-65AE-47D1-9D18-D6C729600E57}"/>
    <cellStyle name="40% - Accent5 3 4" xfId="259" xr:uid="{00000000-0005-0000-0000-0000EC000000}"/>
    <cellStyle name="40% - Accent5 3 4 2" xfId="10316" xr:uid="{FEF91A9C-7874-4342-938A-D2A1D84ACAF2}"/>
    <cellStyle name="40% - Accent5 3 5" xfId="9631" xr:uid="{6BBD068D-C443-4CF9-AA59-54AE0F09124E}"/>
    <cellStyle name="40% - Accent5 3 5 2" xfId="13619" xr:uid="{8C6819C1-EFAC-4B91-BF96-8B661029B06D}"/>
    <cellStyle name="40% - Accent5 3 6" xfId="9926" xr:uid="{16DE4CF7-4FD9-4262-B433-A0A9A5CB9E31}"/>
    <cellStyle name="40% - Accent5 3 6 2" xfId="13884" xr:uid="{3AEF392A-2280-415B-A379-7CE135A6DA7A}"/>
    <cellStyle name="40% - Accent5 3 7" xfId="10312" xr:uid="{5B50C922-DF24-4DF5-9F52-EF635367DFDA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2 2 2" xfId="10319" xr:uid="{FABAB12D-EF59-4D53-8205-5DE57D2BD527}"/>
    <cellStyle name="40% - Accent5 4 2 3" xfId="10318" xr:uid="{9DEB350A-CA01-4F1D-AB3D-75D0699F6F87}"/>
    <cellStyle name="40% - Accent5 4 3" xfId="263" xr:uid="{00000000-0005-0000-0000-0000F0000000}"/>
    <cellStyle name="40% - Accent5 4 3 2" xfId="10320" xr:uid="{B546290A-F0E3-43B7-B1C3-F89269B583D9}"/>
    <cellStyle name="40% - Accent5 4 4" xfId="9735" xr:uid="{67ED10D9-C564-4259-8F54-C3B672CB9A26}"/>
    <cellStyle name="40% - Accent5 4 4 2" xfId="13723" xr:uid="{BF624952-7C55-4FF5-ABD9-824D37983F1A}"/>
    <cellStyle name="40% - Accent5 4 5" xfId="10030" xr:uid="{D7DDF8FC-A56D-47CA-8E78-F390D6E61259}"/>
    <cellStyle name="40% - Accent5 4 5 2" xfId="13988" xr:uid="{0D7F167E-71FE-4C0D-A178-5615B33A119F}"/>
    <cellStyle name="40% - Accent5 4 6" xfId="10317" xr:uid="{0DA62E7D-C910-4AD8-89D4-468006A2AE6A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2 2 2" xfId="10323" xr:uid="{0FE61342-FD27-489C-B4CA-07CB1AA09713}"/>
    <cellStyle name="40% - Accent5 5 2 3" xfId="10322" xr:uid="{BE6CC1AA-6945-4446-9B63-1BA5FED12313}"/>
    <cellStyle name="40% - Accent5 5 3" xfId="267" xr:uid="{00000000-0005-0000-0000-0000F4000000}"/>
    <cellStyle name="40% - Accent5 5 3 2" xfId="10324" xr:uid="{D9EA4917-B01F-42E8-AE73-1F1EEC17FAD6}"/>
    <cellStyle name="40% - Accent5 5 4" xfId="10321" xr:uid="{0286A6F2-EBF3-4943-ACA8-20A9D5462CE1}"/>
    <cellStyle name="40% - Accent5 6" xfId="268" xr:uid="{00000000-0005-0000-0000-0000F5000000}"/>
    <cellStyle name="40% - Accent5 7" xfId="9811" xr:uid="{129BFCFD-6684-46A3-8FF1-51BFF826FD49}"/>
    <cellStyle name="40% - Accent5 7 2" xfId="13770" xr:uid="{F85BBB8D-316C-4695-B22D-7758554535E7}"/>
    <cellStyle name="40% - Accent5 8" xfId="13495" xr:uid="{F21E260F-0A35-4A98-AB60-1A69ED28D70D}"/>
    <cellStyle name="40% - Accent6" xfId="9502" builtinId="51" customBuiltin="1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2 2" xfId="10327" xr:uid="{BE3EE3D2-F62C-454E-A4F8-5D27A46F1A8C}"/>
    <cellStyle name="40% - Accent6 2 2 3" xfId="272" xr:uid="{00000000-0005-0000-0000-0000F9000000}"/>
    <cellStyle name="40% - Accent6 2 2 3 2" xfId="10328" xr:uid="{350DEE52-D666-49B6-8B8E-D9F305516B23}"/>
    <cellStyle name="40% - Accent6 2 2 4" xfId="9691" xr:uid="{23C5AEC9-9C1C-4F79-B715-ADE2E650157F}"/>
    <cellStyle name="40% - Accent6 2 2 4 2" xfId="13679" xr:uid="{43CFB11F-6EB1-48DF-84A8-D9C16AAC7A87}"/>
    <cellStyle name="40% - Accent6 2 2 5" xfId="9986" xr:uid="{A64BDD63-82A4-4C3F-830E-CFAEB181036C}"/>
    <cellStyle name="40% - Accent6 2 2 5 2" xfId="13944" xr:uid="{705D41F4-6037-497C-9BD7-3BB539451513}"/>
    <cellStyle name="40% - Accent6 2 2 6" xfId="10326" xr:uid="{18A34C2C-1F1E-4AFF-865D-C6B01B947053}"/>
    <cellStyle name="40% - Accent6 2 3" xfId="273" xr:uid="{00000000-0005-0000-0000-0000FA000000}"/>
    <cellStyle name="40% - Accent6 2 3 2" xfId="274" xr:uid="{00000000-0005-0000-0000-0000FB000000}"/>
    <cellStyle name="40% - Accent6 2 3 2 2" xfId="10330" xr:uid="{5C578E50-F0B3-46C8-835C-ACF66F6B0DCA}"/>
    <cellStyle name="40% - Accent6 2 3 3" xfId="10329" xr:uid="{F1116F55-DE3F-4A95-882B-649DA66A2D02}"/>
    <cellStyle name="40% - Accent6 2 4" xfId="275" xr:uid="{00000000-0005-0000-0000-0000FC000000}"/>
    <cellStyle name="40% - Accent6 2 4 2" xfId="10331" xr:uid="{49C4473B-D580-49CE-896B-D70533994338}"/>
    <cellStyle name="40% - Accent6 2 5" xfId="276" xr:uid="{00000000-0005-0000-0000-0000FD000000}"/>
    <cellStyle name="40% - Accent6 2 5 2" xfId="10332" xr:uid="{126E5097-7606-4466-9DAB-326DB6ACDE0F}"/>
    <cellStyle name="40% - Accent6 2 6" xfId="9577" xr:uid="{582A2BA7-51B6-4363-B027-2382CFB0EC07}"/>
    <cellStyle name="40% - Accent6 2 6 2" xfId="13566" xr:uid="{873A2FB2-8800-4D91-BE39-D0E4D4EDA43A}"/>
    <cellStyle name="40% - Accent6 2 7" xfId="9872" xr:uid="{BE395C5E-F1BB-4341-984F-1D6A525DFF24}"/>
    <cellStyle name="40% - Accent6 2 7 2" xfId="13830" xr:uid="{58E8B532-ADD0-4CB9-9022-4CE17B295E62}"/>
    <cellStyle name="40% - Accent6 2 8" xfId="10325" xr:uid="{67B5B6E3-64B0-4B4F-A22E-FFE7E8187598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2 2 2" xfId="10335" xr:uid="{87BC1A79-CC80-4B74-8774-15BEED8D2B7D}"/>
    <cellStyle name="40% - Accent6 3 2 3" xfId="10334" xr:uid="{993EA30B-C8A5-4613-B74A-FFBBC14B9958}"/>
    <cellStyle name="40% - Accent6 3 3" xfId="280" xr:uid="{00000000-0005-0000-0000-000001010000}"/>
    <cellStyle name="40% - Accent6 3 3 2" xfId="10336" xr:uid="{42CAA8A0-D3F6-497E-9BC5-3E3CD2189A35}"/>
    <cellStyle name="40% - Accent6 3 4" xfId="281" xr:uid="{00000000-0005-0000-0000-000002010000}"/>
    <cellStyle name="40% - Accent6 3 4 2" xfId="10337" xr:uid="{CEBD5FFA-CF6D-4B83-A7D5-411A5E096634}"/>
    <cellStyle name="40% - Accent6 3 5" xfId="9634" xr:uid="{B794627A-4D81-40F7-BABB-CB2AC5ADCAD7}"/>
    <cellStyle name="40% - Accent6 3 5 2" xfId="13622" xr:uid="{D7A58316-88A5-4171-A843-77D86227783B}"/>
    <cellStyle name="40% - Accent6 3 6" xfId="9929" xr:uid="{B7FED424-34FA-4918-8657-F3011463BBCA}"/>
    <cellStyle name="40% - Accent6 3 6 2" xfId="13887" xr:uid="{8855235F-7074-44D0-9CC5-D729C10D8761}"/>
    <cellStyle name="40% - Accent6 3 7" xfId="10333" xr:uid="{2065BCE9-86E1-45D8-86DC-561364C603D6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2 2 2" xfId="10340" xr:uid="{FB62D492-B8FC-4A35-AC0D-60C29D245D6B}"/>
    <cellStyle name="40% - Accent6 4 2 3" xfId="10339" xr:uid="{FE17F62E-AB36-4CEC-A294-D3C8C4F46553}"/>
    <cellStyle name="40% - Accent6 4 3" xfId="285" xr:uid="{00000000-0005-0000-0000-000006010000}"/>
    <cellStyle name="40% - Accent6 4 3 2" xfId="10341" xr:uid="{A8FA90CC-EE65-47E8-B6C0-159423412456}"/>
    <cellStyle name="40% - Accent6 4 4" xfId="9738" xr:uid="{AA3F8236-5D83-44C3-B96D-C2A3791E3140}"/>
    <cellStyle name="40% - Accent6 4 4 2" xfId="13726" xr:uid="{A9E62AB4-AAF2-48F1-B33D-743EBE2F3F0A}"/>
    <cellStyle name="40% - Accent6 4 5" xfId="10033" xr:uid="{181C4BFC-1B0D-4505-A0D7-A9B2117BA56A}"/>
    <cellStyle name="40% - Accent6 4 5 2" xfId="13991" xr:uid="{E932F369-6055-4784-A58F-BBDB97E65FC0}"/>
    <cellStyle name="40% - Accent6 4 6" xfId="10338" xr:uid="{0B3E0472-0C8B-4AFD-8241-CB0F81BAC818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2 2 2" xfId="10344" xr:uid="{F876A5D0-AB81-4A08-BD0D-529C1D9D6BE9}"/>
    <cellStyle name="40% - Accent6 5 2 3" xfId="10343" xr:uid="{FF29D55A-B031-4865-8BAF-600654108F91}"/>
    <cellStyle name="40% - Accent6 5 3" xfId="289" xr:uid="{00000000-0005-0000-0000-00000A010000}"/>
    <cellStyle name="40% - Accent6 5 3 2" xfId="10345" xr:uid="{8BBCD354-AD20-4BAD-963B-AC7CCFBF31A9}"/>
    <cellStyle name="40% - Accent6 5 4" xfId="10342" xr:uid="{715C1862-E50A-49D5-A4F0-8663EE0CB82B}"/>
    <cellStyle name="40% - Accent6 6" xfId="290" xr:uid="{00000000-0005-0000-0000-00000B010000}"/>
    <cellStyle name="40% - Accent6 7" xfId="9814" xr:uid="{EEC184FB-79E5-4107-9261-EE119E9FA679}"/>
    <cellStyle name="40% - Accent6 7 2" xfId="13773" xr:uid="{77A0A792-BBE1-4817-AA3C-BE70E7855F1C}"/>
    <cellStyle name="40% - Accent6 8" xfId="13498" xr:uid="{D2EB2C96-9B78-4454-A120-A1AD8FA1CDE1}"/>
    <cellStyle name="60% - Accent1" xfId="9483" builtinId="32" customBuiltin="1"/>
    <cellStyle name="60% - Accent1 2" xfId="291" xr:uid="{00000000-0005-0000-0000-00000C010000}"/>
    <cellStyle name="60% - Accent1 2 2" xfId="9677" xr:uid="{FE47670C-5BC2-4DE1-9EA8-FED9AC589D5D}"/>
    <cellStyle name="60% - Accent1 2 2 2" xfId="9972" xr:uid="{9AE234D4-519A-49C4-9B23-9952FAA4E117}"/>
    <cellStyle name="60% - Accent1 2 2 2 2" xfId="13930" xr:uid="{26E2130C-63DA-4E55-B834-CA0BCF57EA43}"/>
    <cellStyle name="60% - Accent1 2 2 3" xfId="13665" xr:uid="{A6413BC6-E16C-47C8-A4BD-DF3F853E4598}"/>
    <cellStyle name="60% - Accent1 2 3" xfId="9563" xr:uid="{C541F2F8-C0DC-4905-832D-256211B1245A}"/>
    <cellStyle name="60% - Accent1 2 3 2" xfId="13552" xr:uid="{7F9D069B-CB06-43F2-BCC3-9E5199056906}"/>
    <cellStyle name="60% - Accent1 2 4" xfId="9858" xr:uid="{3296370C-3DAF-432C-99F1-8F8DA5EEBC5B}"/>
    <cellStyle name="60% - Accent1 2 4 2" xfId="13816" xr:uid="{1B58C13F-442F-45BE-88FB-2C041B412E99}"/>
    <cellStyle name="60% - Accent1 3" xfId="292" xr:uid="{00000000-0005-0000-0000-00000D010000}"/>
    <cellStyle name="60% - Accent1 3 2" xfId="9620" xr:uid="{94DFCBB6-A26C-4CEF-AE2F-B00B38F7FE65}"/>
    <cellStyle name="60% - Accent1 3 2 2" xfId="13608" xr:uid="{BBCBF25B-8E6C-4D64-BA2B-2EDBDECA1A10}"/>
    <cellStyle name="60% - Accent1 3 3" xfId="9915" xr:uid="{07EA7C7C-7C01-4C62-97EA-D67CD479B814}"/>
    <cellStyle name="60% - Accent1 3 3 2" xfId="13873" xr:uid="{0AF0415B-1F62-487D-9554-3C10EF30A091}"/>
    <cellStyle name="60% - Accent1 4" xfId="293" xr:uid="{00000000-0005-0000-0000-00000E010000}"/>
    <cellStyle name="60% - Accent1 4 2" xfId="9724" xr:uid="{C0B94C4A-1AB9-4527-9A8A-40F0639AECB0}"/>
    <cellStyle name="60% - Accent1 4 2 2" xfId="13712" xr:uid="{3D4344F0-91A2-4F67-94E1-394945C3A3E4}"/>
    <cellStyle name="60% - Accent1 4 3" xfId="10019" xr:uid="{570E0112-DE3C-4D54-84AC-7BAB9CC58BCB}"/>
    <cellStyle name="60% - Accent1 4 3 2" xfId="13977" xr:uid="{CE8A0F91-5891-4CCF-9689-C1D32870E7BD}"/>
    <cellStyle name="60% - Accent1 5" xfId="294" xr:uid="{00000000-0005-0000-0000-00000F010000}"/>
    <cellStyle name="60% - Accent1 6" xfId="295" xr:uid="{00000000-0005-0000-0000-000010010000}"/>
    <cellStyle name="60% - Accent1 7" xfId="9800" xr:uid="{F67C026E-9FE5-4920-8848-BADBDCE23FD3}"/>
    <cellStyle name="60% - Accent1 7 2" xfId="13759" xr:uid="{3D793C8C-1D06-4E59-90B9-D727133ECA2F}"/>
    <cellStyle name="60% - Accent1 8" xfId="13484" xr:uid="{48336D48-7B77-405D-A537-CAE195E47606}"/>
    <cellStyle name="60% - Accent2" xfId="9487" builtinId="36" customBuiltin="1"/>
    <cellStyle name="60% - Accent2 2" xfId="296" xr:uid="{00000000-0005-0000-0000-000011010000}"/>
    <cellStyle name="60% - Accent2 2 2" xfId="9680" xr:uid="{A265F448-912F-4F29-9114-F0899AA8639C}"/>
    <cellStyle name="60% - Accent2 2 2 2" xfId="9975" xr:uid="{B938A90D-B846-4321-B121-6D1C640C9EF1}"/>
    <cellStyle name="60% - Accent2 2 2 2 2" xfId="13933" xr:uid="{B04ABC32-B473-4F5E-B1C0-9EC40AB6D7BB}"/>
    <cellStyle name="60% - Accent2 2 2 3" xfId="13668" xr:uid="{0D308DDA-519D-4546-A439-443FC2F57058}"/>
    <cellStyle name="60% - Accent2 2 3" xfId="9566" xr:uid="{1C1D9F77-FDCF-4054-8C09-774A709FED42}"/>
    <cellStyle name="60% - Accent2 2 3 2" xfId="13555" xr:uid="{267DD476-519C-4A07-9BFA-93130F870C66}"/>
    <cellStyle name="60% - Accent2 2 4" xfId="9861" xr:uid="{FEB700A9-1C66-4AB5-949B-B1D343410138}"/>
    <cellStyle name="60% - Accent2 2 4 2" xfId="13819" xr:uid="{465E32C1-D27A-47F9-85DA-24750CD2922A}"/>
    <cellStyle name="60% - Accent2 3" xfId="297" xr:uid="{00000000-0005-0000-0000-000012010000}"/>
    <cellStyle name="60% - Accent2 3 2" xfId="9623" xr:uid="{B15E8221-6F03-4D96-A491-BBF085266335}"/>
    <cellStyle name="60% - Accent2 3 2 2" xfId="13611" xr:uid="{2F5BEDA7-C9C6-4CBA-A168-1FF6AEDE1FFE}"/>
    <cellStyle name="60% - Accent2 3 3" xfId="9918" xr:uid="{7AB4194C-86E3-4A8D-8C87-64B515BB3781}"/>
    <cellStyle name="60% - Accent2 3 3 2" xfId="13876" xr:uid="{327EF91B-F3D5-4F15-9430-440C0CF6D331}"/>
    <cellStyle name="60% - Accent2 4" xfId="298" xr:uid="{00000000-0005-0000-0000-000013010000}"/>
    <cellStyle name="60% - Accent2 4 2" xfId="9727" xr:uid="{D9CB1CAB-3402-40DA-87DB-92F50E25161F}"/>
    <cellStyle name="60% - Accent2 4 2 2" xfId="13715" xr:uid="{A08A0828-6A60-4204-B4B3-0E4E99BBC4C5}"/>
    <cellStyle name="60% - Accent2 4 3" xfId="10022" xr:uid="{B5A69C93-2048-4ACC-BA72-5D33D1ADFE0D}"/>
    <cellStyle name="60% - Accent2 4 3 2" xfId="13980" xr:uid="{8FB9E03B-AC00-46CF-A1F4-C845A9873E19}"/>
    <cellStyle name="60% - Accent2 5" xfId="299" xr:uid="{00000000-0005-0000-0000-000014010000}"/>
    <cellStyle name="60% - Accent2 6" xfId="300" xr:uid="{00000000-0005-0000-0000-000015010000}"/>
    <cellStyle name="60% - Accent2 7" xfId="9803" xr:uid="{573B1093-B571-47D9-9B3D-97674E733143}"/>
    <cellStyle name="60% - Accent2 7 2" xfId="13762" xr:uid="{A54F9805-282C-4D2B-8733-CD5C84C1201A}"/>
    <cellStyle name="60% - Accent2 8" xfId="13487" xr:uid="{E9E1F3FD-75EC-41F4-ABEB-5C20AEF8D3E9}"/>
    <cellStyle name="60% - Accent3" xfId="9491" builtinId="40" customBuiltin="1"/>
    <cellStyle name="60% - Accent3 2" xfId="301" xr:uid="{00000000-0005-0000-0000-000016010000}"/>
    <cellStyle name="60% - Accent3 2 2" xfId="9683" xr:uid="{FE11E270-6FDF-4617-8FA9-F3AE5D67AD4E}"/>
    <cellStyle name="60% - Accent3 2 2 2" xfId="9978" xr:uid="{9330FF5B-A6DF-4CE3-925E-7CE75337349D}"/>
    <cellStyle name="60% - Accent3 2 2 2 2" xfId="13936" xr:uid="{BCC78B8A-EED4-4424-B619-5DC998622190}"/>
    <cellStyle name="60% - Accent3 2 2 3" xfId="13671" xr:uid="{47A861AF-9FDD-448C-8F2A-12440B33E9FF}"/>
    <cellStyle name="60% - Accent3 2 3" xfId="9569" xr:uid="{E6C455C8-7A92-48AD-9272-AA18C4F04569}"/>
    <cellStyle name="60% - Accent3 2 3 2" xfId="13558" xr:uid="{987E36F5-AB0A-4FD2-BE16-2094BB2A1A10}"/>
    <cellStyle name="60% - Accent3 2 4" xfId="9864" xr:uid="{CF8CDBE4-6808-4CF3-9F09-2FC685CEF11E}"/>
    <cellStyle name="60% - Accent3 2 4 2" xfId="13822" xr:uid="{02F7706E-31B2-4F57-97C3-FBD4C3C28BB1}"/>
    <cellStyle name="60% - Accent3 3" xfId="302" xr:uid="{00000000-0005-0000-0000-000017010000}"/>
    <cellStyle name="60% - Accent3 3 2" xfId="9626" xr:uid="{5560F7E9-5EDF-47C4-939E-6FCAA39E07A3}"/>
    <cellStyle name="60% - Accent3 3 2 2" xfId="13614" xr:uid="{702364A1-99F7-46D0-876E-3104FBB12391}"/>
    <cellStyle name="60% - Accent3 3 3" xfId="9921" xr:uid="{AA54374F-B6E5-4E4E-ABEB-3424A178864D}"/>
    <cellStyle name="60% - Accent3 3 3 2" xfId="13879" xr:uid="{D64A7178-F1B9-4D73-8382-AEFE4A237F29}"/>
    <cellStyle name="60% - Accent3 4" xfId="303" xr:uid="{00000000-0005-0000-0000-000018010000}"/>
    <cellStyle name="60% - Accent3 4 2" xfId="9730" xr:uid="{BAB4BC21-A0F6-4405-BE06-C1B7B15BFFC3}"/>
    <cellStyle name="60% - Accent3 4 2 2" xfId="13718" xr:uid="{259D0853-3375-441E-99B1-20D1EE1844FA}"/>
    <cellStyle name="60% - Accent3 4 3" xfId="10025" xr:uid="{7292FC26-3C00-4588-B61A-63986D31EC1A}"/>
    <cellStyle name="60% - Accent3 4 3 2" xfId="13983" xr:uid="{C563A450-8A46-46F6-9B75-BBAFAA407FEA}"/>
    <cellStyle name="60% - Accent3 5" xfId="304" xr:uid="{00000000-0005-0000-0000-000019010000}"/>
    <cellStyle name="60% - Accent3 6" xfId="305" xr:uid="{00000000-0005-0000-0000-00001A010000}"/>
    <cellStyle name="60% - Accent3 7" xfId="9806" xr:uid="{B103C2CC-C508-4D32-9739-75E5C8089356}"/>
    <cellStyle name="60% - Accent3 7 2" xfId="13765" xr:uid="{6F39C7D5-C952-4D3A-8F28-4660694E2EAF}"/>
    <cellStyle name="60% - Accent3 8" xfId="13490" xr:uid="{D1C8604E-F186-4933-8CC0-3528C83091CD}"/>
    <cellStyle name="60% - Accent4" xfId="9495" builtinId="44" customBuiltin="1"/>
    <cellStyle name="60% - Accent4 2" xfId="306" xr:uid="{00000000-0005-0000-0000-00001B010000}"/>
    <cellStyle name="60% - Accent4 2 2" xfId="9686" xr:uid="{D52FB7F4-DC60-4ED1-A2A5-6CCE3B2F97EB}"/>
    <cellStyle name="60% - Accent4 2 2 2" xfId="9981" xr:uid="{5EFE2833-2807-459E-99FB-80A138789B5D}"/>
    <cellStyle name="60% - Accent4 2 2 2 2" xfId="13939" xr:uid="{75F8A20E-DE4D-4599-A3AD-73B037135778}"/>
    <cellStyle name="60% - Accent4 2 2 3" xfId="13674" xr:uid="{C10E4D52-3D80-4D7D-9A2C-49370D8853F1}"/>
    <cellStyle name="60% - Accent4 2 3" xfId="9572" xr:uid="{20A1F78D-9E6D-48B3-85AD-9ACB5809F9D0}"/>
    <cellStyle name="60% - Accent4 2 3 2" xfId="13561" xr:uid="{06B94EEB-B575-435A-A61D-FD41A9B21669}"/>
    <cellStyle name="60% - Accent4 2 4" xfId="9867" xr:uid="{29FDD180-A48E-4B29-90FB-2ED5FF9D2676}"/>
    <cellStyle name="60% - Accent4 2 4 2" xfId="13825" xr:uid="{8BE333DE-A3FF-4E56-AAFD-C94918E1EBEF}"/>
    <cellStyle name="60% - Accent4 3" xfId="307" xr:uid="{00000000-0005-0000-0000-00001C010000}"/>
    <cellStyle name="60% - Accent4 3 2" xfId="9629" xr:uid="{F4C8A8C5-33F0-4A32-8851-B4D67EF3C425}"/>
    <cellStyle name="60% - Accent4 3 2 2" xfId="13617" xr:uid="{87EA2BB7-49DF-4DD4-AC22-C6B8DE00E9A1}"/>
    <cellStyle name="60% - Accent4 3 3" xfId="9924" xr:uid="{CDFBD5A2-1E8F-417D-AFBB-1470DF940C09}"/>
    <cellStyle name="60% - Accent4 3 3 2" xfId="13882" xr:uid="{40667A59-64BF-4A53-9085-ADCD5B4BE387}"/>
    <cellStyle name="60% - Accent4 4" xfId="308" xr:uid="{00000000-0005-0000-0000-00001D010000}"/>
    <cellStyle name="60% - Accent4 4 2" xfId="9733" xr:uid="{37F36200-54EF-454C-9D9A-DAC92B12A33A}"/>
    <cellStyle name="60% - Accent4 4 2 2" xfId="13721" xr:uid="{9D2FE01D-E2AB-4272-AD41-C7C77FD68C00}"/>
    <cellStyle name="60% - Accent4 4 3" xfId="10028" xr:uid="{8479F498-ED15-4EE1-BEE5-1CF430AAEE48}"/>
    <cellStyle name="60% - Accent4 4 3 2" xfId="13986" xr:uid="{D6DB87DB-2B0B-4738-ABAA-17CDFAABBF43}"/>
    <cellStyle name="60% - Accent4 5" xfId="309" xr:uid="{00000000-0005-0000-0000-00001E010000}"/>
    <cellStyle name="60% - Accent4 6" xfId="310" xr:uid="{00000000-0005-0000-0000-00001F010000}"/>
    <cellStyle name="60% - Accent4 7" xfId="9809" xr:uid="{EC67DEAB-3043-480C-B06F-9BAEF65FC1C5}"/>
    <cellStyle name="60% - Accent4 7 2" xfId="13768" xr:uid="{FB4DDEBD-F275-45DE-BCC1-569B7A542676}"/>
    <cellStyle name="60% - Accent4 8" xfId="13493" xr:uid="{30E597DF-FD2F-48E0-BBC4-61B526B86BE5}"/>
    <cellStyle name="60% - Accent5" xfId="9499" builtinId="48" customBuiltin="1"/>
    <cellStyle name="60% - Accent5 2" xfId="311" xr:uid="{00000000-0005-0000-0000-000020010000}"/>
    <cellStyle name="60% - Accent5 2 2" xfId="9689" xr:uid="{55B602A9-4760-4A7D-916A-3049D205E3D4}"/>
    <cellStyle name="60% - Accent5 2 2 2" xfId="9984" xr:uid="{DCA97297-46B0-439F-AAFE-295073AB9580}"/>
    <cellStyle name="60% - Accent5 2 2 2 2" xfId="13942" xr:uid="{6176F4C4-38F5-4103-9B74-4E0005929E1D}"/>
    <cellStyle name="60% - Accent5 2 2 3" xfId="13677" xr:uid="{B781F25C-8AAD-4DA9-BF9B-21460FCDE1B1}"/>
    <cellStyle name="60% - Accent5 2 3" xfId="9575" xr:uid="{C947FEB8-B710-4A3B-BE2A-2BAD0F4F6970}"/>
    <cellStyle name="60% - Accent5 2 3 2" xfId="13564" xr:uid="{1FCE3A98-62FB-4B92-ACB4-E64DC95997A9}"/>
    <cellStyle name="60% - Accent5 2 4" xfId="9870" xr:uid="{F3C19A32-C762-4BD4-BB6C-38DD4B84F3A5}"/>
    <cellStyle name="60% - Accent5 2 4 2" xfId="13828" xr:uid="{1B7E61F8-3D9A-48AC-89A5-86EA1573306F}"/>
    <cellStyle name="60% - Accent5 3" xfId="312" xr:uid="{00000000-0005-0000-0000-000021010000}"/>
    <cellStyle name="60% - Accent5 3 2" xfId="9632" xr:uid="{773861DA-B130-4777-A222-298AC8BEB751}"/>
    <cellStyle name="60% - Accent5 3 2 2" xfId="13620" xr:uid="{D7113F0C-76A1-486A-A227-2C3A7CA8807D}"/>
    <cellStyle name="60% - Accent5 3 3" xfId="9927" xr:uid="{340BA562-10F8-4719-821F-3098106EF5B8}"/>
    <cellStyle name="60% - Accent5 3 3 2" xfId="13885" xr:uid="{13AB3E5C-9AB4-4C6A-A2A8-2D413DA0E8A0}"/>
    <cellStyle name="60% - Accent5 4" xfId="313" xr:uid="{00000000-0005-0000-0000-000022010000}"/>
    <cellStyle name="60% - Accent5 4 2" xfId="9736" xr:uid="{3E08665C-CB47-4D37-9B23-FD789FB99888}"/>
    <cellStyle name="60% - Accent5 4 2 2" xfId="13724" xr:uid="{7B36349D-23B4-4FCF-BF8E-A2DECE0CCE69}"/>
    <cellStyle name="60% - Accent5 4 3" xfId="10031" xr:uid="{0D834988-95B8-4BD6-8A13-1BDC1EF32D5B}"/>
    <cellStyle name="60% - Accent5 4 3 2" xfId="13989" xr:uid="{AD90F0F2-AA68-4A68-BC6A-F1F8AE127E3C}"/>
    <cellStyle name="60% - Accent5 5" xfId="314" xr:uid="{00000000-0005-0000-0000-000023010000}"/>
    <cellStyle name="60% - Accent5 6" xfId="315" xr:uid="{00000000-0005-0000-0000-000024010000}"/>
    <cellStyle name="60% - Accent5 7" xfId="9812" xr:uid="{EB20F92D-0F42-4E50-96D1-46BBF1E0E169}"/>
    <cellStyle name="60% - Accent5 7 2" xfId="13771" xr:uid="{165B8AE2-80FA-4EB9-9598-D7457D235283}"/>
    <cellStyle name="60% - Accent5 8" xfId="13496" xr:uid="{4F2CD8B3-4A7A-4C8A-98B4-A9E66691C413}"/>
    <cellStyle name="60% - Accent6" xfId="9503" builtinId="52" customBuiltin="1"/>
    <cellStyle name="60% - Accent6 2" xfId="316" xr:uid="{00000000-0005-0000-0000-000025010000}"/>
    <cellStyle name="60% - Accent6 2 2" xfId="9692" xr:uid="{30CB016F-F76E-4611-B972-EE7D7E2B172A}"/>
    <cellStyle name="60% - Accent6 2 2 2" xfId="9987" xr:uid="{A2331A48-A236-4066-981E-A6FE11ED859B}"/>
    <cellStyle name="60% - Accent6 2 2 2 2" xfId="13945" xr:uid="{645046E5-B5FD-4CC0-8888-0B5EDD7F0475}"/>
    <cellStyle name="60% - Accent6 2 2 3" xfId="13680" xr:uid="{DB141B3E-B505-45D7-A06B-7D522D54DDC8}"/>
    <cellStyle name="60% - Accent6 2 3" xfId="9578" xr:uid="{51A68344-059C-44B7-B771-2792E0DB302E}"/>
    <cellStyle name="60% - Accent6 2 3 2" xfId="13567" xr:uid="{4668F116-355D-41CC-A7BA-9CDE524128EB}"/>
    <cellStyle name="60% - Accent6 2 4" xfId="9873" xr:uid="{DFFD97BB-48B0-4864-9BEC-F8E21E22751B}"/>
    <cellStyle name="60% - Accent6 2 4 2" xfId="13831" xr:uid="{B38B99BB-507E-4948-B670-16DB6AB50E26}"/>
    <cellStyle name="60% - Accent6 3" xfId="317" xr:uid="{00000000-0005-0000-0000-000026010000}"/>
    <cellStyle name="60% - Accent6 3 2" xfId="9635" xr:uid="{1A34576C-DE5F-496D-B9BA-413E9311ACED}"/>
    <cellStyle name="60% - Accent6 3 2 2" xfId="13623" xr:uid="{069F6865-9E37-4167-A1FF-146CC038851E}"/>
    <cellStyle name="60% - Accent6 3 3" xfId="9930" xr:uid="{8C00B5BA-9F2F-4975-B499-C99D54345366}"/>
    <cellStyle name="60% - Accent6 3 3 2" xfId="13888" xr:uid="{11AEA8A6-A5CA-4D60-9D9E-7817E3E2F4D2}"/>
    <cellStyle name="60% - Accent6 4" xfId="318" xr:uid="{00000000-0005-0000-0000-000027010000}"/>
    <cellStyle name="60% - Accent6 4 2" xfId="9739" xr:uid="{5FC75DC5-BEA9-46A3-848E-64EB35CD1443}"/>
    <cellStyle name="60% - Accent6 4 2 2" xfId="13727" xr:uid="{2AAEAF59-3ABC-4C0E-B7F3-5ABBA10578D7}"/>
    <cellStyle name="60% - Accent6 4 3" xfId="10034" xr:uid="{52E6431E-5AF0-4083-9C86-86D65D55330E}"/>
    <cellStyle name="60% - Accent6 4 3 2" xfId="13992" xr:uid="{A4D7DD3E-7A53-495D-B75F-5A512A716FC9}"/>
    <cellStyle name="60% - Accent6 5" xfId="319" xr:uid="{00000000-0005-0000-0000-000028010000}"/>
    <cellStyle name="60% - Accent6 6" xfId="320" xr:uid="{00000000-0005-0000-0000-000029010000}"/>
    <cellStyle name="60% - Accent6 7" xfId="9815" xr:uid="{C1D7FB90-F9EE-4574-9B29-902A81A81DA0}"/>
    <cellStyle name="60% - Accent6 7 2" xfId="13774" xr:uid="{8820CC11-0590-43B1-9457-FD40FBBC01BF}"/>
    <cellStyle name="60% - Accent6 8" xfId="13499" xr:uid="{C781843D-13A3-47BC-A078-BE59F55CB7BC}"/>
    <cellStyle name="Accent1" xfId="9480" builtinId="29" customBuiltin="1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" xfId="9484" builtinId="33" customBuiltin="1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" xfId="9488" builtinId="37" customBuiltin="1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" xfId="9492" builtinId="41" customBuiltin="1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" xfId="9496" builtinId="45" customBuiltin="1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" xfId="9500" builtinId="49" customBuiltin="1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" xfId="9471" builtinId="27" customBuiltin="1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Body: normal cell" xfId="9740" xr:uid="{6D6C8CE1-7BE3-402A-934C-0840D9FCA41A}"/>
    <cellStyle name="Calculation" xfId="9474" builtinId="22" customBuiltin="1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" xfId="9476" builtinId="23" customBuiltin="1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 Head Cent 2 2" xfId="10347" xr:uid="{7774321D-8296-4E40-990C-B9EF160A37B2}"/>
    <cellStyle name="Col Head Cent 3" xfId="10346" xr:uid="{80B5C7CF-7CCB-4C51-94CD-B42CB40F86C9}"/>
    <cellStyle name="ColumnHeaderNormal" xfId="375" xr:uid="{00000000-0005-0000-0000-000060010000}"/>
    <cellStyle name="Comma" xfId="9455" builtinId="3"/>
    <cellStyle name="Comma [0] 2" xfId="376" xr:uid="{00000000-0005-0000-0000-000061010000}"/>
    <cellStyle name="Comma 10" xfId="377" xr:uid="{00000000-0005-0000-0000-000062010000}"/>
    <cellStyle name="Comma 100" xfId="9458" xr:uid="{EB4ADC6E-4E6F-4026-83C7-0D2B61FAA0BF}"/>
    <cellStyle name="Comma 100 2" xfId="13475" xr:uid="{C437D269-2B0F-4441-892C-723FCB870EF2}"/>
    <cellStyle name="Comma 101" xfId="9506" xr:uid="{B663B2D6-E82A-44F6-85A5-3FC79440E89F}"/>
    <cellStyle name="Comma 102" xfId="9774" xr:uid="{29103F6B-B214-434B-A233-18AE0A51EA3F}"/>
    <cellStyle name="Comma 103" xfId="9780" xr:uid="{2CB5AB84-8238-49F1-AD0B-D5ADD2FAD78D}"/>
    <cellStyle name="Comma 104" xfId="10048" xr:uid="{DA3BE3E7-4E43-49EE-B7BE-C53EE4F61980}"/>
    <cellStyle name="Comma 105" xfId="10063" xr:uid="{36C692A5-5D1D-4126-B4B5-444C3554B5D7}"/>
    <cellStyle name="Comma 106" xfId="10062" xr:uid="{50C349B5-A530-436E-BA06-70870A71E297}"/>
    <cellStyle name="Comma 107" xfId="10050" xr:uid="{B3230BB6-20E8-44D9-871D-B017D5F58221}"/>
    <cellStyle name="Comma 108" xfId="10041" xr:uid="{021A3117-FE86-408C-8D97-B2AAC0992CD9}"/>
    <cellStyle name="Comma 109" xfId="10044" xr:uid="{4F100697-23A3-4D00-A9DE-1436150F726E}"/>
    <cellStyle name="Comma 11" xfId="378" xr:uid="{00000000-0005-0000-0000-000063010000}"/>
    <cellStyle name="Comma 110" xfId="10065" xr:uid="{20D74F17-9045-4647-80D6-15DFCCCD2538}"/>
    <cellStyle name="Comma 111" xfId="10047" xr:uid="{88FB0370-471D-4DBF-BCCE-891F78495DAC}"/>
    <cellStyle name="Comma 112" xfId="10045" xr:uid="{E01E11B6-2E08-4453-BB0E-2F583B08FB25}"/>
    <cellStyle name="Comma 113" xfId="9787" xr:uid="{1E5AC30A-F9C6-4C60-962A-BC35510377B0}"/>
    <cellStyle name="Comma 114" xfId="10061" xr:uid="{BF44C8A9-13F0-403D-BB4C-C5C44B1DE560}"/>
    <cellStyle name="Comma 115" xfId="10040" xr:uid="{AFE0F60A-A7FC-40B4-971B-54C3A21F0B2E}"/>
    <cellStyle name="Comma 116" xfId="10035" xr:uid="{D6557796-FBB1-4BE8-8776-BE9133DADAC9}"/>
    <cellStyle name="Comma 117" xfId="10074" xr:uid="{3B951C50-0768-4E5A-8210-3B4D328150D2}"/>
    <cellStyle name="Comma 118" xfId="9775" xr:uid="{408131E2-DDD4-40ED-932E-DE9ABD646383}"/>
    <cellStyle name="Comma 119" xfId="10072" xr:uid="{D9B8C347-59E1-494F-B599-C7BB32281869}"/>
    <cellStyle name="Comma 12" xfId="379" xr:uid="{00000000-0005-0000-0000-000064010000}"/>
    <cellStyle name="Comma 120" xfId="10053" xr:uid="{DB4B351A-BB23-4464-B9A4-89822AEAA5EA}"/>
    <cellStyle name="Comma 121" xfId="10051" xr:uid="{AFC76642-B1AE-4244-8FC8-0F1331297ED1}"/>
    <cellStyle name="Comma 13" xfId="380" xr:uid="{00000000-0005-0000-0000-000065010000}"/>
    <cellStyle name="Comma 14" xfId="381" xr:uid="{00000000-0005-0000-0000-000066010000}"/>
    <cellStyle name="Comma 15" xfId="382" xr:uid="{00000000-0005-0000-0000-000067010000}"/>
    <cellStyle name="Comma 16" xfId="383" xr:uid="{00000000-0005-0000-0000-000068010000}"/>
    <cellStyle name="Comma 17" xfId="384" xr:uid="{00000000-0005-0000-0000-000069010000}"/>
    <cellStyle name="Comma 18" xfId="385" xr:uid="{00000000-0005-0000-0000-00006A010000}"/>
    <cellStyle name="Comma 18 2" xfId="386" xr:uid="{00000000-0005-0000-0000-00006B010000}"/>
    <cellStyle name="Comma 18 2 2" xfId="10348" xr:uid="{24F965D4-D2BA-4FCD-B12E-329149EAE9FC}"/>
    <cellStyle name="Comma 18 3" xfId="387" xr:uid="{00000000-0005-0000-0000-00006C010000}"/>
    <cellStyle name="Comma 18 3 2" xfId="10349" xr:uid="{2B33BE51-85AB-44DF-AB8F-82543EE0BFBC}"/>
    <cellStyle name="Comma 19" xfId="388" xr:uid="{00000000-0005-0000-0000-00006D010000}"/>
    <cellStyle name="Comma 2" xfId="9" xr:uid="{00000000-0005-0000-0000-00006E010000}"/>
    <cellStyle name="Comma 2 10" xfId="389" xr:uid="{00000000-0005-0000-0000-00006F010000}"/>
    <cellStyle name="Comma 2 10 2" xfId="390" xr:uid="{00000000-0005-0000-0000-000070010000}"/>
    <cellStyle name="Comma 2 10 2 2" xfId="391" xr:uid="{00000000-0005-0000-0000-000071010000}"/>
    <cellStyle name="Comma 2 10 2 3" xfId="392" xr:uid="{00000000-0005-0000-0000-000072010000}"/>
    <cellStyle name="Comma 2 10 3" xfId="393" xr:uid="{00000000-0005-0000-0000-000073010000}"/>
    <cellStyle name="Comma 2 100" xfId="394" xr:uid="{00000000-0005-0000-0000-000074010000}"/>
    <cellStyle name="Comma 2 101" xfId="395" xr:uid="{00000000-0005-0000-0000-000075010000}"/>
    <cellStyle name="Comma 2 102" xfId="396" xr:uid="{00000000-0005-0000-0000-000076010000}"/>
    <cellStyle name="Comma 2 103" xfId="397" xr:uid="{00000000-0005-0000-0000-000077010000}"/>
    <cellStyle name="Comma 2 104" xfId="398" xr:uid="{00000000-0005-0000-0000-000078010000}"/>
    <cellStyle name="Comma 2 105" xfId="399" xr:uid="{00000000-0005-0000-0000-000079010000}"/>
    <cellStyle name="Comma 2 106" xfId="400" xr:uid="{00000000-0005-0000-0000-00007A010000}"/>
    <cellStyle name="Comma 2 107" xfId="401" xr:uid="{00000000-0005-0000-0000-00007B010000}"/>
    <cellStyle name="Comma 2 108" xfId="402" xr:uid="{00000000-0005-0000-0000-00007C010000}"/>
    <cellStyle name="Comma 2 109" xfId="403" xr:uid="{00000000-0005-0000-0000-00007D010000}"/>
    <cellStyle name="Comma 2 11" xfId="404" xr:uid="{00000000-0005-0000-0000-00007E010000}"/>
    <cellStyle name="Comma 2 11 2" xfId="405" xr:uid="{00000000-0005-0000-0000-00007F010000}"/>
    <cellStyle name="Comma 2 11 2 2" xfId="406" xr:uid="{00000000-0005-0000-0000-000080010000}"/>
    <cellStyle name="Comma 2 11 2 3" xfId="407" xr:uid="{00000000-0005-0000-0000-000081010000}"/>
    <cellStyle name="Comma 2 11 3" xfId="408" xr:uid="{00000000-0005-0000-0000-000082010000}"/>
    <cellStyle name="Comma 2 110" xfId="409" xr:uid="{00000000-0005-0000-0000-000083010000}"/>
    <cellStyle name="Comma 2 111" xfId="410" xr:uid="{00000000-0005-0000-0000-000084010000}"/>
    <cellStyle name="Comma 2 112" xfId="411" xr:uid="{00000000-0005-0000-0000-000085010000}"/>
    <cellStyle name="Comma 2 113" xfId="412" xr:uid="{00000000-0005-0000-0000-000086010000}"/>
    <cellStyle name="Comma 2 114" xfId="413" xr:uid="{00000000-0005-0000-0000-000087010000}"/>
    <cellStyle name="Comma 2 115" xfId="414" xr:uid="{00000000-0005-0000-0000-000088010000}"/>
    <cellStyle name="Comma 2 116" xfId="415" xr:uid="{00000000-0005-0000-0000-000089010000}"/>
    <cellStyle name="Comma 2 117" xfId="416" xr:uid="{00000000-0005-0000-0000-00008A010000}"/>
    <cellStyle name="Comma 2 118" xfId="417" xr:uid="{00000000-0005-0000-0000-00008B010000}"/>
    <cellStyle name="Comma 2 119" xfId="418" xr:uid="{00000000-0005-0000-0000-00008C010000}"/>
    <cellStyle name="Comma 2 12" xfId="419" xr:uid="{00000000-0005-0000-0000-00008D010000}"/>
    <cellStyle name="Comma 2 12 2" xfId="420" xr:uid="{00000000-0005-0000-0000-00008E010000}"/>
    <cellStyle name="Comma 2 12 2 2" xfId="421" xr:uid="{00000000-0005-0000-0000-00008F010000}"/>
    <cellStyle name="Comma 2 12 2 3" xfId="422" xr:uid="{00000000-0005-0000-0000-000090010000}"/>
    <cellStyle name="Comma 2 12 3" xfId="423" xr:uid="{00000000-0005-0000-0000-000091010000}"/>
    <cellStyle name="Comma 2 120" xfId="424" xr:uid="{00000000-0005-0000-0000-000092010000}"/>
    <cellStyle name="Comma 2 121" xfId="425" xr:uid="{00000000-0005-0000-0000-000093010000}"/>
    <cellStyle name="Comma 2 122" xfId="426" xr:uid="{00000000-0005-0000-0000-000094010000}"/>
    <cellStyle name="Comma 2 123" xfId="427" xr:uid="{00000000-0005-0000-0000-000095010000}"/>
    <cellStyle name="Comma 2 124" xfId="428" xr:uid="{00000000-0005-0000-0000-000096010000}"/>
    <cellStyle name="Comma 2 125" xfId="429" xr:uid="{00000000-0005-0000-0000-000097010000}"/>
    <cellStyle name="Comma 2 126" xfId="430" xr:uid="{00000000-0005-0000-0000-000098010000}"/>
    <cellStyle name="Comma 2 127" xfId="431" xr:uid="{00000000-0005-0000-0000-000099010000}"/>
    <cellStyle name="Comma 2 128" xfId="432" xr:uid="{00000000-0005-0000-0000-00009A010000}"/>
    <cellStyle name="Comma 2 129" xfId="433" xr:uid="{00000000-0005-0000-0000-00009B010000}"/>
    <cellStyle name="Comma 2 13" xfId="434" xr:uid="{00000000-0005-0000-0000-00009C010000}"/>
    <cellStyle name="Comma 2 13 2" xfId="435" xr:uid="{00000000-0005-0000-0000-00009D010000}"/>
    <cellStyle name="Comma 2 13 2 2" xfId="436" xr:uid="{00000000-0005-0000-0000-00009E010000}"/>
    <cellStyle name="Comma 2 13 2 3" xfId="437" xr:uid="{00000000-0005-0000-0000-00009F010000}"/>
    <cellStyle name="Comma 2 13 3" xfId="438" xr:uid="{00000000-0005-0000-0000-0000A0010000}"/>
    <cellStyle name="Comma 2 130" xfId="439" xr:uid="{00000000-0005-0000-0000-0000A1010000}"/>
    <cellStyle name="Comma 2 131" xfId="440" xr:uid="{00000000-0005-0000-0000-0000A2010000}"/>
    <cellStyle name="Comma 2 132" xfId="441" xr:uid="{00000000-0005-0000-0000-0000A3010000}"/>
    <cellStyle name="Comma 2 133" xfId="442" xr:uid="{00000000-0005-0000-0000-0000A4010000}"/>
    <cellStyle name="Comma 2 134" xfId="443" xr:uid="{00000000-0005-0000-0000-0000A5010000}"/>
    <cellStyle name="Comma 2 135" xfId="444" xr:uid="{00000000-0005-0000-0000-0000A6010000}"/>
    <cellStyle name="Comma 2 136" xfId="445" xr:uid="{00000000-0005-0000-0000-0000A7010000}"/>
    <cellStyle name="Comma 2 137" xfId="446" xr:uid="{00000000-0005-0000-0000-0000A8010000}"/>
    <cellStyle name="Comma 2 138" xfId="447" xr:uid="{00000000-0005-0000-0000-0000A9010000}"/>
    <cellStyle name="Comma 2 139" xfId="448" xr:uid="{00000000-0005-0000-0000-0000AA010000}"/>
    <cellStyle name="Comma 2 14" xfId="449" xr:uid="{00000000-0005-0000-0000-0000AB010000}"/>
    <cellStyle name="Comma 2 14 2" xfId="450" xr:uid="{00000000-0005-0000-0000-0000AC010000}"/>
    <cellStyle name="Comma 2 14 2 2" xfId="451" xr:uid="{00000000-0005-0000-0000-0000AD010000}"/>
    <cellStyle name="Comma 2 14 2 3" xfId="452" xr:uid="{00000000-0005-0000-0000-0000AE010000}"/>
    <cellStyle name="Comma 2 14 3" xfId="453" xr:uid="{00000000-0005-0000-0000-0000AF010000}"/>
    <cellStyle name="Comma 2 140" xfId="454" xr:uid="{00000000-0005-0000-0000-0000B0010000}"/>
    <cellStyle name="Comma 2 141" xfId="455" xr:uid="{00000000-0005-0000-0000-0000B1010000}"/>
    <cellStyle name="Comma 2 142" xfId="456" xr:uid="{00000000-0005-0000-0000-0000B2010000}"/>
    <cellStyle name="Comma 2 143" xfId="457" xr:uid="{00000000-0005-0000-0000-0000B3010000}"/>
    <cellStyle name="Comma 2 144" xfId="458" xr:uid="{00000000-0005-0000-0000-0000B4010000}"/>
    <cellStyle name="Comma 2 145" xfId="459" xr:uid="{00000000-0005-0000-0000-0000B5010000}"/>
    <cellStyle name="Comma 2 146" xfId="460" xr:uid="{00000000-0005-0000-0000-0000B6010000}"/>
    <cellStyle name="Comma 2 147" xfId="461" xr:uid="{00000000-0005-0000-0000-0000B7010000}"/>
    <cellStyle name="Comma 2 148" xfId="462" xr:uid="{00000000-0005-0000-0000-0000B8010000}"/>
    <cellStyle name="Comma 2 149" xfId="463" xr:uid="{00000000-0005-0000-0000-0000B9010000}"/>
    <cellStyle name="Comma 2 15" xfId="464" xr:uid="{00000000-0005-0000-0000-0000BA010000}"/>
    <cellStyle name="Comma 2 15 2" xfId="465" xr:uid="{00000000-0005-0000-0000-0000BB010000}"/>
    <cellStyle name="Comma 2 15 2 2" xfId="466" xr:uid="{00000000-0005-0000-0000-0000BC010000}"/>
    <cellStyle name="Comma 2 15 2 3" xfId="467" xr:uid="{00000000-0005-0000-0000-0000BD010000}"/>
    <cellStyle name="Comma 2 15 3" xfId="468" xr:uid="{00000000-0005-0000-0000-0000BE010000}"/>
    <cellStyle name="Comma 2 150" xfId="469" xr:uid="{00000000-0005-0000-0000-0000BF010000}"/>
    <cellStyle name="Comma 2 151" xfId="470" xr:uid="{00000000-0005-0000-0000-0000C0010000}"/>
    <cellStyle name="Comma 2 152" xfId="471" xr:uid="{00000000-0005-0000-0000-0000C1010000}"/>
    <cellStyle name="Comma 2 153" xfId="472" xr:uid="{00000000-0005-0000-0000-0000C2010000}"/>
    <cellStyle name="Comma 2 154" xfId="9432" xr:uid="{D2EE9C80-26BC-4C63-B0A3-F8C8C357FBFA}"/>
    <cellStyle name="Comma 2 155" xfId="10088" xr:uid="{61AACBA3-2A0D-4315-B744-513A96A6AEB8}"/>
    <cellStyle name="Comma 2 16" xfId="473" xr:uid="{00000000-0005-0000-0000-0000C3010000}"/>
    <cellStyle name="Comma 2 16 2" xfId="474" xr:uid="{00000000-0005-0000-0000-0000C4010000}"/>
    <cellStyle name="Comma 2 16 2 2" xfId="475" xr:uid="{00000000-0005-0000-0000-0000C5010000}"/>
    <cellStyle name="Comma 2 16 2 3" xfId="476" xr:uid="{00000000-0005-0000-0000-0000C6010000}"/>
    <cellStyle name="Comma 2 16 3" xfId="477" xr:uid="{00000000-0005-0000-0000-0000C7010000}"/>
    <cellStyle name="Comma 2 17" xfId="478" xr:uid="{00000000-0005-0000-0000-0000C8010000}"/>
    <cellStyle name="Comma 2 17 2" xfId="479" xr:uid="{00000000-0005-0000-0000-0000C9010000}"/>
    <cellStyle name="Comma 2 18" xfId="480" xr:uid="{00000000-0005-0000-0000-0000CA010000}"/>
    <cellStyle name="Comma 2 18 2" xfId="481" xr:uid="{00000000-0005-0000-0000-0000CB010000}"/>
    <cellStyle name="Comma 2 19" xfId="482" xr:uid="{00000000-0005-0000-0000-0000CC010000}"/>
    <cellStyle name="Comma 2 19 2" xfId="483" xr:uid="{00000000-0005-0000-0000-0000CD010000}"/>
    <cellStyle name="Comma 2 2" xfId="484" xr:uid="{00000000-0005-0000-0000-0000CE010000}"/>
    <cellStyle name="Comma 2 2 10" xfId="485" xr:uid="{00000000-0005-0000-0000-0000CF010000}"/>
    <cellStyle name="Comma 2 2 10 2" xfId="486" xr:uid="{00000000-0005-0000-0000-0000D0010000}"/>
    <cellStyle name="Comma 2 2 11" xfId="487" xr:uid="{00000000-0005-0000-0000-0000D1010000}"/>
    <cellStyle name="Comma 2 2 11 2" xfId="488" xr:uid="{00000000-0005-0000-0000-0000D2010000}"/>
    <cellStyle name="Comma 2 2 12" xfId="489" xr:uid="{00000000-0005-0000-0000-0000D3010000}"/>
    <cellStyle name="Comma 2 2 12 2" xfId="490" xr:uid="{00000000-0005-0000-0000-0000D4010000}"/>
    <cellStyle name="Comma 2 2 12 2 2" xfId="491" xr:uid="{00000000-0005-0000-0000-0000D5010000}"/>
    <cellStyle name="Comma 2 2 12 3" xfId="492" xr:uid="{00000000-0005-0000-0000-0000D6010000}"/>
    <cellStyle name="Comma 2 2 13" xfId="493" xr:uid="{00000000-0005-0000-0000-0000D7010000}"/>
    <cellStyle name="Comma 2 2 13 2" xfId="494" xr:uid="{00000000-0005-0000-0000-0000D8010000}"/>
    <cellStyle name="Comma 2 2 14" xfId="495" xr:uid="{00000000-0005-0000-0000-0000D9010000}"/>
    <cellStyle name="Comma 2 2 14 2" xfId="496" xr:uid="{00000000-0005-0000-0000-0000DA010000}"/>
    <cellStyle name="Comma 2 2 14 2 2" xfId="497" xr:uid="{00000000-0005-0000-0000-0000DB010000}"/>
    <cellStyle name="Comma 2 2 14 3" xfId="498" xr:uid="{00000000-0005-0000-0000-0000DC010000}"/>
    <cellStyle name="Comma 2 2 15" xfId="499" xr:uid="{00000000-0005-0000-0000-0000DD010000}"/>
    <cellStyle name="Comma 2 2 15 2" xfId="500" xr:uid="{00000000-0005-0000-0000-0000DE010000}"/>
    <cellStyle name="Comma 2 2 15 2 2" xfId="501" xr:uid="{00000000-0005-0000-0000-0000DF010000}"/>
    <cellStyle name="Comma 2 2 15 3" xfId="502" xr:uid="{00000000-0005-0000-0000-0000E0010000}"/>
    <cellStyle name="Comma 2 2 16" xfId="503" xr:uid="{00000000-0005-0000-0000-0000E1010000}"/>
    <cellStyle name="Comma 2 2 16 2" xfId="504" xr:uid="{00000000-0005-0000-0000-0000E2010000}"/>
    <cellStyle name="Comma 2 2 16 2 2" xfId="505" xr:uid="{00000000-0005-0000-0000-0000E3010000}"/>
    <cellStyle name="Comma 2 2 16 3" xfId="506" xr:uid="{00000000-0005-0000-0000-0000E4010000}"/>
    <cellStyle name="Comma 2 2 17" xfId="507" xr:uid="{00000000-0005-0000-0000-0000E5010000}"/>
    <cellStyle name="Comma 2 2 17 2" xfId="508" xr:uid="{00000000-0005-0000-0000-0000E6010000}"/>
    <cellStyle name="Comma 2 2 17 2 2" xfId="509" xr:uid="{00000000-0005-0000-0000-0000E7010000}"/>
    <cellStyle name="Comma 2 2 17 3" xfId="510" xr:uid="{00000000-0005-0000-0000-0000E8010000}"/>
    <cellStyle name="Comma 2 2 18" xfId="511" xr:uid="{00000000-0005-0000-0000-0000E9010000}"/>
    <cellStyle name="Comma 2 2 18 2" xfId="512" xr:uid="{00000000-0005-0000-0000-0000EA010000}"/>
    <cellStyle name="Comma 2 2 19" xfId="513" xr:uid="{00000000-0005-0000-0000-0000EB010000}"/>
    <cellStyle name="Comma 2 2 2" xfId="514" xr:uid="{00000000-0005-0000-0000-0000EC010000}"/>
    <cellStyle name="Comma 2 2 2 10" xfId="515" xr:uid="{00000000-0005-0000-0000-0000ED010000}"/>
    <cellStyle name="Comma 2 2 2 11" xfId="516" xr:uid="{00000000-0005-0000-0000-0000EE010000}"/>
    <cellStyle name="Comma 2 2 2 12" xfId="517" xr:uid="{00000000-0005-0000-0000-0000EF010000}"/>
    <cellStyle name="Comma 2 2 2 13" xfId="518" xr:uid="{00000000-0005-0000-0000-0000F0010000}"/>
    <cellStyle name="Comma 2 2 2 14" xfId="519" xr:uid="{00000000-0005-0000-0000-0000F1010000}"/>
    <cellStyle name="Comma 2 2 2 15" xfId="520" xr:uid="{00000000-0005-0000-0000-0000F2010000}"/>
    <cellStyle name="Comma 2 2 2 16" xfId="521" xr:uid="{00000000-0005-0000-0000-0000F3010000}"/>
    <cellStyle name="Comma 2 2 2 17" xfId="522" xr:uid="{00000000-0005-0000-0000-0000F4010000}"/>
    <cellStyle name="Comma 2 2 2 18" xfId="523" xr:uid="{00000000-0005-0000-0000-0000F5010000}"/>
    <cellStyle name="Comma 2 2 2 18 2" xfId="524" xr:uid="{00000000-0005-0000-0000-0000F6010000}"/>
    <cellStyle name="Comma 2 2 2 19" xfId="525" xr:uid="{00000000-0005-0000-0000-0000F7010000}"/>
    <cellStyle name="Comma 2 2 2 2" xfId="526" xr:uid="{00000000-0005-0000-0000-0000F8010000}"/>
    <cellStyle name="Comma 2 2 2 2 10" xfId="527" xr:uid="{00000000-0005-0000-0000-0000F9010000}"/>
    <cellStyle name="Comma 2 2 2 2 10 2" xfId="528" xr:uid="{00000000-0005-0000-0000-0000FA010000}"/>
    <cellStyle name="Comma 2 2 2 2 10 2 2" xfId="529" xr:uid="{00000000-0005-0000-0000-0000FB010000}"/>
    <cellStyle name="Comma 2 2 2 2 10 3" xfId="530" xr:uid="{00000000-0005-0000-0000-0000FC010000}"/>
    <cellStyle name="Comma 2 2 2 2 11" xfId="531" xr:uid="{00000000-0005-0000-0000-0000FD010000}"/>
    <cellStyle name="Comma 2 2 2 2 11 2" xfId="532" xr:uid="{00000000-0005-0000-0000-0000FE010000}"/>
    <cellStyle name="Comma 2 2 2 2 11 2 2" xfId="533" xr:uid="{00000000-0005-0000-0000-0000FF010000}"/>
    <cellStyle name="Comma 2 2 2 2 11 3" xfId="534" xr:uid="{00000000-0005-0000-0000-000000020000}"/>
    <cellStyle name="Comma 2 2 2 2 12" xfId="535" xr:uid="{00000000-0005-0000-0000-000001020000}"/>
    <cellStyle name="Comma 2 2 2 2 12 2" xfId="536" xr:uid="{00000000-0005-0000-0000-000002020000}"/>
    <cellStyle name="Comma 2 2 2 2 12 2 2" xfId="537" xr:uid="{00000000-0005-0000-0000-000003020000}"/>
    <cellStyle name="Comma 2 2 2 2 12 3" xfId="538" xr:uid="{00000000-0005-0000-0000-000004020000}"/>
    <cellStyle name="Comma 2 2 2 2 13" xfId="539" xr:uid="{00000000-0005-0000-0000-000005020000}"/>
    <cellStyle name="Comma 2 2 2 2 13 2" xfId="540" xr:uid="{00000000-0005-0000-0000-000006020000}"/>
    <cellStyle name="Comma 2 2 2 2 13 2 2" xfId="541" xr:uid="{00000000-0005-0000-0000-000007020000}"/>
    <cellStyle name="Comma 2 2 2 2 13 3" xfId="542" xr:uid="{00000000-0005-0000-0000-000008020000}"/>
    <cellStyle name="Comma 2 2 2 2 14" xfId="543" xr:uid="{00000000-0005-0000-0000-000009020000}"/>
    <cellStyle name="Comma 2 2 2 2 14 2" xfId="544" xr:uid="{00000000-0005-0000-0000-00000A020000}"/>
    <cellStyle name="Comma 2 2 2 2 14 2 2" xfId="545" xr:uid="{00000000-0005-0000-0000-00000B020000}"/>
    <cellStyle name="Comma 2 2 2 2 14 3" xfId="546" xr:uid="{00000000-0005-0000-0000-00000C020000}"/>
    <cellStyle name="Comma 2 2 2 2 15" xfId="547" xr:uid="{00000000-0005-0000-0000-00000D020000}"/>
    <cellStyle name="Comma 2 2 2 2 15 2" xfId="548" xr:uid="{00000000-0005-0000-0000-00000E020000}"/>
    <cellStyle name="Comma 2 2 2 2 15 2 2" xfId="549" xr:uid="{00000000-0005-0000-0000-00000F020000}"/>
    <cellStyle name="Comma 2 2 2 2 15 3" xfId="550" xr:uid="{00000000-0005-0000-0000-000010020000}"/>
    <cellStyle name="Comma 2 2 2 2 16" xfId="551" xr:uid="{00000000-0005-0000-0000-000011020000}"/>
    <cellStyle name="Comma 2 2 2 2 16 2" xfId="552" xr:uid="{00000000-0005-0000-0000-000012020000}"/>
    <cellStyle name="Comma 2 2 2 2 16 2 2" xfId="553" xr:uid="{00000000-0005-0000-0000-000013020000}"/>
    <cellStyle name="Comma 2 2 2 2 16 3" xfId="554" xr:uid="{00000000-0005-0000-0000-000014020000}"/>
    <cellStyle name="Comma 2 2 2 2 17" xfId="555" xr:uid="{00000000-0005-0000-0000-000015020000}"/>
    <cellStyle name="Comma 2 2 2 2 17 2" xfId="556" xr:uid="{00000000-0005-0000-0000-000016020000}"/>
    <cellStyle name="Comma 2 2 2 2 17 2 2" xfId="557" xr:uid="{00000000-0005-0000-0000-000017020000}"/>
    <cellStyle name="Comma 2 2 2 2 17 3" xfId="558" xr:uid="{00000000-0005-0000-0000-000018020000}"/>
    <cellStyle name="Comma 2 2 2 2 2" xfId="559" xr:uid="{00000000-0005-0000-0000-000019020000}"/>
    <cellStyle name="Comma 2 2 2 2 2 2" xfId="560" xr:uid="{00000000-0005-0000-0000-00001A020000}"/>
    <cellStyle name="Comma 2 2 2 2 2 2 2" xfId="561" xr:uid="{00000000-0005-0000-0000-00001B020000}"/>
    <cellStyle name="Comma 2 2 2 2 2 2 2 2" xfId="562" xr:uid="{00000000-0005-0000-0000-00001C020000}"/>
    <cellStyle name="Comma 2 2 2 2 2 2 2 2 2" xfId="563" xr:uid="{00000000-0005-0000-0000-00001D020000}"/>
    <cellStyle name="Comma 2 2 2 2 2 2 2 3" xfId="564" xr:uid="{00000000-0005-0000-0000-00001E020000}"/>
    <cellStyle name="Comma 2 2 2 2 2 2 3" xfId="565" xr:uid="{00000000-0005-0000-0000-00001F020000}"/>
    <cellStyle name="Comma 2 2 2 2 2 2 3 2" xfId="566" xr:uid="{00000000-0005-0000-0000-000020020000}"/>
    <cellStyle name="Comma 2 2 2 2 2 2 3 2 2" xfId="567" xr:uid="{00000000-0005-0000-0000-000021020000}"/>
    <cellStyle name="Comma 2 2 2 2 2 2 3 3" xfId="568" xr:uid="{00000000-0005-0000-0000-000022020000}"/>
    <cellStyle name="Comma 2 2 2 2 2 2 4" xfId="569" xr:uid="{00000000-0005-0000-0000-000023020000}"/>
    <cellStyle name="Comma 2 2 2 2 2 2 4 2" xfId="570" xr:uid="{00000000-0005-0000-0000-000024020000}"/>
    <cellStyle name="Comma 2 2 2 2 2 2 4 2 2" xfId="571" xr:uid="{00000000-0005-0000-0000-000025020000}"/>
    <cellStyle name="Comma 2 2 2 2 2 2 4 3" xfId="572" xr:uid="{00000000-0005-0000-0000-000026020000}"/>
    <cellStyle name="Comma 2 2 2 2 2 2 5" xfId="573" xr:uid="{00000000-0005-0000-0000-000027020000}"/>
    <cellStyle name="Comma 2 2 2 2 2 2 5 2" xfId="574" xr:uid="{00000000-0005-0000-0000-000028020000}"/>
    <cellStyle name="Comma 2 2 2 2 2 2 5 2 2" xfId="575" xr:uid="{00000000-0005-0000-0000-000029020000}"/>
    <cellStyle name="Comma 2 2 2 2 2 2 5 3" xfId="576" xr:uid="{00000000-0005-0000-0000-00002A020000}"/>
    <cellStyle name="Comma 2 2 2 2 2 3" xfId="577" xr:uid="{00000000-0005-0000-0000-00002B020000}"/>
    <cellStyle name="Comma 2 2 2 2 2 4" xfId="578" xr:uid="{00000000-0005-0000-0000-00002C020000}"/>
    <cellStyle name="Comma 2 2 2 2 2 5" xfId="579" xr:uid="{00000000-0005-0000-0000-00002D020000}"/>
    <cellStyle name="Comma 2 2 2 2 2 6" xfId="580" xr:uid="{00000000-0005-0000-0000-00002E020000}"/>
    <cellStyle name="Comma 2 2 2 2 2 6 2" xfId="581" xr:uid="{00000000-0005-0000-0000-00002F020000}"/>
    <cellStyle name="Comma 2 2 2 2 2 7" xfId="582" xr:uid="{00000000-0005-0000-0000-000030020000}"/>
    <cellStyle name="Comma 2 2 2 2 3" xfId="583" xr:uid="{00000000-0005-0000-0000-000031020000}"/>
    <cellStyle name="Comma 2 2 2 2 3 2" xfId="584" xr:uid="{00000000-0005-0000-0000-000032020000}"/>
    <cellStyle name="Comma 2 2 2 2 3 2 2" xfId="585" xr:uid="{00000000-0005-0000-0000-000033020000}"/>
    <cellStyle name="Comma 2 2 2 2 3 3" xfId="586" xr:uid="{00000000-0005-0000-0000-000034020000}"/>
    <cellStyle name="Comma 2 2 2 2 4" xfId="587" xr:uid="{00000000-0005-0000-0000-000035020000}"/>
    <cellStyle name="Comma 2 2 2 2 4 2" xfId="588" xr:uid="{00000000-0005-0000-0000-000036020000}"/>
    <cellStyle name="Comma 2 2 2 2 4 2 2" xfId="589" xr:uid="{00000000-0005-0000-0000-000037020000}"/>
    <cellStyle name="Comma 2 2 2 2 4 3" xfId="590" xr:uid="{00000000-0005-0000-0000-000038020000}"/>
    <cellStyle name="Comma 2 2 2 2 5" xfId="591" xr:uid="{00000000-0005-0000-0000-000039020000}"/>
    <cellStyle name="Comma 2 2 2 2 5 2" xfId="592" xr:uid="{00000000-0005-0000-0000-00003A020000}"/>
    <cellStyle name="Comma 2 2 2 2 5 2 2" xfId="593" xr:uid="{00000000-0005-0000-0000-00003B020000}"/>
    <cellStyle name="Comma 2 2 2 2 5 3" xfId="594" xr:uid="{00000000-0005-0000-0000-00003C020000}"/>
    <cellStyle name="Comma 2 2 2 2 6" xfId="595" xr:uid="{00000000-0005-0000-0000-00003D020000}"/>
    <cellStyle name="Comma 2 2 2 2 6 2" xfId="596" xr:uid="{00000000-0005-0000-0000-00003E020000}"/>
    <cellStyle name="Comma 2 2 2 2 6 2 2" xfId="597" xr:uid="{00000000-0005-0000-0000-00003F020000}"/>
    <cellStyle name="Comma 2 2 2 2 6 3" xfId="598" xr:uid="{00000000-0005-0000-0000-000040020000}"/>
    <cellStyle name="Comma 2 2 2 2 7" xfId="599" xr:uid="{00000000-0005-0000-0000-000041020000}"/>
    <cellStyle name="Comma 2 2 2 2 7 2" xfId="600" xr:uid="{00000000-0005-0000-0000-000042020000}"/>
    <cellStyle name="Comma 2 2 2 2 7 2 2" xfId="601" xr:uid="{00000000-0005-0000-0000-000043020000}"/>
    <cellStyle name="Comma 2 2 2 2 7 3" xfId="602" xr:uid="{00000000-0005-0000-0000-000044020000}"/>
    <cellStyle name="Comma 2 2 2 2 8" xfId="603" xr:uid="{00000000-0005-0000-0000-000045020000}"/>
    <cellStyle name="Comma 2 2 2 2 8 2" xfId="604" xr:uid="{00000000-0005-0000-0000-000046020000}"/>
    <cellStyle name="Comma 2 2 2 2 8 2 2" xfId="605" xr:uid="{00000000-0005-0000-0000-000047020000}"/>
    <cellStyle name="Comma 2 2 2 2 8 3" xfId="606" xr:uid="{00000000-0005-0000-0000-000048020000}"/>
    <cellStyle name="Comma 2 2 2 2 9" xfId="607" xr:uid="{00000000-0005-0000-0000-000049020000}"/>
    <cellStyle name="Comma 2 2 2 2 9 2" xfId="608" xr:uid="{00000000-0005-0000-0000-00004A020000}"/>
    <cellStyle name="Comma 2 2 2 2 9 2 2" xfId="609" xr:uid="{00000000-0005-0000-0000-00004B020000}"/>
    <cellStyle name="Comma 2 2 2 2 9 3" xfId="610" xr:uid="{00000000-0005-0000-0000-00004C020000}"/>
    <cellStyle name="Comma 2 2 2 3" xfId="611" xr:uid="{00000000-0005-0000-0000-00004D020000}"/>
    <cellStyle name="Comma 2 2 2 4" xfId="612" xr:uid="{00000000-0005-0000-0000-00004E020000}"/>
    <cellStyle name="Comma 2 2 2 5" xfId="613" xr:uid="{00000000-0005-0000-0000-00004F020000}"/>
    <cellStyle name="Comma 2 2 2 6" xfId="614" xr:uid="{00000000-0005-0000-0000-000050020000}"/>
    <cellStyle name="Comma 2 2 2 7" xfId="615" xr:uid="{00000000-0005-0000-0000-000051020000}"/>
    <cellStyle name="Comma 2 2 2 8" xfId="616" xr:uid="{00000000-0005-0000-0000-000052020000}"/>
    <cellStyle name="Comma 2 2 2 9" xfId="617" xr:uid="{00000000-0005-0000-0000-000053020000}"/>
    <cellStyle name="Comma 2 2 20" xfId="618" xr:uid="{00000000-0005-0000-0000-000054020000}"/>
    <cellStyle name="Comma 2 2 20 2" xfId="619" xr:uid="{00000000-0005-0000-0000-000055020000}"/>
    <cellStyle name="Comma 2 2 20 3" xfId="620" xr:uid="{00000000-0005-0000-0000-000056020000}"/>
    <cellStyle name="Comma 2 2 21" xfId="9520" xr:uid="{9E3338E6-417D-49D0-9ADF-5534B6E89646}"/>
    <cellStyle name="Comma 2 2 21 2 2" xfId="9764" xr:uid="{BE5651BC-F67F-4282-8625-E59AF7CAC2F1}"/>
    <cellStyle name="Comma 2 2 3" xfId="621" xr:uid="{00000000-0005-0000-0000-000057020000}"/>
    <cellStyle name="Comma 2 2 3 2" xfId="622" xr:uid="{00000000-0005-0000-0000-000058020000}"/>
    <cellStyle name="Comma 2 2 3 2 2" xfId="623" xr:uid="{00000000-0005-0000-0000-000059020000}"/>
    <cellStyle name="Comma 2 2 3 2 3" xfId="624" xr:uid="{00000000-0005-0000-0000-00005A020000}"/>
    <cellStyle name="Comma 2 2 3 3" xfId="625" xr:uid="{00000000-0005-0000-0000-00005B020000}"/>
    <cellStyle name="Comma 2 2 4" xfId="626" xr:uid="{00000000-0005-0000-0000-00005C020000}"/>
    <cellStyle name="Comma 2 2 4 2" xfId="627" xr:uid="{00000000-0005-0000-0000-00005D020000}"/>
    <cellStyle name="Comma 2 2 4 2 2" xfId="628" xr:uid="{00000000-0005-0000-0000-00005E020000}"/>
    <cellStyle name="Comma 2 2 4 2 3" xfId="629" xr:uid="{00000000-0005-0000-0000-00005F020000}"/>
    <cellStyle name="Comma 2 2 4 3" xfId="630" xr:uid="{00000000-0005-0000-0000-000060020000}"/>
    <cellStyle name="Comma 2 2 5" xfId="631" xr:uid="{00000000-0005-0000-0000-000061020000}"/>
    <cellStyle name="Comma 2 2 5 2" xfId="632" xr:uid="{00000000-0005-0000-0000-000062020000}"/>
    <cellStyle name="Comma 2 2 5 2 2" xfId="633" xr:uid="{00000000-0005-0000-0000-000063020000}"/>
    <cellStyle name="Comma 2 2 5 2 3" xfId="634" xr:uid="{00000000-0005-0000-0000-000064020000}"/>
    <cellStyle name="Comma 2 2 5 3" xfId="635" xr:uid="{00000000-0005-0000-0000-000065020000}"/>
    <cellStyle name="Comma 2 2 6" xfId="636" xr:uid="{00000000-0005-0000-0000-000066020000}"/>
    <cellStyle name="Comma 2 2 6 2" xfId="637" xr:uid="{00000000-0005-0000-0000-000067020000}"/>
    <cellStyle name="Comma 2 2 6 2 2" xfId="638" xr:uid="{00000000-0005-0000-0000-000068020000}"/>
    <cellStyle name="Comma 2 2 6 2 3" xfId="639" xr:uid="{00000000-0005-0000-0000-000069020000}"/>
    <cellStyle name="Comma 2 2 6 3" xfId="640" xr:uid="{00000000-0005-0000-0000-00006A020000}"/>
    <cellStyle name="Comma 2 2 7" xfId="641" xr:uid="{00000000-0005-0000-0000-00006B020000}"/>
    <cellStyle name="Comma 2 2 7 2" xfId="642" xr:uid="{00000000-0005-0000-0000-00006C020000}"/>
    <cellStyle name="Comma 2 2 7 2 2" xfId="643" xr:uid="{00000000-0005-0000-0000-00006D020000}"/>
    <cellStyle name="Comma 2 2 7 2 3" xfId="644" xr:uid="{00000000-0005-0000-0000-00006E020000}"/>
    <cellStyle name="Comma 2 2 7 3" xfId="645" xr:uid="{00000000-0005-0000-0000-00006F020000}"/>
    <cellStyle name="Comma 2 2 8" xfId="646" xr:uid="{00000000-0005-0000-0000-000070020000}"/>
    <cellStyle name="Comma 2 2 8 2" xfId="647" xr:uid="{00000000-0005-0000-0000-000071020000}"/>
    <cellStyle name="Comma 2 2 8 2 2" xfId="648" xr:uid="{00000000-0005-0000-0000-000072020000}"/>
    <cellStyle name="Comma 2 2 8 2 3" xfId="649" xr:uid="{00000000-0005-0000-0000-000073020000}"/>
    <cellStyle name="Comma 2 2 8 3" xfId="650" xr:uid="{00000000-0005-0000-0000-000074020000}"/>
    <cellStyle name="Comma 2 2 9" xfId="651" xr:uid="{00000000-0005-0000-0000-000075020000}"/>
    <cellStyle name="Comma 2 2 9 2" xfId="652" xr:uid="{00000000-0005-0000-0000-000076020000}"/>
    <cellStyle name="Comma 2 20" xfId="653" xr:uid="{00000000-0005-0000-0000-000077020000}"/>
    <cellStyle name="Comma 2 20 2" xfId="654" xr:uid="{00000000-0005-0000-0000-000078020000}"/>
    <cellStyle name="Comma 2 21" xfId="655" xr:uid="{00000000-0005-0000-0000-000079020000}"/>
    <cellStyle name="Comma 2 21 2" xfId="656" xr:uid="{00000000-0005-0000-0000-00007A020000}"/>
    <cellStyle name="Comma 2 22" xfId="657" xr:uid="{00000000-0005-0000-0000-00007B020000}"/>
    <cellStyle name="Comma 2 22 2" xfId="658" xr:uid="{00000000-0005-0000-0000-00007C020000}"/>
    <cellStyle name="Comma 2 23" xfId="659" xr:uid="{00000000-0005-0000-0000-00007D020000}"/>
    <cellStyle name="Comma 2 23 2" xfId="660" xr:uid="{00000000-0005-0000-0000-00007E020000}"/>
    <cellStyle name="Comma 2 24" xfId="661" xr:uid="{00000000-0005-0000-0000-00007F020000}"/>
    <cellStyle name="Comma 2 24 2" xfId="662" xr:uid="{00000000-0005-0000-0000-000080020000}"/>
    <cellStyle name="Comma 2 25" xfId="663" xr:uid="{00000000-0005-0000-0000-000081020000}"/>
    <cellStyle name="Comma 2 25 2" xfId="664" xr:uid="{00000000-0005-0000-0000-000082020000}"/>
    <cellStyle name="Comma 2 26" xfId="665" xr:uid="{00000000-0005-0000-0000-000083020000}"/>
    <cellStyle name="Comma 2 26 2" xfId="666" xr:uid="{00000000-0005-0000-0000-000084020000}"/>
    <cellStyle name="Comma 2 27" xfId="667" xr:uid="{00000000-0005-0000-0000-000085020000}"/>
    <cellStyle name="Comma 2 27 2" xfId="668" xr:uid="{00000000-0005-0000-0000-000086020000}"/>
    <cellStyle name="Comma 2 28" xfId="669" xr:uid="{00000000-0005-0000-0000-000087020000}"/>
    <cellStyle name="Comma 2 28 2" xfId="670" xr:uid="{00000000-0005-0000-0000-000088020000}"/>
    <cellStyle name="Comma 2 29" xfId="671" xr:uid="{00000000-0005-0000-0000-000089020000}"/>
    <cellStyle name="Comma 2 29 2" xfId="672" xr:uid="{00000000-0005-0000-0000-00008A020000}"/>
    <cellStyle name="Comma 2 3" xfId="673" xr:uid="{00000000-0005-0000-0000-00008B020000}"/>
    <cellStyle name="Comma 2 3 2" xfId="674" xr:uid="{00000000-0005-0000-0000-00008C020000}"/>
    <cellStyle name="Comma 2 3 2 2" xfId="675" xr:uid="{00000000-0005-0000-0000-00008D020000}"/>
    <cellStyle name="Comma 2 3 2 3" xfId="676" xr:uid="{00000000-0005-0000-0000-00008E020000}"/>
    <cellStyle name="Comma 2 3 3" xfId="677" xr:uid="{00000000-0005-0000-0000-00008F020000}"/>
    <cellStyle name="Comma 2 30" xfId="678" xr:uid="{00000000-0005-0000-0000-000090020000}"/>
    <cellStyle name="Comma 2 30 2" xfId="679" xr:uid="{00000000-0005-0000-0000-000091020000}"/>
    <cellStyle name="Comma 2 31" xfId="680" xr:uid="{00000000-0005-0000-0000-000092020000}"/>
    <cellStyle name="Comma 2 31 2" xfId="681" xr:uid="{00000000-0005-0000-0000-000093020000}"/>
    <cellStyle name="Comma 2 32" xfId="682" xr:uid="{00000000-0005-0000-0000-000094020000}"/>
    <cellStyle name="Comma 2 32 2" xfId="683" xr:uid="{00000000-0005-0000-0000-000095020000}"/>
    <cellStyle name="Comma 2 33" xfId="684" xr:uid="{00000000-0005-0000-0000-000096020000}"/>
    <cellStyle name="Comma 2 33 2" xfId="685" xr:uid="{00000000-0005-0000-0000-000097020000}"/>
    <cellStyle name="Comma 2 34" xfId="686" xr:uid="{00000000-0005-0000-0000-000098020000}"/>
    <cellStyle name="Comma 2 34 2" xfId="687" xr:uid="{00000000-0005-0000-0000-000099020000}"/>
    <cellStyle name="Comma 2 35" xfId="688" xr:uid="{00000000-0005-0000-0000-00009A020000}"/>
    <cellStyle name="Comma 2 35 2" xfId="689" xr:uid="{00000000-0005-0000-0000-00009B020000}"/>
    <cellStyle name="Comma 2 36" xfId="690" xr:uid="{00000000-0005-0000-0000-00009C020000}"/>
    <cellStyle name="Comma 2 36 2" xfId="691" xr:uid="{00000000-0005-0000-0000-00009D020000}"/>
    <cellStyle name="Comma 2 37" xfId="692" xr:uid="{00000000-0005-0000-0000-00009E020000}"/>
    <cellStyle name="Comma 2 37 2" xfId="693" xr:uid="{00000000-0005-0000-0000-00009F020000}"/>
    <cellStyle name="Comma 2 38" xfId="694" xr:uid="{00000000-0005-0000-0000-0000A0020000}"/>
    <cellStyle name="Comma 2 38 2" xfId="695" xr:uid="{00000000-0005-0000-0000-0000A1020000}"/>
    <cellStyle name="Comma 2 39" xfId="696" xr:uid="{00000000-0005-0000-0000-0000A2020000}"/>
    <cellStyle name="Comma 2 39 2" xfId="697" xr:uid="{00000000-0005-0000-0000-0000A3020000}"/>
    <cellStyle name="Comma 2 4" xfId="698" xr:uid="{00000000-0005-0000-0000-0000A4020000}"/>
    <cellStyle name="Comma 2 4 2" xfId="699" xr:uid="{00000000-0005-0000-0000-0000A5020000}"/>
    <cellStyle name="Comma 2 4 2 2" xfId="700" xr:uid="{00000000-0005-0000-0000-0000A6020000}"/>
    <cellStyle name="Comma 2 4 2 3" xfId="701" xr:uid="{00000000-0005-0000-0000-0000A7020000}"/>
    <cellStyle name="Comma 2 4 3" xfId="702" xr:uid="{00000000-0005-0000-0000-0000A8020000}"/>
    <cellStyle name="Comma 2 40" xfId="703" xr:uid="{00000000-0005-0000-0000-0000A9020000}"/>
    <cellStyle name="Comma 2 40 2" xfId="704" xr:uid="{00000000-0005-0000-0000-0000AA020000}"/>
    <cellStyle name="Comma 2 41" xfId="705" xr:uid="{00000000-0005-0000-0000-0000AB020000}"/>
    <cellStyle name="Comma 2 41 2" xfId="706" xr:uid="{00000000-0005-0000-0000-0000AC020000}"/>
    <cellStyle name="Comma 2 42" xfId="707" xr:uid="{00000000-0005-0000-0000-0000AD020000}"/>
    <cellStyle name="Comma 2 42 2" xfId="708" xr:uid="{00000000-0005-0000-0000-0000AE020000}"/>
    <cellStyle name="Comma 2 43" xfId="709" xr:uid="{00000000-0005-0000-0000-0000AF020000}"/>
    <cellStyle name="Comma 2 43 2" xfId="710" xr:uid="{00000000-0005-0000-0000-0000B0020000}"/>
    <cellStyle name="Comma 2 44" xfId="711" xr:uid="{00000000-0005-0000-0000-0000B1020000}"/>
    <cellStyle name="Comma 2 44 2" xfId="712" xr:uid="{00000000-0005-0000-0000-0000B2020000}"/>
    <cellStyle name="Comma 2 45" xfId="713" xr:uid="{00000000-0005-0000-0000-0000B3020000}"/>
    <cellStyle name="Comma 2 45 2" xfId="714" xr:uid="{00000000-0005-0000-0000-0000B4020000}"/>
    <cellStyle name="Comma 2 46" xfId="715" xr:uid="{00000000-0005-0000-0000-0000B5020000}"/>
    <cellStyle name="Comma 2 46 2" xfId="716" xr:uid="{00000000-0005-0000-0000-0000B6020000}"/>
    <cellStyle name="Comma 2 47" xfId="717" xr:uid="{00000000-0005-0000-0000-0000B7020000}"/>
    <cellStyle name="Comma 2 47 2" xfId="718" xr:uid="{00000000-0005-0000-0000-0000B8020000}"/>
    <cellStyle name="Comma 2 48" xfId="719" xr:uid="{00000000-0005-0000-0000-0000B9020000}"/>
    <cellStyle name="Comma 2 48 2" xfId="720" xr:uid="{00000000-0005-0000-0000-0000BA020000}"/>
    <cellStyle name="Comma 2 49" xfId="721" xr:uid="{00000000-0005-0000-0000-0000BB020000}"/>
    <cellStyle name="Comma 2 49 2" xfId="722" xr:uid="{00000000-0005-0000-0000-0000BC020000}"/>
    <cellStyle name="Comma 2 5" xfId="723" xr:uid="{00000000-0005-0000-0000-0000BD020000}"/>
    <cellStyle name="Comma 2 5 2" xfId="724" xr:uid="{00000000-0005-0000-0000-0000BE020000}"/>
    <cellStyle name="Comma 2 5 2 2" xfId="725" xr:uid="{00000000-0005-0000-0000-0000BF020000}"/>
    <cellStyle name="Comma 2 5 2 3" xfId="726" xr:uid="{00000000-0005-0000-0000-0000C0020000}"/>
    <cellStyle name="Comma 2 5 3" xfId="727" xr:uid="{00000000-0005-0000-0000-0000C1020000}"/>
    <cellStyle name="Comma 2 50" xfId="728" xr:uid="{00000000-0005-0000-0000-0000C2020000}"/>
    <cellStyle name="Comma 2 50 2" xfId="729" xr:uid="{00000000-0005-0000-0000-0000C3020000}"/>
    <cellStyle name="Comma 2 51" xfId="730" xr:uid="{00000000-0005-0000-0000-0000C4020000}"/>
    <cellStyle name="Comma 2 51 2" xfId="731" xr:uid="{00000000-0005-0000-0000-0000C5020000}"/>
    <cellStyle name="Comma 2 52" xfId="732" xr:uid="{00000000-0005-0000-0000-0000C6020000}"/>
    <cellStyle name="Comma 2 52 2" xfId="733" xr:uid="{00000000-0005-0000-0000-0000C7020000}"/>
    <cellStyle name="Comma 2 53" xfId="734" xr:uid="{00000000-0005-0000-0000-0000C8020000}"/>
    <cellStyle name="Comma 2 53 2" xfId="735" xr:uid="{00000000-0005-0000-0000-0000C9020000}"/>
    <cellStyle name="Comma 2 54" xfId="736" xr:uid="{00000000-0005-0000-0000-0000CA020000}"/>
    <cellStyle name="Comma 2 54 2" xfId="737" xr:uid="{00000000-0005-0000-0000-0000CB020000}"/>
    <cellStyle name="Comma 2 55" xfId="738" xr:uid="{00000000-0005-0000-0000-0000CC020000}"/>
    <cellStyle name="Comma 2 55 2" xfId="739" xr:uid="{00000000-0005-0000-0000-0000CD020000}"/>
    <cellStyle name="Comma 2 56" xfId="740" xr:uid="{00000000-0005-0000-0000-0000CE020000}"/>
    <cellStyle name="Comma 2 56 2" xfId="741" xr:uid="{00000000-0005-0000-0000-0000CF020000}"/>
    <cellStyle name="Comma 2 57" xfId="742" xr:uid="{00000000-0005-0000-0000-0000D0020000}"/>
    <cellStyle name="Comma 2 57 2" xfId="743" xr:uid="{00000000-0005-0000-0000-0000D1020000}"/>
    <cellStyle name="Comma 2 58" xfId="744" xr:uid="{00000000-0005-0000-0000-0000D2020000}"/>
    <cellStyle name="Comma 2 58 2" xfId="745" xr:uid="{00000000-0005-0000-0000-0000D3020000}"/>
    <cellStyle name="Comma 2 59" xfId="746" xr:uid="{00000000-0005-0000-0000-0000D4020000}"/>
    <cellStyle name="Comma 2 59 2" xfId="747" xr:uid="{00000000-0005-0000-0000-0000D5020000}"/>
    <cellStyle name="Comma 2 6" xfId="748" xr:uid="{00000000-0005-0000-0000-0000D6020000}"/>
    <cellStyle name="Comma 2 6 2" xfId="749" xr:uid="{00000000-0005-0000-0000-0000D7020000}"/>
    <cellStyle name="Comma 2 6 2 2" xfId="750" xr:uid="{00000000-0005-0000-0000-0000D8020000}"/>
    <cellStyle name="Comma 2 6 2 3" xfId="751" xr:uid="{00000000-0005-0000-0000-0000D9020000}"/>
    <cellStyle name="Comma 2 6 3" xfId="752" xr:uid="{00000000-0005-0000-0000-0000DA020000}"/>
    <cellStyle name="Comma 2 60" xfId="753" xr:uid="{00000000-0005-0000-0000-0000DB020000}"/>
    <cellStyle name="Comma 2 60 2" xfId="754" xr:uid="{00000000-0005-0000-0000-0000DC020000}"/>
    <cellStyle name="Comma 2 61" xfId="755" xr:uid="{00000000-0005-0000-0000-0000DD020000}"/>
    <cellStyle name="Comma 2 61 2" xfId="756" xr:uid="{00000000-0005-0000-0000-0000DE020000}"/>
    <cellStyle name="Comma 2 62" xfId="757" xr:uid="{00000000-0005-0000-0000-0000DF020000}"/>
    <cellStyle name="Comma 2 63" xfId="758" xr:uid="{00000000-0005-0000-0000-0000E0020000}"/>
    <cellStyle name="Comma 2 64" xfId="759" xr:uid="{00000000-0005-0000-0000-0000E1020000}"/>
    <cellStyle name="Comma 2 65" xfId="760" xr:uid="{00000000-0005-0000-0000-0000E2020000}"/>
    <cellStyle name="Comma 2 66" xfId="761" xr:uid="{00000000-0005-0000-0000-0000E3020000}"/>
    <cellStyle name="Comma 2 67" xfId="762" xr:uid="{00000000-0005-0000-0000-0000E4020000}"/>
    <cellStyle name="Comma 2 68" xfId="763" xr:uid="{00000000-0005-0000-0000-0000E5020000}"/>
    <cellStyle name="Comma 2 68 2" xfId="764" xr:uid="{00000000-0005-0000-0000-0000E6020000}"/>
    <cellStyle name="Comma 2 68 3" xfId="765" xr:uid="{00000000-0005-0000-0000-0000E7020000}"/>
    <cellStyle name="Comma 2 69" xfId="766" xr:uid="{00000000-0005-0000-0000-0000E8020000}"/>
    <cellStyle name="Comma 2 7" xfId="767" xr:uid="{00000000-0005-0000-0000-0000E9020000}"/>
    <cellStyle name="Comma 2 7 2" xfId="768" xr:uid="{00000000-0005-0000-0000-0000EA020000}"/>
    <cellStyle name="Comma 2 7 2 2" xfId="769" xr:uid="{00000000-0005-0000-0000-0000EB020000}"/>
    <cellStyle name="Comma 2 7 2 3" xfId="770" xr:uid="{00000000-0005-0000-0000-0000EC020000}"/>
    <cellStyle name="Comma 2 7 3" xfId="771" xr:uid="{00000000-0005-0000-0000-0000ED020000}"/>
    <cellStyle name="Comma 2 70" xfId="772" xr:uid="{00000000-0005-0000-0000-0000EE020000}"/>
    <cellStyle name="Comma 2 71" xfId="773" xr:uid="{00000000-0005-0000-0000-0000EF020000}"/>
    <cellStyle name="Comma 2 72" xfId="774" xr:uid="{00000000-0005-0000-0000-0000F0020000}"/>
    <cellStyle name="Comma 2 73" xfId="775" xr:uid="{00000000-0005-0000-0000-0000F1020000}"/>
    <cellStyle name="Comma 2 74" xfId="776" xr:uid="{00000000-0005-0000-0000-0000F2020000}"/>
    <cellStyle name="Comma 2 75" xfId="777" xr:uid="{00000000-0005-0000-0000-0000F3020000}"/>
    <cellStyle name="Comma 2 76" xfId="778" xr:uid="{00000000-0005-0000-0000-0000F4020000}"/>
    <cellStyle name="Comma 2 77" xfId="779" xr:uid="{00000000-0005-0000-0000-0000F5020000}"/>
    <cellStyle name="Comma 2 78" xfId="780" xr:uid="{00000000-0005-0000-0000-0000F6020000}"/>
    <cellStyle name="Comma 2 79" xfId="781" xr:uid="{00000000-0005-0000-0000-0000F7020000}"/>
    <cellStyle name="Comma 2 8" xfId="782" xr:uid="{00000000-0005-0000-0000-0000F8020000}"/>
    <cellStyle name="Comma 2 8 2" xfId="783" xr:uid="{00000000-0005-0000-0000-0000F9020000}"/>
    <cellStyle name="Comma 2 8 2 2" xfId="784" xr:uid="{00000000-0005-0000-0000-0000FA020000}"/>
    <cellStyle name="Comma 2 8 2 3" xfId="785" xr:uid="{00000000-0005-0000-0000-0000FB020000}"/>
    <cellStyle name="Comma 2 8 3" xfId="786" xr:uid="{00000000-0005-0000-0000-0000FC020000}"/>
    <cellStyle name="Comma 2 80" xfId="787" xr:uid="{00000000-0005-0000-0000-0000FD020000}"/>
    <cellStyle name="Comma 2 81" xfId="788" xr:uid="{00000000-0005-0000-0000-0000FE020000}"/>
    <cellStyle name="Comma 2 82" xfId="789" xr:uid="{00000000-0005-0000-0000-0000FF020000}"/>
    <cellStyle name="Comma 2 83" xfId="790" xr:uid="{00000000-0005-0000-0000-000000030000}"/>
    <cellStyle name="Comma 2 84" xfId="791" xr:uid="{00000000-0005-0000-0000-000001030000}"/>
    <cellStyle name="Comma 2 85" xfId="792" xr:uid="{00000000-0005-0000-0000-000002030000}"/>
    <cellStyle name="Comma 2 86" xfId="793" xr:uid="{00000000-0005-0000-0000-000003030000}"/>
    <cellStyle name="Comma 2 87" xfId="794" xr:uid="{00000000-0005-0000-0000-000004030000}"/>
    <cellStyle name="Comma 2 88" xfId="795" xr:uid="{00000000-0005-0000-0000-000005030000}"/>
    <cellStyle name="Comma 2 89" xfId="796" xr:uid="{00000000-0005-0000-0000-000006030000}"/>
    <cellStyle name="Comma 2 9" xfId="797" xr:uid="{00000000-0005-0000-0000-000007030000}"/>
    <cellStyle name="Comma 2 9 2" xfId="798" xr:uid="{00000000-0005-0000-0000-000008030000}"/>
    <cellStyle name="Comma 2 9 2 2" xfId="799" xr:uid="{00000000-0005-0000-0000-000009030000}"/>
    <cellStyle name="Comma 2 9 2 3" xfId="800" xr:uid="{00000000-0005-0000-0000-00000A030000}"/>
    <cellStyle name="Comma 2 9 3" xfId="801" xr:uid="{00000000-0005-0000-0000-00000B030000}"/>
    <cellStyle name="Comma 2 90" xfId="802" xr:uid="{00000000-0005-0000-0000-00000C030000}"/>
    <cellStyle name="Comma 2 91" xfId="803" xr:uid="{00000000-0005-0000-0000-00000D030000}"/>
    <cellStyle name="Comma 2 92" xfId="804" xr:uid="{00000000-0005-0000-0000-00000E030000}"/>
    <cellStyle name="Comma 2 93" xfId="805" xr:uid="{00000000-0005-0000-0000-00000F030000}"/>
    <cellStyle name="Comma 2 94" xfId="806" xr:uid="{00000000-0005-0000-0000-000010030000}"/>
    <cellStyle name="Comma 2 95" xfId="807" xr:uid="{00000000-0005-0000-0000-000011030000}"/>
    <cellStyle name="Comma 2 96" xfId="808" xr:uid="{00000000-0005-0000-0000-000012030000}"/>
    <cellStyle name="Comma 2 97" xfId="809" xr:uid="{00000000-0005-0000-0000-000013030000}"/>
    <cellStyle name="Comma 2 98" xfId="810" xr:uid="{00000000-0005-0000-0000-000014030000}"/>
    <cellStyle name="Comma 2 99" xfId="811" xr:uid="{00000000-0005-0000-0000-000015030000}"/>
    <cellStyle name="Comma 20" xfId="812" xr:uid="{00000000-0005-0000-0000-000016030000}"/>
    <cellStyle name="Comma 21" xfId="813" xr:uid="{00000000-0005-0000-0000-000017030000}"/>
    <cellStyle name="Comma 22" xfId="814" xr:uid="{00000000-0005-0000-0000-000018030000}"/>
    <cellStyle name="Comma 23" xfId="815" xr:uid="{00000000-0005-0000-0000-000019030000}"/>
    <cellStyle name="Comma 24" xfId="816" xr:uid="{00000000-0005-0000-0000-00001A030000}"/>
    <cellStyle name="Comma 25" xfId="817" xr:uid="{00000000-0005-0000-0000-00001B030000}"/>
    <cellStyle name="Comma 26" xfId="818" xr:uid="{00000000-0005-0000-0000-00001C030000}"/>
    <cellStyle name="Comma 27" xfId="819" xr:uid="{00000000-0005-0000-0000-00001D030000}"/>
    <cellStyle name="Comma 28" xfId="820" xr:uid="{00000000-0005-0000-0000-00001E030000}"/>
    <cellStyle name="Comma 29" xfId="821" xr:uid="{00000000-0005-0000-0000-00001F030000}"/>
    <cellStyle name="Comma 3" xfId="822" xr:uid="{00000000-0005-0000-0000-000020030000}"/>
    <cellStyle name="Comma 3 10" xfId="823" xr:uid="{00000000-0005-0000-0000-000021030000}"/>
    <cellStyle name="Comma 3 10 2" xfId="824" xr:uid="{00000000-0005-0000-0000-000022030000}"/>
    <cellStyle name="Comma 3 10 2 2" xfId="825" xr:uid="{00000000-0005-0000-0000-000023030000}"/>
    <cellStyle name="Comma 3 10 2 3" xfId="826" xr:uid="{00000000-0005-0000-0000-000024030000}"/>
    <cellStyle name="Comma 3 10 3" xfId="827" xr:uid="{00000000-0005-0000-0000-000025030000}"/>
    <cellStyle name="Comma 3 100" xfId="828" xr:uid="{00000000-0005-0000-0000-000026030000}"/>
    <cellStyle name="Comma 3 101" xfId="829" xr:uid="{00000000-0005-0000-0000-000027030000}"/>
    <cellStyle name="Comma 3 102" xfId="830" xr:uid="{00000000-0005-0000-0000-000028030000}"/>
    <cellStyle name="Comma 3 103" xfId="831" xr:uid="{00000000-0005-0000-0000-000029030000}"/>
    <cellStyle name="Comma 3 104" xfId="832" xr:uid="{00000000-0005-0000-0000-00002A030000}"/>
    <cellStyle name="Comma 3 105" xfId="833" xr:uid="{00000000-0005-0000-0000-00002B030000}"/>
    <cellStyle name="Comma 3 106" xfId="834" xr:uid="{00000000-0005-0000-0000-00002C030000}"/>
    <cellStyle name="Comma 3 107" xfId="835" xr:uid="{00000000-0005-0000-0000-00002D030000}"/>
    <cellStyle name="Comma 3 108" xfId="836" xr:uid="{00000000-0005-0000-0000-00002E030000}"/>
    <cellStyle name="Comma 3 109" xfId="837" xr:uid="{00000000-0005-0000-0000-00002F030000}"/>
    <cellStyle name="Comma 3 11" xfId="838" xr:uid="{00000000-0005-0000-0000-000030030000}"/>
    <cellStyle name="Comma 3 11 2" xfId="839" xr:uid="{00000000-0005-0000-0000-000031030000}"/>
    <cellStyle name="Comma 3 11 2 2" xfId="840" xr:uid="{00000000-0005-0000-0000-000032030000}"/>
    <cellStyle name="Comma 3 11 2 3" xfId="841" xr:uid="{00000000-0005-0000-0000-000033030000}"/>
    <cellStyle name="Comma 3 11 3" xfId="842" xr:uid="{00000000-0005-0000-0000-000034030000}"/>
    <cellStyle name="Comma 3 110" xfId="843" xr:uid="{00000000-0005-0000-0000-000035030000}"/>
    <cellStyle name="Comma 3 111" xfId="844" xr:uid="{00000000-0005-0000-0000-000036030000}"/>
    <cellStyle name="Comma 3 112" xfId="845" xr:uid="{00000000-0005-0000-0000-000037030000}"/>
    <cellStyle name="Comma 3 113" xfId="846" xr:uid="{00000000-0005-0000-0000-000038030000}"/>
    <cellStyle name="Comma 3 114" xfId="847" xr:uid="{00000000-0005-0000-0000-000039030000}"/>
    <cellStyle name="Comma 3 115" xfId="848" xr:uid="{00000000-0005-0000-0000-00003A030000}"/>
    <cellStyle name="Comma 3 116" xfId="849" xr:uid="{00000000-0005-0000-0000-00003B030000}"/>
    <cellStyle name="Comma 3 117" xfId="850" xr:uid="{00000000-0005-0000-0000-00003C030000}"/>
    <cellStyle name="Comma 3 118" xfId="851" xr:uid="{00000000-0005-0000-0000-00003D030000}"/>
    <cellStyle name="Comma 3 119" xfId="852" xr:uid="{00000000-0005-0000-0000-00003E030000}"/>
    <cellStyle name="Comma 3 12" xfId="853" xr:uid="{00000000-0005-0000-0000-00003F030000}"/>
    <cellStyle name="Comma 3 12 2" xfId="854" xr:uid="{00000000-0005-0000-0000-000040030000}"/>
    <cellStyle name="Comma 3 12 2 2" xfId="855" xr:uid="{00000000-0005-0000-0000-000041030000}"/>
    <cellStyle name="Comma 3 12 2 3" xfId="856" xr:uid="{00000000-0005-0000-0000-000042030000}"/>
    <cellStyle name="Comma 3 12 3" xfId="857" xr:uid="{00000000-0005-0000-0000-000043030000}"/>
    <cellStyle name="Comma 3 120" xfId="858" xr:uid="{00000000-0005-0000-0000-000044030000}"/>
    <cellStyle name="Comma 3 121" xfId="859" xr:uid="{00000000-0005-0000-0000-000045030000}"/>
    <cellStyle name="Comma 3 122" xfId="860" xr:uid="{00000000-0005-0000-0000-000046030000}"/>
    <cellStyle name="Comma 3 123" xfId="861" xr:uid="{00000000-0005-0000-0000-000047030000}"/>
    <cellStyle name="Comma 3 124" xfId="862" xr:uid="{00000000-0005-0000-0000-000048030000}"/>
    <cellStyle name="Comma 3 125" xfId="863" xr:uid="{00000000-0005-0000-0000-000049030000}"/>
    <cellStyle name="Comma 3 126" xfId="864" xr:uid="{00000000-0005-0000-0000-00004A030000}"/>
    <cellStyle name="Comma 3 127" xfId="865" xr:uid="{00000000-0005-0000-0000-00004B030000}"/>
    <cellStyle name="Comma 3 128" xfId="866" xr:uid="{00000000-0005-0000-0000-00004C030000}"/>
    <cellStyle name="Comma 3 129" xfId="867" xr:uid="{00000000-0005-0000-0000-00004D030000}"/>
    <cellStyle name="Comma 3 13" xfId="868" xr:uid="{00000000-0005-0000-0000-00004E030000}"/>
    <cellStyle name="Comma 3 13 2" xfId="869" xr:uid="{00000000-0005-0000-0000-00004F030000}"/>
    <cellStyle name="Comma 3 13 2 2" xfId="870" xr:uid="{00000000-0005-0000-0000-000050030000}"/>
    <cellStyle name="Comma 3 13 2 3" xfId="871" xr:uid="{00000000-0005-0000-0000-000051030000}"/>
    <cellStyle name="Comma 3 13 3" xfId="872" xr:uid="{00000000-0005-0000-0000-000052030000}"/>
    <cellStyle name="Comma 3 130" xfId="873" xr:uid="{00000000-0005-0000-0000-000053030000}"/>
    <cellStyle name="Comma 3 131" xfId="874" xr:uid="{00000000-0005-0000-0000-000054030000}"/>
    <cellStyle name="Comma 3 132" xfId="875" xr:uid="{00000000-0005-0000-0000-000055030000}"/>
    <cellStyle name="Comma 3 133" xfId="876" xr:uid="{00000000-0005-0000-0000-000056030000}"/>
    <cellStyle name="Comma 3 134" xfId="877" xr:uid="{00000000-0005-0000-0000-000057030000}"/>
    <cellStyle name="Comma 3 135" xfId="878" xr:uid="{00000000-0005-0000-0000-000058030000}"/>
    <cellStyle name="Comma 3 136" xfId="879" xr:uid="{00000000-0005-0000-0000-000059030000}"/>
    <cellStyle name="Comma 3 137" xfId="880" xr:uid="{00000000-0005-0000-0000-00005A030000}"/>
    <cellStyle name="Comma 3 138" xfId="881" xr:uid="{00000000-0005-0000-0000-00005B030000}"/>
    <cellStyle name="Comma 3 139" xfId="882" xr:uid="{00000000-0005-0000-0000-00005C030000}"/>
    <cellStyle name="Comma 3 14" xfId="883" xr:uid="{00000000-0005-0000-0000-00005D030000}"/>
    <cellStyle name="Comma 3 14 2" xfId="884" xr:uid="{00000000-0005-0000-0000-00005E030000}"/>
    <cellStyle name="Comma 3 14 2 2" xfId="885" xr:uid="{00000000-0005-0000-0000-00005F030000}"/>
    <cellStyle name="Comma 3 14 2 3" xfId="886" xr:uid="{00000000-0005-0000-0000-000060030000}"/>
    <cellStyle name="Comma 3 14 3" xfId="887" xr:uid="{00000000-0005-0000-0000-000061030000}"/>
    <cellStyle name="Comma 3 140" xfId="888" xr:uid="{00000000-0005-0000-0000-000062030000}"/>
    <cellStyle name="Comma 3 141" xfId="889" xr:uid="{00000000-0005-0000-0000-000063030000}"/>
    <cellStyle name="Comma 3 142" xfId="890" xr:uid="{00000000-0005-0000-0000-000064030000}"/>
    <cellStyle name="Comma 3 143" xfId="891" xr:uid="{00000000-0005-0000-0000-000065030000}"/>
    <cellStyle name="Comma 3 144" xfId="892" xr:uid="{00000000-0005-0000-0000-000066030000}"/>
    <cellStyle name="Comma 3 145" xfId="893" xr:uid="{00000000-0005-0000-0000-000067030000}"/>
    <cellStyle name="Comma 3 146" xfId="894" xr:uid="{00000000-0005-0000-0000-000068030000}"/>
    <cellStyle name="Comma 3 147" xfId="895" xr:uid="{00000000-0005-0000-0000-000069030000}"/>
    <cellStyle name="Comma 3 148" xfId="896" xr:uid="{00000000-0005-0000-0000-00006A030000}"/>
    <cellStyle name="Comma 3 149" xfId="897" xr:uid="{00000000-0005-0000-0000-00006B030000}"/>
    <cellStyle name="Comma 3 15" xfId="898" xr:uid="{00000000-0005-0000-0000-00006C030000}"/>
    <cellStyle name="Comma 3 15 2" xfId="899" xr:uid="{00000000-0005-0000-0000-00006D030000}"/>
    <cellStyle name="Comma 3 15 2 2" xfId="900" xr:uid="{00000000-0005-0000-0000-00006E030000}"/>
    <cellStyle name="Comma 3 15 2 3" xfId="901" xr:uid="{00000000-0005-0000-0000-00006F030000}"/>
    <cellStyle name="Comma 3 15 3" xfId="902" xr:uid="{00000000-0005-0000-0000-000070030000}"/>
    <cellStyle name="Comma 3 150" xfId="903" xr:uid="{00000000-0005-0000-0000-000071030000}"/>
    <cellStyle name="Comma 3 151" xfId="904" xr:uid="{00000000-0005-0000-0000-000072030000}"/>
    <cellStyle name="Comma 3 152" xfId="905" xr:uid="{00000000-0005-0000-0000-000073030000}"/>
    <cellStyle name="Comma 3 16" xfId="906" xr:uid="{00000000-0005-0000-0000-000074030000}"/>
    <cellStyle name="Comma 3 16 2" xfId="907" xr:uid="{00000000-0005-0000-0000-000075030000}"/>
    <cellStyle name="Comma 3 16 2 2" xfId="908" xr:uid="{00000000-0005-0000-0000-000076030000}"/>
    <cellStyle name="Comma 3 16 2 3" xfId="909" xr:uid="{00000000-0005-0000-0000-000077030000}"/>
    <cellStyle name="Comma 3 16 3" xfId="910" xr:uid="{00000000-0005-0000-0000-000078030000}"/>
    <cellStyle name="Comma 3 17" xfId="911" xr:uid="{00000000-0005-0000-0000-000079030000}"/>
    <cellStyle name="Comma 3 17 2" xfId="912" xr:uid="{00000000-0005-0000-0000-00007A030000}"/>
    <cellStyle name="Comma 3 17 2 2" xfId="913" xr:uid="{00000000-0005-0000-0000-00007B030000}"/>
    <cellStyle name="Comma 3 17 2 3" xfId="914" xr:uid="{00000000-0005-0000-0000-00007C030000}"/>
    <cellStyle name="Comma 3 17 3" xfId="915" xr:uid="{00000000-0005-0000-0000-00007D030000}"/>
    <cellStyle name="Comma 3 18" xfId="916" xr:uid="{00000000-0005-0000-0000-00007E030000}"/>
    <cellStyle name="Comma 3 18 2" xfId="917" xr:uid="{00000000-0005-0000-0000-00007F030000}"/>
    <cellStyle name="Comma 3 18 2 2" xfId="918" xr:uid="{00000000-0005-0000-0000-000080030000}"/>
    <cellStyle name="Comma 3 18 2 3" xfId="919" xr:uid="{00000000-0005-0000-0000-000081030000}"/>
    <cellStyle name="Comma 3 18 3" xfId="920" xr:uid="{00000000-0005-0000-0000-000082030000}"/>
    <cellStyle name="Comma 3 19" xfId="921" xr:uid="{00000000-0005-0000-0000-000083030000}"/>
    <cellStyle name="Comma 3 19 2" xfId="922" xr:uid="{00000000-0005-0000-0000-000084030000}"/>
    <cellStyle name="Comma 3 19 3" xfId="923" xr:uid="{00000000-0005-0000-0000-000085030000}"/>
    <cellStyle name="Comma 3 19 4" xfId="924" xr:uid="{00000000-0005-0000-0000-000086030000}"/>
    <cellStyle name="Comma 3 2" xfId="925" xr:uid="{00000000-0005-0000-0000-000087030000}"/>
    <cellStyle name="Comma 3 2 10" xfId="926" xr:uid="{00000000-0005-0000-0000-000088030000}"/>
    <cellStyle name="Comma 3 2 10 2" xfId="927" xr:uid="{00000000-0005-0000-0000-000089030000}"/>
    <cellStyle name="Comma 3 2 11" xfId="928" xr:uid="{00000000-0005-0000-0000-00008A030000}"/>
    <cellStyle name="Comma 3 2 11 2" xfId="929" xr:uid="{00000000-0005-0000-0000-00008B030000}"/>
    <cellStyle name="Comma 3 2 12" xfId="930" xr:uid="{00000000-0005-0000-0000-00008C030000}"/>
    <cellStyle name="Comma 3 2 12 2" xfId="931" xr:uid="{00000000-0005-0000-0000-00008D030000}"/>
    <cellStyle name="Comma 3 2 12 2 2" xfId="932" xr:uid="{00000000-0005-0000-0000-00008E030000}"/>
    <cellStyle name="Comma 3 2 12 3" xfId="933" xr:uid="{00000000-0005-0000-0000-00008F030000}"/>
    <cellStyle name="Comma 3 2 13" xfId="934" xr:uid="{00000000-0005-0000-0000-000090030000}"/>
    <cellStyle name="Comma 3 2 13 2" xfId="935" xr:uid="{00000000-0005-0000-0000-000091030000}"/>
    <cellStyle name="Comma 3 2 14" xfId="936" xr:uid="{00000000-0005-0000-0000-000092030000}"/>
    <cellStyle name="Comma 3 2 14 2" xfId="937" xr:uid="{00000000-0005-0000-0000-000093030000}"/>
    <cellStyle name="Comma 3 2 14 2 2" xfId="938" xr:uid="{00000000-0005-0000-0000-000094030000}"/>
    <cellStyle name="Comma 3 2 14 3" xfId="939" xr:uid="{00000000-0005-0000-0000-000095030000}"/>
    <cellStyle name="Comma 3 2 15" xfId="940" xr:uid="{00000000-0005-0000-0000-000096030000}"/>
    <cellStyle name="Comma 3 2 15 2" xfId="941" xr:uid="{00000000-0005-0000-0000-000097030000}"/>
    <cellStyle name="Comma 3 2 15 2 2" xfId="942" xr:uid="{00000000-0005-0000-0000-000098030000}"/>
    <cellStyle name="Comma 3 2 15 3" xfId="943" xr:uid="{00000000-0005-0000-0000-000099030000}"/>
    <cellStyle name="Comma 3 2 16" xfId="944" xr:uid="{00000000-0005-0000-0000-00009A030000}"/>
    <cellStyle name="Comma 3 2 16 2" xfId="945" xr:uid="{00000000-0005-0000-0000-00009B030000}"/>
    <cellStyle name="Comma 3 2 16 2 2" xfId="946" xr:uid="{00000000-0005-0000-0000-00009C030000}"/>
    <cellStyle name="Comma 3 2 16 3" xfId="947" xr:uid="{00000000-0005-0000-0000-00009D030000}"/>
    <cellStyle name="Comma 3 2 17" xfId="948" xr:uid="{00000000-0005-0000-0000-00009E030000}"/>
    <cellStyle name="Comma 3 2 17 2" xfId="949" xr:uid="{00000000-0005-0000-0000-00009F030000}"/>
    <cellStyle name="Comma 3 2 17 2 2" xfId="950" xr:uid="{00000000-0005-0000-0000-0000A0030000}"/>
    <cellStyle name="Comma 3 2 17 3" xfId="951" xr:uid="{00000000-0005-0000-0000-0000A1030000}"/>
    <cellStyle name="Comma 3 2 18" xfId="952" xr:uid="{00000000-0005-0000-0000-0000A2030000}"/>
    <cellStyle name="Comma 3 2 19" xfId="953" xr:uid="{00000000-0005-0000-0000-0000A3030000}"/>
    <cellStyle name="Comma 3 2 2" xfId="954" xr:uid="{00000000-0005-0000-0000-0000A4030000}"/>
    <cellStyle name="Comma 3 2 2 10" xfId="955" xr:uid="{00000000-0005-0000-0000-0000A5030000}"/>
    <cellStyle name="Comma 3 2 2 11" xfId="956" xr:uid="{00000000-0005-0000-0000-0000A6030000}"/>
    <cellStyle name="Comma 3 2 2 12" xfId="957" xr:uid="{00000000-0005-0000-0000-0000A7030000}"/>
    <cellStyle name="Comma 3 2 2 13" xfId="958" xr:uid="{00000000-0005-0000-0000-0000A8030000}"/>
    <cellStyle name="Comma 3 2 2 14" xfId="959" xr:uid="{00000000-0005-0000-0000-0000A9030000}"/>
    <cellStyle name="Comma 3 2 2 15" xfId="960" xr:uid="{00000000-0005-0000-0000-0000AA030000}"/>
    <cellStyle name="Comma 3 2 2 16" xfId="961" xr:uid="{00000000-0005-0000-0000-0000AB030000}"/>
    <cellStyle name="Comma 3 2 2 17" xfId="962" xr:uid="{00000000-0005-0000-0000-0000AC030000}"/>
    <cellStyle name="Comma 3 2 2 18" xfId="963" xr:uid="{00000000-0005-0000-0000-0000AD030000}"/>
    <cellStyle name="Comma 3 2 2 18 2" xfId="964" xr:uid="{00000000-0005-0000-0000-0000AE030000}"/>
    <cellStyle name="Comma 3 2 2 19" xfId="965" xr:uid="{00000000-0005-0000-0000-0000AF030000}"/>
    <cellStyle name="Comma 3 2 2 2" xfId="966" xr:uid="{00000000-0005-0000-0000-0000B0030000}"/>
    <cellStyle name="Comma 3 2 2 2 10" xfId="967" xr:uid="{00000000-0005-0000-0000-0000B1030000}"/>
    <cellStyle name="Comma 3 2 2 2 10 2" xfId="968" xr:uid="{00000000-0005-0000-0000-0000B2030000}"/>
    <cellStyle name="Comma 3 2 2 2 10 2 2" xfId="969" xr:uid="{00000000-0005-0000-0000-0000B3030000}"/>
    <cellStyle name="Comma 3 2 2 2 10 3" xfId="970" xr:uid="{00000000-0005-0000-0000-0000B4030000}"/>
    <cellStyle name="Comma 3 2 2 2 11" xfId="971" xr:uid="{00000000-0005-0000-0000-0000B5030000}"/>
    <cellStyle name="Comma 3 2 2 2 11 2" xfId="972" xr:uid="{00000000-0005-0000-0000-0000B6030000}"/>
    <cellStyle name="Comma 3 2 2 2 11 2 2" xfId="973" xr:uid="{00000000-0005-0000-0000-0000B7030000}"/>
    <cellStyle name="Comma 3 2 2 2 11 3" xfId="974" xr:uid="{00000000-0005-0000-0000-0000B8030000}"/>
    <cellStyle name="Comma 3 2 2 2 12" xfId="975" xr:uid="{00000000-0005-0000-0000-0000B9030000}"/>
    <cellStyle name="Comma 3 2 2 2 12 2" xfId="976" xr:uid="{00000000-0005-0000-0000-0000BA030000}"/>
    <cellStyle name="Comma 3 2 2 2 12 2 2" xfId="977" xr:uid="{00000000-0005-0000-0000-0000BB030000}"/>
    <cellStyle name="Comma 3 2 2 2 12 3" xfId="978" xr:uid="{00000000-0005-0000-0000-0000BC030000}"/>
    <cellStyle name="Comma 3 2 2 2 13" xfId="979" xr:uid="{00000000-0005-0000-0000-0000BD030000}"/>
    <cellStyle name="Comma 3 2 2 2 13 2" xfId="980" xr:uid="{00000000-0005-0000-0000-0000BE030000}"/>
    <cellStyle name="Comma 3 2 2 2 13 2 2" xfId="981" xr:uid="{00000000-0005-0000-0000-0000BF030000}"/>
    <cellStyle name="Comma 3 2 2 2 13 3" xfId="982" xr:uid="{00000000-0005-0000-0000-0000C0030000}"/>
    <cellStyle name="Comma 3 2 2 2 14" xfId="983" xr:uid="{00000000-0005-0000-0000-0000C1030000}"/>
    <cellStyle name="Comma 3 2 2 2 14 2" xfId="984" xr:uid="{00000000-0005-0000-0000-0000C2030000}"/>
    <cellStyle name="Comma 3 2 2 2 14 2 2" xfId="985" xr:uid="{00000000-0005-0000-0000-0000C3030000}"/>
    <cellStyle name="Comma 3 2 2 2 14 3" xfId="986" xr:uid="{00000000-0005-0000-0000-0000C4030000}"/>
    <cellStyle name="Comma 3 2 2 2 15" xfId="987" xr:uid="{00000000-0005-0000-0000-0000C5030000}"/>
    <cellStyle name="Comma 3 2 2 2 15 2" xfId="988" xr:uid="{00000000-0005-0000-0000-0000C6030000}"/>
    <cellStyle name="Comma 3 2 2 2 15 2 2" xfId="989" xr:uid="{00000000-0005-0000-0000-0000C7030000}"/>
    <cellStyle name="Comma 3 2 2 2 15 3" xfId="990" xr:uid="{00000000-0005-0000-0000-0000C8030000}"/>
    <cellStyle name="Comma 3 2 2 2 16" xfId="991" xr:uid="{00000000-0005-0000-0000-0000C9030000}"/>
    <cellStyle name="Comma 3 2 2 2 16 2" xfId="992" xr:uid="{00000000-0005-0000-0000-0000CA030000}"/>
    <cellStyle name="Comma 3 2 2 2 16 2 2" xfId="993" xr:uid="{00000000-0005-0000-0000-0000CB030000}"/>
    <cellStyle name="Comma 3 2 2 2 16 3" xfId="994" xr:uid="{00000000-0005-0000-0000-0000CC030000}"/>
    <cellStyle name="Comma 3 2 2 2 17" xfId="995" xr:uid="{00000000-0005-0000-0000-0000CD030000}"/>
    <cellStyle name="Comma 3 2 2 2 17 2" xfId="996" xr:uid="{00000000-0005-0000-0000-0000CE030000}"/>
    <cellStyle name="Comma 3 2 2 2 17 2 2" xfId="997" xr:uid="{00000000-0005-0000-0000-0000CF030000}"/>
    <cellStyle name="Comma 3 2 2 2 17 3" xfId="998" xr:uid="{00000000-0005-0000-0000-0000D0030000}"/>
    <cellStyle name="Comma 3 2 2 2 2" xfId="999" xr:uid="{00000000-0005-0000-0000-0000D1030000}"/>
    <cellStyle name="Comma 3 2 2 2 2 2" xfId="1000" xr:uid="{00000000-0005-0000-0000-0000D2030000}"/>
    <cellStyle name="Comma 3 2 2 2 2 2 2" xfId="1001" xr:uid="{00000000-0005-0000-0000-0000D3030000}"/>
    <cellStyle name="Comma 3 2 2 2 2 2 2 2" xfId="1002" xr:uid="{00000000-0005-0000-0000-0000D4030000}"/>
    <cellStyle name="Comma 3 2 2 2 2 2 2 2 2" xfId="1003" xr:uid="{00000000-0005-0000-0000-0000D5030000}"/>
    <cellStyle name="Comma 3 2 2 2 2 2 2 3" xfId="1004" xr:uid="{00000000-0005-0000-0000-0000D6030000}"/>
    <cellStyle name="Comma 3 2 2 2 2 2 3" xfId="1005" xr:uid="{00000000-0005-0000-0000-0000D7030000}"/>
    <cellStyle name="Comma 3 2 2 2 2 2 3 2" xfId="1006" xr:uid="{00000000-0005-0000-0000-0000D8030000}"/>
    <cellStyle name="Comma 3 2 2 2 2 2 3 2 2" xfId="1007" xr:uid="{00000000-0005-0000-0000-0000D9030000}"/>
    <cellStyle name="Comma 3 2 2 2 2 2 3 3" xfId="1008" xr:uid="{00000000-0005-0000-0000-0000DA030000}"/>
    <cellStyle name="Comma 3 2 2 2 2 2 4" xfId="1009" xr:uid="{00000000-0005-0000-0000-0000DB030000}"/>
    <cellStyle name="Comma 3 2 2 2 2 2 4 2" xfId="1010" xr:uid="{00000000-0005-0000-0000-0000DC030000}"/>
    <cellStyle name="Comma 3 2 2 2 2 2 4 2 2" xfId="1011" xr:uid="{00000000-0005-0000-0000-0000DD030000}"/>
    <cellStyle name="Comma 3 2 2 2 2 2 4 3" xfId="1012" xr:uid="{00000000-0005-0000-0000-0000DE030000}"/>
    <cellStyle name="Comma 3 2 2 2 2 2 5" xfId="1013" xr:uid="{00000000-0005-0000-0000-0000DF030000}"/>
    <cellStyle name="Comma 3 2 2 2 2 2 5 2" xfId="1014" xr:uid="{00000000-0005-0000-0000-0000E0030000}"/>
    <cellStyle name="Comma 3 2 2 2 2 2 5 2 2" xfId="1015" xr:uid="{00000000-0005-0000-0000-0000E1030000}"/>
    <cellStyle name="Comma 3 2 2 2 2 2 5 3" xfId="1016" xr:uid="{00000000-0005-0000-0000-0000E2030000}"/>
    <cellStyle name="Comma 3 2 2 2 2 3" xfId="1017" xr:uid="{00000000-0005-0000-0000-0000E3030000}"/>
    <cellStyle name="Comma 3 2 2 2 2 4" xfId="1018" xr:uid="{00000000-0005-0000-0000-0000E4030000}"/>
    <cellStyle name="Comma 3 2 2 2 2 5" xfId="1019" xr:uid="{00000000-0005-0000-0000-0000E5030000}"/>
    <cellStyle name="Comma 3 2 2 2 2 6" xfId="1020" xr:uid="{00000000-0005-0000-0000-0000E6030000}"/>
    <cellStyle name="Comma 3 2 2 2 2 6 2" xfId="1021" xr:uid="{00000000-0005-0000-0000-0000E7030000}"/>
    <cellStyle name="Comma 3 2 2 2 2 7" xfId="1022" xr:uid="{00000000-0005-0000-0000-0000E8030000}"/>
    <cellStyle name="Comma 3 2 2 2 3" xfId="1023" xr:uid="{00000000-0005-0000-0000-0000E9030000}"/>
    <cellStyle name="Comma 3 2 2 2 3 2" xfId="1024" xr:uid="{00000000-0005-0000-0000-0000EA030000}"/>
    <cellStyle name="Comma 3 2 2 2 3 2 2" xfId="1025" xr:uid="{00000000-0005-0000-0000-0000EB030000}"/>
    <cellStyle name="Comma 3 2 2 2 3 3" xfId="1026" xr:uid="{00000000-0005-0000-0000-0000EC030000}"/>
    <cellStyle name="Comma 3 2 2 2 4" xfId="1027" xr:uid="{00000000-0005-0000-0000-0000ED030000}"/>
    <cellStyle name="Comma 3 2 2 2 4 2" xfId="1028" xr:uid="{00000000-0005-0000-0000-0000EE030000}"/>
    <cellStyle name="Comma 3 2 2 2 4 2 2" xfId="1029" xr:uid="{00000000-0005-0000-0000-0000EF030000}"/>
    <cellStyle name="Comma 3 2 2 2 4 3" xfId="1030" xr:uid="{00000000-0005-0000-0000-0000F0030000}"/>
    <cellStyle name="Comma 3 2 2 2 5" xfId="1031" xr:uid="{00000000-0005-0000-0000-0000F1030000}"/>
    <cellStyle name="Comma 3 2 2 2 5 2" xfId="1032" xr:uid="{00000000-0005-0000-0000-0000F2030000}"/>
    <cellStyle name="Comma 3 2 2 2 5 2 2" xfId="1033" xr:uid="{00000000-0005-0000-0000-0000F3030000}"/>
    <cellStyle name="Comma 3 2 2 2 5 3" xfId="1034" xr:uid="{00000000-0005-0000-0000-0000F4030000}"/>
    <cellStyle name="Comma 3 2 2 2 6" xfId="1035" xr:uid="{00000000-0005-0000-0000-0000F5030000}"/>
    <cellStyle name="Comma 3 2 2 2 6 2" xfId="1036" xr:uid="{00000000-0005-0000-0000-0000F6030000}"/>
    <cellStyle name="Comma 3 2 2 2 6 2 2" xfId="1037" xr:uid="{00000000-0005-0000-0000-0000F7030000}"/>
    <cellStyle name="Comma 3 2 2 2 6 3" xfId="1038" xr:uid="{00000000-0005-0000-0000-0000F8030000}"/>
    <cellStyle name="Comma 3 2 2 2 7" xfId="1039" xr:uid="{00000000-0005-0000-0000-0000F9030000}"/>
    <cellStyle name="Comma 3 2 2 2 7 2" xfId="1040" xr:uid="{00000000-0005-0000-0000-0000FA030000}"/>
    <cellStyle name="Comma 3 2 2 2 7 2 2" xfId="1041" xr:uid="{00000000-0005-0000-0000-0000FB030000}"/>
    <cellStyle name="Comma 3 2 2 2 7 3" xfId="1042" xr:uid="{00000000-0005-0000-0000-0000FC030000}"/>
    <cellStyle name="Comma 3 2 2 2 8" xfId="1043" xr:uid="{00000000-0005-0000-0000-0000FD030000}"/>
    <cellStyle name="Comma 3 2 2 2 8 2" xfId="1044" xr:uid="{00000000-0005-0000-0000-0000FE030000}"/>
    <cellStyle name="Comma 3 2 2 2 8 2 2" xfId="1045" xr:uid="{00000000-0005-0000-0000-0000FF030000}"/>
    <cellStyle name="Comma 3 2 2 2 8 3" xfId="1046" xr:uid="{00000000-0005-0000-0000-000000040000}"/>
    <cellStyle name="Comma 3 2 2 2 9" xfId="1047" xr:uid="{00000000-0005-0000-0000-000001040000}"/>
    <cellStyle name="Comma 3 2 2 2 9 2" xfId="1048" xr:uid="{00000000-0005-0000-0000-000002040000}"/>
    <cellStyle name="Comma 3 2 2 2 9 2 2" xfId="1049" xr:uid="{00000000-0005-0000-0000-000003040000}"/>
    <cellStyle name="Comma 3 2 2 2 9 3" xfId="1050" xr:uid="{00000000-0005-0000-0000-000004040000}"/>
    <cellStyle name="Comma 3 2 2 3" xfId="1051" xr:uid="{00000000-0005-0000-0000-000005040000}"/>
    <cellStyle name="Comma 3 2 2 4" xfId="1052" xr:uid="{00000000-0005-0000-0000-000006040000}"/>
    <cellStyle name="Comma 3 2 2 5" xfId="1053" xr:uid="{00000000-0005-0000-0000-000007040000}"/>
    <cellStyle name="Comma 3 2 2 6" xfId="1054" xr:uid="{00000000-0005-0000-0000-000008040000}"/>
    <cellStyle name="Comma 3 2 2 7" xfId="1055" xr:uid="{00000000-0005-0000-0000-000009040000}"/>
    <cellStyle name="Comma 3 2 2 8" xfId="1056" xr:uid="{00000000-0005-0000-0000-00000A040000}"/>
    <cellStyle name="Comma 3 2 2 9" xfId="1057" xr:uid="{00000000-0005-0000-0000-00000B040000}"/>
    <cellStyle name="Comma 3 2 20" xfId="1058" xr:uid="{00000000-0005-0000-0000-00000C040000}"/>
    <cellStyle name="Comma 3 2 3" xfId="1059" xr:uid="{00000000-0005-0000-0000-00000D040000}"/>
    <cellStyle name="Comma 3 2 3 2" xfId="1060" xr:uid="{00000000-0005-0000-0000-00000E040000}"/>
    <cellStyle name="Comma 3 2 4" xfId="1061" xr:uid="{00000000-0005-0000-0000-00000F040000}"/>
    <cellStyle name="Comma 3 2 4 2" xfId="1062" xr:uid="{00000000-0005-0000-0000-000010040000}"/>
    <cellStyle name="Comma 3 2 5" xfId="1063" xr:uid="{00000000-0005-0000-0000-000011040000}"/>
    <cellStyle name="Comma 3 2 5 2" xfId="1064" xr:uid="{00000000-0005-0000-0000-000012040000}"/>
    <cellStyle name="Comma 3 2 6" xfId="1065" xr:uid="{00000000-0005-0000-0000-000013040000}"/>
    <cellStyle name="Comma 3 2 6 2" xfId="1066" xr:uid="{00000000-0005-0000-0000-000014040000}"/>
    <cellStyle name="Comma 3 2 7" xfId="1067" xr:uid="{00000000-0005-0000-0000-000015040000}"/>
    <cellStyle name="Comma 3 2 7 2" xfId="1068" xr:uid="{00000000-0005-0000-0000-000016040000}"/>
    <cellStyle name="Comma 3 2 8" xfId="1069" xr:uid="{00000000-0005-0000-0000-000017040000}"/>
    <cellStyle name="Comma 3 2 8 2" xfId="1070" xr:uid="{00000000-0005-0000-0000-000018040000}"/>
    <cellStyle name="Comma 3 2 9" xfId="1071" xr:uid="{00000000-0005-0000-0000-000019040000}"/>
    <cellStyle name="Comma 3 2 9 2" xfId="1072" xr:uid="{00000000-0005-0000-0000-00001A040000}"/>
    <cellStyle name="Comma 3 20" xfId="1073" xr:uid="{00000000-0005-0000-0000-00001B040000}"/>
    <cellStyle name="Comma 3 20 2" xfId="1074" xr:uid="{00000000-0005-0000-0000-00001C040000}"/>
    <cellStyle name="Comma 3 21" xfId="1075" xr:uid="{00000000-0005-0000-0000-00001D040000}"/>
    <cellStyle name="Comma 3 21 2" xfId="1076" xr:uid="{00000000-0005-0000-0000-00001E040000}"/>
    <cellStyle name="Comma 3 22" xfId="1077" xr:uid="{00000000-0005-0000-0000-00001F040000}"/>
    <cellStyle name="Comma 3 22 2" xfId="1078" xr:uid="{00000000-0005-0000-0000-000020040000}"/>
    <cellStyle name="Comma 3 23" xfId="1079" xr:uid="{00000000-0005-0000-0000-000021040000}"/>
    <cellStyle name="Comma 3 23 2" xfId="1080" xr:uid="{00000000-0005-0000-0000-000022040000}"/>
    <cellStyle name="Comma 3 24" xfId="1081" xr:uid="{00000000-0005-0000-0000-000023040000}"/>
    <cellStyle name="Comma 3 24 2" xfId="1082" xr:uid="{00000000-0005-0000-0000-000024040000}"/>
    <cellStyle name="Comma 3 25" xfId="1083" xr:uid="{00000000-0005-0000-0000-000025040000}"/>
    <cellStyle name="Comma 3 25 2" xfId="1084" xr:uid="{00000000-0005-0000-0000-000026040000}"/>
    <cellStyle name="Comma 3 26" xfId="1085" xr:uid="{00000000-0005-0000-0000-000027040000}"/>
    <cellStyle name="Comma 3 26 2" xfId="1086" xr:uid="{00000000-0005-0000-0000-000028040000}"/>
    <cellStyle name="Comma 3 27" xfId="1087" xr:uid="{00000000-0005-0000-0000-000029040000}"/>
    <cellStyle name="Comma 3 27 2" xfId="1088" xr:uid="{00000000-0005-0000-0000-00002A040000}"/>
    <cellStyle name="Comma 3 28" xfId="1089" xr:uid="{00000000-0005-0000-0000-00002B040000}"/>
    <cellStyle name="Comma 3 28 2" xfId="1090" xr:uid="{00000000-0005-0000-0000-00002C040000}"/>
    <cellStyle name="Comma 3 29" xfId="1091" xr:uid="{00000000-0005-0000-0000-00002D040000}"/>
    <cellStyle name="Comma 3 29 2" xfId="1092" xr:uid="{00000000-0005-0000-0000-00002E040000}"/>
    <cellStyle name="Comma 3 3" xfId="1093" xr:uid="{00000000-0005-0000-0000-00002F040000}"/>
    <cellStyle name="Comma 3 3 2" xfId="1094" xr:uid="{00000000-0005-0000-0000-000030040000}"/>
    <cellStyle name="Comma 3 3 2 2" xfId="1095" xr:uid="{00000000-0005-0000-0000-000031040000}"/>
    <cellStyle name="Comma 3 3 2 2 2" xfId="1096" xr:uid="{00000000-0005-0000-0000-000032040000}"/>
    <cellStyle name="Comma 3 3 2 3" xfId="1097" xr:uid="{00000000-0005-0000-0000-000033040000}"/>
    <cellStyle name="Comma 3 3 2 4" xfId="1098" xr:uid="{00000000-0005-0000-0000-000034040000}"/>
    <cellStyle name="Comma 3 3 2 5" xfId="1099" xr:uid="{00000000-0005-0000-0000-000035040000}"/>
    <cellStyle name="Comma 3 3 3" xfId="1100" xr:uid="{00000000-0005-0000-0000-000036040000}"/>
    <cellStyle name="Comma 3 3 4" xfId="1101" xr:uid="{00000000-0005-0000-0000-000037040000}"/>
    <cellStyle name="Comma 3 3 5" xfId="1102" xr:uid="{00000000-0005-0000-0000-000038040000}"/>
    <cellStyle name="Comma 3 3 6" xfId="1103" xr:uid="{00000000-0005-0000-0000-000039040000}"/>
    <cellStyle name="Comma 3 30" xfId="1104" xr:uid="{00000000-0005-0000-0000-00003A040000}"/>
    <cellStyle name="Comma 3 30 2" xfId="1105" xr:uid="{00000000-0005-0000-0000-00003B040000}"/>
    <cellStyle name="Comma 3 31" xfId="1106" xr:uid="{00000000-0005-0000-0000-00003C040000}"/>
    <cellStyle name="Comma 3 31 2" xfId="1107" xr:uid="{00000000-0005-0000-0000-00003D040000}"/>
    <cellStyle name="Comma 3 32" xfId="1108" xr:uid="{00000000-0005-0000-0000-00003E040000}"/>
    <cellStyle name="Comma 3 32 2" xfId="1109" xr:uid="{00000000-0005-0000-0000-00003F040000}"/>
    <cellStyle name="Comma 3 33" xfId="1110" xr:uid="{00000000-0005-0000-0000-000040040000}"/>
    <cellStyle name="Comma 3 33 2" xfId="1111" xr:uid="{00000000-0005-0000-0000-000041040000}"/>
    <cellStyle name="Comma 3 34" xfId="1112" xr:uid="{00000000-0005-0000-0000-000042040000}"/>
    <cellStyle name="Comma 3 34 2" xfId="1113" xr:uid="{00000000-0005-0000-0000-000043040000}"/>
    <cellStyle name="Comma 3 35" xfId="1114" xr:uid="{00000000-0005-0000-0000-000044040000}"/>
    <cellStyle name="Comma 3 35 2" xfId="1115" xr:uid="{00000000-0005-0000-0000-000045040000}"/>
    <cellStyle name="Comma 3 36" xfId="1116" xr:uid="{00000000-0005-0000-0000-000046040000}"/>
    <cellStyle name="Comma 3 36 2" xfId="1117" xr:uid="{00000000-0005-0000-0000-000047040000}"/>
    <cellStyle name="Comma 3 37" xfId="1118" xr:uid="{00000000-0005-0000-0000-000048040000}"/>
    <cellStyle name="Comma 3 37 2" xfId="1119" xr:uid="{00000000-0005-0000-0000-000049040000}"/>
    <cellStyle name="Comma 3 38" xfId="1120" xr:uid="{00000000-0005-0000-0000-00004A040000}"/>
    <cellStyle name="Comma 3 38 2" xfId="1121" xr:uid="{00000000-0005-0000-0000-00004B040000}"/>
    <cellStyle name="Comma 3 39" xfId="1122" xr:uid="{00000000-0005-0000-0000-00004C040000}"/>
    <cellStyle name="Comma 3 39 2" xfId="1123" xr:uid="{00000000-0005-0000-0000-00004D040000}"/>
    <cellStyle name="Comma 3 4" xfId="1124" xr:uid="{00000000-0005-0000-0000-00004E040000}"/>
    <cellStyle name="Comma 3 4 2" xfId="1125" xr:uid="{00000000-0005-0000-0000-00004F040000}"/>
    <cellStyle name="Comma 3 4 2 2" xfId="1126" xr:uid="{00000000-0005-0000-0000-000050040000}"/>
    <cellStyle name="Comma 3 4 2 3" xfId="1127" xr:uid="{00000000-0005-0000-0000-000051040000}"/>
    <cellStyle name="Comma 3 4 3" xfId="1128" xr:uid="{00000000-0005-0000-0000-000052040000}"/>
    <cellStyle name="Comma 3 40" xfId="1129" xr:uid="{00000000-0005-0000-0000-000053040000}"/>
    <cellStyle name="Comma 3 40 2" xfId="1130" xr:uid="{00000000-0005-0000-0000-000054040000}"/>
    <cellStyle name="Comma 3 41" xfId="1131" xr:uid="{00000000-0005-0000-0000-000055040000}"/>
    <cellStyle name="Comma 3 41 2" xfId="1132" xr:uid="{00000000-0005-0000-0000-000056040000}"/>
    <cellStyle name="Comma 3 42" xfId="1133" xr:uid="{00000000-0005-0000-0000-000057040000}"/>
    <cellStyle name="Comma 3 42 2" xfId="1134" xr:uid="{00000000-0005-0000-0000-000058040000}"/>
    <cellStyle name="Comma 3 43" xfId="1135" xr:uid="{00000000-0005-0000-0000-000059040000}"/>
    <cellStyle name="Comma 3 43 2" xfId="1136" xr:uid="{00000000-0005-0000-0000-00005A040000}"/>
    <cellStyle name="Comma 3 44" xfId="1137" xr:uid="{00000000-0005-0000-0000-00005B040000}"/>
    <cellStyle name="Comma 3 44 2" xfId="1138" xr:uid="{00000000-0005-0000-0000-00005C040000}"/>
    <cellStyle name="Comma 3 45" xfId="1139" xr:uid="{00000000-0005-0000-0000-00005D040000}"/>
    <cellStyle name="Comma 3 45 2" xfId="1140" xr:uid="{00000000-0005-0000-0000-00005E040000}"/>
    <cellStyle name="Comma 3 46" xfId="1141" xr:uid="{00000000-0005-0000-0000-00005F040000}"/>
    <cellStyle name="Comma 3 46 2" xfId="1142" xr:uid="{00000000-0005-0000-0000-000060040000}"/>
    <cellStyle name="Comma 3 47" xfId="1143" xr:uid="{00000000-0005-0000-0000-000061040000}"/>
    <cellStyle name="Comma 3 47 2" xfId="1144" xr:uid="{00000000-0005-0000-0000-000062040000}"/>
    <cellStyle name="Comma 3 48" xfId="1145" xr:uid="{00000000-0005-0000-0000-000063040000}"/>
    <cellStyle name="Comma 3 48 2" xfId="1146" xr:uid="{00000000-0005-0000-0000-000064040000}"/>
    <cellStyle name="Comma 3 49" xfId="1147" xr:uid="{00000000-0005-0000-0000-000065040000}"/>
    <cellStyle name="Comma 3 49 2" xfId="1148" xr:uid="{00000000-0005-0000-0000-000066040000}"/>
    <cellStyle name="Comma 3 5" xfId="1149" xr:uid="{00000000-0005-0000-0000-000067040000}"/>
    <cellStyle name="Comma 3 5 2" xfId="1150" xr:uid="{00000000-0005-0000-0000-000068040000}"/>
    <cellStyle name="Comma 3 5 2 2" xfId="1151" xr:uid="{00000000-0005-0000-0000-000069040000}"/>
    <cellStyle name="Comma 3 5 2 3" xfId="1152" xr:uid="{00000000-0005-0000-0000-00006A040000}"/>
    <cellStyle name="Comma 3 5 3" xfId="1153" xr:uid="{00000000-0005-0000-0000-00006B040000}"/>
    <cellStyle name="Comma 3 50" xfId="1154" xr:uid="{00000000-0005-0000-0000-00006C040000}"/>
    <cellStyle name="Comma 3 50 2" xfId="1155" xr:uid="{00000000-0005-0000-0000-00006D040000}"/>
    <cellStyle name="Comma 3 51" xfId="1156" xr:uid="{00000000-0005-0000-0000-00006E040000}"/>
    <cellStyle name="Comma 3 51 2" xfId="1157" xr:uid="{00000000-0005-0000-0000-00006F040000}"/>
    <cellStyle name="Comma 3 52" xfId="1158" xr:uid="{00000000-0005-0000-0000-000070040000}"/>
    <cellStyle name="Comma 3 52 2" xfId="1159" xr:uid="{00000000-0005-0000-0000-000071040000}"/>
    <cellStyle name="Comma 3 53" xfId="1160" xr:uid="{00000000-0005-0000-0000-000072040000}"/>
    <cellStyle name="Comma 3 53 2" xfId="1161" xr:uid="{00000000-0005-0000-0000-000073040000}"/>
    <cellStyle name="Comma 3 54" xfId="1162" xr:uid="{00000000-0005-0000-0000-000074040000}"/>
    <cellStyle name="Comma 3 54 2" xfId="1163" xr:uid="{00000000-0005-0000-0000-000075040000}"/>
    <cellStyle name="Comma 3 55" xfId="1164" xr:uid="{00000000-0005-0000-0000-000076040000}"/>
    <cellStyle name="Comma 3 55 2" xfId="1165" xr:uid="{00000000-0005-0000-0000-000077040000}"/>
    <cellStyle name="Comma 3 56" xfId="1166" xr:uid="{00000000-0005-0000-0000-000078040000}"/>
    <cellStyle name="Comma 3 56 2" xfId="1167" xr:uid="{00000000-0005-0000-0000-000079040000}"/>
    <cellStyle name="Comma 3 57" xfId="1168" xr:uid="{00000000-0005-0000-0000-00007A040000}"/>
    <cellStyle name="Comma 3 57 2" xfId="1169" xr:uid="{00000000-0005-0000-0000-00007B040000}"/>
    <cellStyle name="Comma 3 58" xfId="1170" xr:uid="{00000000-0005-0000-0000-00007C040000}"/>
    <cellStyle name="Comma 3 58 2" xfId="1171" xr:uid="{00000000-0005-0000-0000-00007D040000}"/>
    <cellStyle name="Comma 3 59" xfId="1172" xr:uid="{00000000-0005-0000-0000-00007E040000}"/>
    <cellStyle name="Comma 3 59 2" xfId="1173" xr:uid="{00000000-0005-0000-0000-00007F040000}"/>
    <cellStyle name="Comma 3 6" xfId="1174" xr:uid="{00000000-0005-0000-0000-000080040000}"/>
    <cellStyle name="Comma 3 6 2" xfId="1175" xr:uid="{00000000-0005-0000-0000-000081040000}"/>
    <cellStyle name="Comma 3 6 2 2" xfId="1176" xr:uid="{00000000-0005-0000-0000-000082040000}"/>
    <cellStyle name="Comma 3 6 2 3" xfId="1177" xr:uid="{00000000-0005-0000-0000-000083040000}"/>
    <cellStyle name="Comma 3 6 3" xfId="1178" xr:uid="{00000000-0005-0000-0000-000084040000}"/>
    <cellStyle name="Comma 3 60" xfId="1179" xr:uid="{00000000-0005-0000-0000-000085040000}"/>
    <cellStyle name="Comma 3 60 2" xfId="1180" xr:uid="{00000000-0005-0000-0000-000086040000}"/>
    <cellStyle name="Comma 3 61" xfId="1181" xr:uid="{00000000-0005-0000-0000-000087040000}"/>
    <cellStyle name="Comma 3 61 2" xfId="1182" xr:uid="{00000000-0005-0000-0000-000088040000}"/>
    <cellStyle name="Comma 3 62" xfId="1183" xr:uid="{00000000-0005-0000-0000-000089040000}"/>
    <cellStyle name="Comma 3 63" xfId="1184" xr:uid="{00000000-0005-0000-0000-00008A040000}"/>
    <cellStyle name="Comma 3 64" xfId="1185" xr:uid="{00000000-0005-0000-0000-00008B040000}"/>
    <cellStyle name="Comma 3 65" xfId="1186" xr:uid="{00000000-0005-0000-0000-00008C040000}"/>
    <cellStyle name="Comma 3 66" xfId="1187" xr:uid="{00000000-0005-0000-0000-00008D040000}"/>
    <cellStyle name="Comma 3 67" xfId="1188" xr:uid="{00000000-0005-0000-0000-00008E040000}"/>
    <cellStyle name="Comma 3 68" xfId="1189" xr:uid="{00000000-0005-0000-0000-00008F040000}"/>
    <cellStyle name="Comma 3 69" xfId="1190" xr:uid="{00000000-0005-0000-0000-000090040000}"/>
    <cellStyle name="Comma 3 7" xfId="1191" xr:uid="{00000000-0005-0000-0000-000091040000}"/>
    <cellStyle name="Comma 3 7 2" xfId="1192" xr:uid="{00000000-0005-0000-0000-000092040000}"/>
    <cellStyle name="Comma 3 7 2 2" xfId="1193" xr:uid="{00000000-0005-0000-0000-000093040000}"/>
    <cellStyle name="Comma 3 7 2 3" xfId="1194" xr:uid="{00000000-0005-0000-0000-000094040000}"/>
    <cellStyle name="Comma 3 7 3" xfId="1195" xr:uid="{00000000-0005-0000-0000-000095040000}"/>
    <cellStyle name="Comma 3 70" xfId="1196" xr:uid="{00000000-0005-0000-0000-000096040000}"/>
    <cellStyle name="Comma 3 71" xfId="1197" xr:uid="{00000000-0005-0000-0000-000097040000}"/>
    <cellStyle name="Comma 3 72" xfId="1198" xr:uid="{00000000-0005-0000-0000-000098040000}"/>
    <cellStyle name="Comma 3 73" xfId="1199" xr:uid="{00000000-0005-0000-0000-000099040000}"/>
    <cellStyle name="Comma 3 74" xfId="1200" xr:uid="{00000000-0005-0000-0000-00009A040000}"/>
    <cellStyle name="Comma 3 75" xfId="1201" xr:uid="{00000000-0005-0000-0000-00009B040000}"/>
    <cellStyle name="Comma 3 76" xfId="1202" xr:uid="{00000000-0005-0000-0000-00009C040000}"/>
    <cellStyle name="Comma 3 77" xfId="1203" xr:uid="{00000000-0005-0000-0000-00009D040000}"/>
    <cellStyle name="Comma 3 78" xfId="1204" xr:uid="{00000000-0005-0000-0000-00009E040000}"/>
    <cellStyle name="Comma 3 79" xfId="1205" xr:uid="{00000000-0005-0000-0000-00009F040000}"/>
    <cellStyle name="Comma 3 8" xfId="1206" xr:uid="{00000000-0005-0000-0000-0000A0040000}"/>
    <cellStyle name="Comma 3 8 2" xfId="1207" xr:uid="{00000000-0005-0000-0000-0000A1040000}"/>
    <cellStyle name="Comma 3 8 2 2" xfId="1208" xr:uid="{00000000-0005-0000-0000-0000A2040000}"/>
    <cellStyle name="Comma 3 8 2 3" xfId="1209" xr:uid="{00000000-0005-0000-0000-0000A3040000}"/>
    <cellStyle name="Comma 3 8 3" xfId="1210" xr:uid="{00000000-0005-0000-0000-0000A4040000}"/>
    <cellStyle name="Comma 3 80" xfId="1211" xr:uid="{00000000-0005-0000-0000-0000A5040000}"/>
    <cellStyle name="Comma 3 81" xfId="1212" xr:uid="{00000000-0005-0000-0000-0000A6040000}"/>
    <cellStyle name="Comma 3 82" xfId="1213" xr:uid="{00000000-0005-0000-0000-0000A7040000}"/>
    <cellStyle name="Comma 3 83" xfId="1214" xr:uid="{00000000-0005-0000-0000-0000A8040000}"/>
    <cellStyle name="Comma 3 84" xfId="1215" xr:uid="{00000000-0005-0000-0000-0000A9040000}"/>
    <cellStyle name="Comma 3 85" xfId="1216" xr:uid="{00000000-0005-0000-0000-0000AA040000}"/>
    <cellStyle name="Comma 3 86" xfId="1217" xr:uid="{00000000-0005-0000-0000-0000AB040000}"/>
    <cellStyle name="Comma 3 87" xfId="1218" xr:uid="{00000000-0005-0000-0000-0000AC040000}"/>
    <cellStyle name="Comma 3 88" xfId="1219" xr:uid="{00000000-0005-0000-0000-0000AD040000}"/>
    <cellStyle name="Comma 3 89" xfId="1220" xr:uid="{00000000-0005-0000-0000-0000AE040000}"/>
    <cellStyle name="Comma 3 9" xfId="1221" xr:uid="{00000000-0005-0000-0000-0000AF040000}"/>
    <cellStyle name="Comma 3 9 2" xfId="1222" xr:uid="{00000000-0005-0000-0000-0000B0040000}"/>
    <cellStyle name="Comma 3 9 2 2" xfId="1223" xr:uid="{00000000-0005-0000-0000-0000B1040000}"/>
    <cellStyle name="Comma 3 9 2 3" xfId="1224" xr:uid="{00000000-0005-0000-0000-0000B2040000}"/>
    <cellStyle name="Comma 3 9 3" xfId="1225" xr:uid="{00000000-0005-0000-0000-0000B3040000}"/>
    <cellStyle name="Comma 3 90" xfId="1226" xr:uid="{00000000-0005-0000-0000-0000B4040000}"/>
    <cellStyle name="Comma 3 91" xfId="1227" xr:uid="{00000000-0005-0000-0000-0000B5040000}"/>
    <cellStyle name="Comma 3 92" xfId="1228" xr:uid="{00000000-0005-0000-0000-0000B6040000}"/>
    <cellStyle name="Comma 3 93" xfId="1229" xr:uid="{00000000-0005-0000-0000-0000B7040000}"/>
    <cellStyle name="Comma 3 94" xfId="1230" xr:uid="{00000000-0005-0000-0000-0000B8040000}"/>
    <cellStyle name="Comma 3 95" xfId="1231" xr:uid="{00000000-0005-0000-0000-0000B9040000}"/>
    <cellStyle name="Comma 3 96" xfId="1232" xr:uid="{00000000-0005-0000-0000-0000BA040000}"/>
    <cellStyle name="Comma 3 97" xfId="1233" xr:uid="{00000000-0005-0000-0000-0000BB040000}"/>
    <cellStyle name="Comma 3 98" xfId="1234" xr:uid="{00000000-0005-0000-0000-0000BC040000}"/>
    <cellStyle name="Comma 3 99" xfId="1235" xr:uid="{00000000-0005-0000-0000-0000BD040000}"/>
    <cellStyle name="Comma 30" xfId="1236" xr:uid="{00000000-0005-0000-0000-0000BE040000}"/>
    <cellStyle name="Comma 30 2" xfId="1237" xr:uid="{00000000-0005-0000-0000-0000BF040000}"/>
    <cellStyle name="Comma 30 2 2" xfId="10351" xr:uid="{423416F0-A89F-44CB-BDFB-3A3707404978}"/>
    <cellStyle name="Comma 30 3" xfId="10350" xr:uid="{8C5DF548-BEC1-4CB5-8AEC-A37386125804}"/>
    <cellStyle name="Comma 31" xfId="1238" xr:uid="{00000000-0005-0000-0000-0000C0040000}"/>
    <cellStyle name="Comma 32" xfId="1239" xr:uid="{00000000-0005-0000-0000-0000C1040000}"/>
    <cellStyle name="Comma 33" xfId="1240" xr:uid="{00000000-0005-0000-0000-0000C2040000}"/>
    <cellStyle name="Comma 34" xfId="1241" xr:uid="{00000000-0005-0000-0000-0000C3040000}"/>
    <cellStyle name="Comma 35" xfId="1242" xr:uid="{00000000-0005-0000-0000-0000C4040000}"/>
    <cellStyle name="Comma 36" xfId="1243" xr:uid="{00000000-0005-0000-0000-0000C5040000}"/>
    <cellStyle name="Comma 37" xfId="1244" xr:uid="{00000000-0005-0000-0000-0000C6040000}"/>
    <cellStyle name="Comma 38" xfId="1245" xr:uid="{00000000-0005-0000-0000-0000C7040000}"/>
    <cellStyle name="Comma 39" xfId="1246" xr:uid="{00000000-0005-0000-0000-0000C8040000}"/>
    <cellStyle name="Comma 39 2" xfId="1247" xr:uid="{00000000-0005-0000-0000-0000C9040000}"/>
    <cellStyle name="Comma 39 2 2" xfId="10353" xr:uid="{4C123BF4-30CC-4010-A25E-82D1E2B86A33}"/>
    <cellStyle name="Comma 39 3" xfId="10352" xr:uid="{AF3390C3-A9DA-4733-A0EE-5857D9F0382C}"/>
    <cellStyle name="Comma 4" xfId="1248" xr:uid="{00000000-0005-0000-0000-0000CA040000}"/>
    <cellStyle name="Comma 4 10" xfId="1249" xr:uid="{00000000-0005-0000-0000-0000CB040000}"/>
    <cellStyle name="Comma 4 11" xfId="1250" xr:uid="{00000000-0005-0000-0000-0000CC040000}"/>
    <cellStyle name="Comma 4 12" xfId="1251" xr:uid="{00000000-0005-0000-0000-0000CD040000}"/>
    <cellStyle name="Comma 4 13" xfId="1252" xr:uid="{00000000-0005-0000-0000-0000CE040000}"/>
    <cellStyle name="Comma 4 13 2" xfId="1253" xr:uid="{00000000-0005-0000-0000-0000CF040000}"/>
    <cellStyle name="Comma 4 13 2 2" xfId="1254" xr:uid="{00000000-0005-0000-0000-0000D0040000}"/>
    <cellStyle name="Comma 4 13 2 2 2" xfId="10356" xr:uid="{D475F334-24C6-4644-85B7-75F0AB8D778B}"/>
    <cellStyle name="Comma 4 13 2 3" xfId="10355" xr:uid="{F7950315-F1A5-47DF-A67E-DAF3225E708C}"/>
    <cellStyle name="Comma 4 13 3" xfId="1255" xr:uid="{00000000-0005-0000-0000-0000D1040000}"/>
    <cellStyle name="Comma 4 13 4" xfId="1256" xr:uid="{00000000-0005-0000-0000-0000D2040000}"/>
    <cellStyle name="Comma 4 14" xfId="1257" xr:uid="{00000000-0005-0000-0000-0000D3040000}"/>
    <cellStyle name="Comma 4 15" xfId="1258" xr:uid="{00000000-0005-0000-0000-0000D4040000}"/>
    <cellStyle name="Comma 4 16" xfId="1259" xr:uid="{00000000-0005-0000-0000-0000D5040000}"/>
    <cellStyle name="Comma 4 16 2" xfId="10357" xr:uid="{8F65B3B8-50C2-48A2-845E-8DC6ADC64C62}"/>
    <cellStyle name="Comma 4 17" xfId="1260" xr:uid="{00000000-0005-0000-0000-0000D6040000}"/>
    <cellStyle name="Comma 4 17 2" xfId="9404" xr:uid="{00000000-0005-0000-0000-0000D7040000}"/>
    <cellStyle name="Comma 4 17 2 2" xfId="9530" xr:uid="{CA4CF292-1C90-4F22-B043-7365337E50B3}"/>
    <cellStyle name="Comma 4 17 2 2 2" xfId="9587" xr:uid="{3682EC95-D4C8-4934-808A-F0820BC708A6}"/>
    <cellStyle name="Comma 4 17 2 2 2 2" xfId="9701" xr:uid="{06A458C9-A2B3-412B-AA0E-19B3DE190B4D}"/>
    <cellStyle name="Comma 4 17 2 2 2 2 2" xfId="9996" xr:uid="{10DC0DB9-F690-448B-932C-A94B9FC290F9}"/>
    <cellStyle name="Comma 4 17 2 2 2 2 2 2" xfId="13954" xr:uid="{326E5F29-BA8A-4EAB-BABF-E4496275C189}"/>
    <cellStyle name="Comma 4 17 2 2 2 2 3" xfId="13689" xr:uid="{61B81B51-065E-471F-841F-ADB509AD8B02}"/>
    <cellStyle name="Comma 4 17 2 2 2 3" xfId="9882" xr:uid="{FB3078CB-CD06-48BC-93F2-83C5FC56DA37}"/>
    <cellStyle name="Comma 4 17 2 2 2 3 2" xfId="13840" xr:uid="{E4CA9226-03CC-4A06-9D9E-D2AD3F25158E}"/>
    <cellStyle name="Comma 4 17 2 2 2 4" xfId="13575" xr:uid="{054DD555-0CEB-4F05-A467-E4D6B7C23E07}"/>
    <cellStyle name="Comma 4 17 2 2 3" xfId="9644" xr:uid="{97EEDFCD-8905-4BD1-801A-1C14BF8E16B7}"/>
    <cellStyle name="Comma 4 17 2 2 3 2" xfId="9939" xr:uid="{685D652C-E146-4E7E-9D8A-5B5815B34ABB}"/>
    <cellStyle name="Comma 4 17 2 2 3 2 2" xfId="13897" xr:uid="{C52C9CC4-9DAE-4770-8C82-CB1EF3508307}"/>
    <cellStyle name="Comma 4 17 2 2 3 3" xfId="13632" xr:uid="{2DB147B9-B8E4-4247-815D-1D29BDD3DF7A}"/>
    <cellStyle name="Comma 4 17 2 2 4" xfId="9825" xr:uid="{73CA5651-6547-40D5-BB3F-131945FED567}"/>
    <cellStyle name="Comma 4 17 2 2 4 2" xfId="13783" xr:uid="{D851602D-5C8A-48A9-9B3E-C982CBD90F3A}"/>
    <cellStyle name="Comma 4 17 2 2 5" xfId="13519" xr:uid="{81C1028F-F1F9-4DB6-8151-4278349AA8B4}"/>
    <cellStyle name="Comma 4 17 2 3" xfId="9542" xr:uid="{0285BDA7-A415-4D48-BC40-C1E91099E72B}"/>
    <cellStyle name="Comma 4 17 2 3 2" xfId="9599" xr:uid="{F934F4CE-B7E6-4166-BBEB-E21827F68494}"/>
    <cellStyle name="Comma 4 17 2 3 2 2" xfId="9713" xr:uid="{4512DE32-5EB3-4907-916A-20283C66427A}"/>
    <cellStyle name="Comma 4 17 2 3 2 2 2" xfId="10008" xr:uid="{AA994C3D-A440-49E2-B068-91FDBE795936}"/>
    <cellStyle name="Comma 4 17 2 3 2 2 2 2" xfId="13966" xr:uid="{050A25B4-F90C-418E-9995-C475642670EE}"/>
    <cellStyle name="Comma 4 17 2 3 2 2 3" xfId="13701" xr:uid="{09349DEE-DC37-4666-9425-820EC3E037E4}"/>
    <cellStyle name="Comma 4 17 2 3 2 3" xfId="9894" xr:uid="{DED8A8C4-5E1C-475B-9F0F-FD04C385E911}"/>
    <cellStyle name="Comma 4 17 2 3 2 3 2" xfId="13852" xr:uid="{860FAEE7-0E9D-4F0C-A49B-73F472D956B6}"/>
    <cellStyle name="Comma 4 17 2 3 2 4" xfId="13587" xr:uid="{95C8A75A-3EAF-48B0-9E2C-F83ECE2C5F6E}"/>
    <cellStyle name="Comma 4 17 2 3 3" xfId="9656" xr:uid="{AA8079D3-87AF-4A1C-BC0E-C585062EE779}"/>
    <cellStyle name="Comma 4 17 2 3 3 2" xfId="9951" xr:uid="{DCA24078-072E-4BA9-AE5B-7B85AB540B65}"/>
    <cellStyle name="Comma 4 17 2 3 3 2 2" xfId="13909" xr:uid="{268DA55E-23D6-4B57-9A00-B4C2B5F090EC}"/>
    <cellStyle name="Comma 4 17 2 3 3 3" xfId="13644" xr:uid="{178DCA1C-D7F0-427B-BE3D-83A53CA186AE}"/>
    <cellStyle name="Comma 4 17 2 3 4" xfId="9837" xr:uid="{A03377E4-5E76-41F2-86FD-84BF6B44F128}"/>
    <cellStyle name="Comma 4 17 2 3 4 2" xfId="13795" xr:uid="{1AF8C85F-3CBA-46CD-91A9-3322D8FF979D}"/>
    <cellStyle name="Comma 4 17 2 3 5" xfId="13531" xr:uid="{445DFDE7-10CA-4DBF-A714-E52F726E0CF5}"/>
    <cellStyle name="Comma 4 17 2 4" xfId="9554" xr:uid="{2A12B297-70D7-4FE2-A8D3-AAE404BBA58B}"/>
    <cellStyle name="Comma 4 17 2 4 2" xfId="9668" xr:uid="{4546444B-3A56-42FC-8FE6-A8DD95D37354}"/>
    <cellStyle name="Comma 4 17 2 4 2 2" xfId="9963" xr:uid="{6A3B149F-1E36-436C-BDF0-D8F5A9D0B2CB}"/>
    <cellStyle name="Comma 4 17 2 4 2 2 2" xfId="13921" xr:uid="{6D2ABAD0-9F2B-4055-912D-5AD5E7B365D3}"/>
    <cellStyle name="Comma 4 17 2 4 2 3" xfId="13656" xr:uid="{78507A8D-ADE6-41AA-AFFE-7081C53E80C8}"/>
    <cellStyle name="Comma 4 17 2 4 3" xfId="9849" xr:uid="{432D16B0-3C32-4D1F-9F32-46A6BA33D2A8}"/>
    <cellStyle name="Comma 4 17 2 4 3 2" xfId="13807" xr:uid="{908FCD61-CC0F-45C9-A7BC-681D14E9131C}"/>
    <cellStyle name="Comma 4 17 2 4 4" xfId="13543" xr:uid="{FDB194A3-D092-4396-A457-B5C28CCAA38D}"/>
    <cellStyle name="Comma 4 17 2 5" xfId="9611" xr:uid="{B23C2E51-9CBD-46EE-A3A3-1D8BE8215F14}"/>
    <cellStyle name="Comma 4 17 2 5 2" xfId="9906" xr:uid="{8FE10CC7-0E3C-465E-9099-1F51311B84D3}"/>
    <cellStyle name="Comma 4 17 2 5 2 2" xfId="13864" xr:uid="{85E1E30B-EBE0-48B7-99EE-A12D01EDA13A}"/>
    <cellStyle name="Comma 4 17 2 5 3" xfId="13599" xr:uid="{75A6D5C9-56AC-4F7E-966C-130A9C7C0FD6}"/>
    <cellStyle name="Comma 4 17 2 6" xfId="9513" xr:uid="{FF005E02-7521-4C07-96D5-8A6A41F316D2}"/>
    <cellStyle name="Comma 4 17 2 6 2" xfId="13505" xr:uid="{64B35AFD-905C-435A-B182-C03B02CD1DEC}"/>
    <cellStyle name="Comma 4 17 2 7" xfId="9788" xr:uid="{701B0F3C-A66E-4F86-8319-6F8728533CF6}"/>
    <cellStyle name="Comma 4 17 2 7 2" xfId="13749" xr:uid="{C63A4D94-9ECD-49BB-8589-AEF4E07238A3}"/>
    <cellStyle name="Comma 4 17 2 8" xfId="13435" xr:uid="{57B10ABE-9009-48BA-9AE9-6BA3B747F6E1}"/>
    <cellStyle name="Comma 4 17 3" xfId="10358" xr:uid="{FCF3C58E-BE1A-4E60-A358-5EA844D95747}"/>
    <cellStyle name="Comma 4 18" xfId="10354" xr:uid="{49686F02-A513-47A3-895B-9204D86AE03D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2 2 2" xfId="10361" xr:uid="{6C6DB8BB-D850-42D8-B0A6-54A2C16CCEBA}"/>
    <cellStyle name="Comma 4 2 10 2 3" xfId="10360" xr:uid="{C023CD97-50ED-4839-808A-8668B9F190F2}"/>
    <cellStyle name="Comma 4 2 10 3" xfId="1265" xr:uid="{00000000-0005-0000-0000-0000DC040000}"/>
    <cellStyle name="Comma 4 2 10 3 2" xfId="10362" xr:uid="{ED3AEE4A-F508-469E-98C3-5218B1B7DE7C}"/>
    <cellStyle name="Comma 4 2 10 4" xfId="10359" xr:uid="{01E029FB-273B-4622-B378-CCDFAF244699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2 2 2" xfId="10365" xr:uid="{9332FCED-1A9C-4152-85BB-CFCA8B33E609}"/>
    <cellStyle name="Comma 4 2 11 2 3" xfId="10364" xr:uid="{3068AE9C-E27A-4D92-B3CC-C89CCC342168}"/>
    <cellStyle name="Comma 4 2 11 3" xfId="1269" xr:uid="{00000000-0005-0000-0000-0000E0040000}"/>
    <cellStyle name="Comma 4 2 11 3 2" xfId="10366" xr:uid="{ECECFBAD-1468-4EE8-B2D2-C45CE10EE4A1}"/>
    <cellStyle name="Comma 4 2 11 4" xfId="10363" xr:uid="{9E66025F-2829-448A-9B56-0F4FAA511001}"/>
    <cellStyle name="Comma 4 2 12" xfId="1270" xr:uid="{00000000-0005-0000-0000-0000E1040000}"/>
    <cellStyle name="Comma 4 2 12 2" xfId="1271" xr:uid="{00000000-0005-0000-0000-0000E2040000}"/>
    <cellStyle name="Comma 4 2 12 2 2" xfId="10368" xr:uid="{71E5EDE9-E858-421E-8D7A-3622003C01A1}"/>
    <cellStyle name="Comma 4 2 12 3" xfId="10367" xr:uid="{991CEAB9-9A7D-4338-A2D4-E10F1A5B7CC3}"/>
    <cellStyle name="Comma 4 2 13" xfId="1272" xr:uid="{00000000-0005-0000-0000-0000E3040000}"/>
    <cellStyle name="Comma 4 2 13 2" xfId="1273" xr:uid="{00000000-0005-0000-0000-0000E4040000}"/>
    <cellStyle name="Comma 4 2 13 2 2" xfId="10370" xr:uid="{53D16FA0-5043-448B-AB28-860D460FDCC3}"/>
    <cellStyle name="Comma 4 2 13 3" xfId="10369" xr:uid="{E67A60BE-9C58-4FDA-BB7D-718728C9EFE1}"/>
    <cellStyle name="Comma 4 2 14" xfId="1274" xr:uid="{00000000-0005-0000-0000-0000E5040000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2 2 2" xfId="10373" xr:uid="{385E8A55-2CAA-48B4-834E-DF30C3312B91}"/>
    <cellStyle name="Comma 4 2 2 2 3" xfId="10372" xr:uid="{AB874307-B433-4F19-9FA4-4C972FE11430}"/>
    <cellStyle name="Comma 4 2 2 3" xfId="1278" xr:uid="{00000000-0005-0000-0000-0000E9040000}"/>
    <cellStyle name="Comma 4 2 2 3 2" xfId="10374" xr:uid="{DC0C628C-A8BD-4690-B6FF-DABD6B917D8E}"/>
    <cellStyle name="Comma 4 2 2 4" xfId="10371" xr:uid="{81A0699A-7084-476B-8107-1DA3FC382887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2 2 2" xfId="10377" xr:uid="{DA7A8455-3405-43FB-97A3-784680B8BE51}"/>
    <cellStyle name="Comma 4 2 3 2 3" xfId="10376" xr:uid="{E74E977E-CA31-4111-8C14-4E4A5E1DA0DD}"/>
    <cellStyle name="Comma 4 2 3 3" xfId="1282" xr:uid="{00000000-0005-0000-0000-0000ED040000}"/>
    <cellStyle name="Comma 4 2 3 3 2" xfId="10378" xr:uid="{D5510143-B230-4D14-BEF7-AACC59508F15}"/>
    <cellStyle name="Comma 4 2 3 4" xfId="10375" xr:uid="{4BD8851C-781F-485A-B0A2-1FFBDEA7A169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2 2 2" xfId="10381" xr:uid="{7B1548FF-CC49-418E-8A8B-ECEC48DC8408}"/>
    <cellStyle name="Comma 4 2 4 2 3" xfId="10380" xr:uid="{158C26BE-C412-4AEA-9328-81F8D9D844A5}"/>
    <cellStyle name="Comma 4 2 4 3" xfId="1286" xr:uid="{00000000-0005-0000-0000-0000F1040000}"/>
    <cellStyle name="Comma 4 2 4 3 2" xfId="10382" xr:uid="{20B59F22-4748-4580-B7B0-45D03205910C}"/>
    <cellStyle name="Comma 4 2 4 4" xfId="10379" xr:uid="{A01AD41C-D272-4AE3-8017-AD747721D891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2 2 2" xfId="10385" xr:uid="{54592647-1A6B-4B04-A67F-C232150D67FE}"/>
    <cellStyle name="Comma 4 2 5 2 3" xfId="10384" xr:uid="{68A23537-192E-45BA-8793-319BFAD0A485}"/>
    <cellStyle name="Comma 4 2 5 3" xfId="1290" xr:uid="{00000000-0005-0000-0000-0000F5040000}"/>
    <cellStyle name="Comma 4 2 5 3 2" xfId="10386" xr:uid="{2DAAA849-4AE8-4896-8519-3CE5C6987689}"/>
    <cellStyle name="Comma 4 2 5 4" xfId="10383" xr:uid="{F4FCB7F4-C13A-4A33-9E6E-D892579CF2C3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2 2 2" xfId="10389" xr:uid="{FEBE1B30-049E-4515-AFAD-1BCA9AA9DF6A}"/>
    <cellStyle name="Comma 4 2 6 2 3" xfId="10388" xr:uid="{68F073D8-4774-4721-A313-BB253198B123}"/>
    <cellStyle name="Comma 4 2 6 3" xfId="1294" xr:uid="{00000000-0005-0000-0000-0000F9040000}"/>
    <cellStyle name="Comma 4 2 6 3 2" xfId="10390" xr:uid="{01EBD6EC-AB28-4525-BDCB-9053062B1D9D}"/>
    <cellStyle name="Comma 4 2 6 4" xfId="10387" xr:uid="{E06F2263-F0E9-47CD-B721-455B6F39FB7D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2 2 2" xfId="10393" xr:uid="{A1236D8C-CDF2-4A09-80B8-FA4C7AE456EC}"/>
    <cellStyle name="Comma 4 2 7 2 3" xfId="10392" xr:uid="{A25A1D5E-3428-4D99-8E97-E44644B3A6B8}"/>
    <cellStyle name="Comma 4 2 7 3" xfId="1298" xr:uid="{00000000-0005-0000-0000-0000FD040000}"/>
    <cellStyle name="Comma 4 2 7 3 2" xfId="10394" xr:uid="{DAF634B0-C05F-40F9-BE01-968DCD553619}"/>
    <cellStyle name="Comma 4 2 7 4" xfId="10391" xr:uid="{ECCD1BE4-F644-42D9-8077-46DC592A442B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2 2 2" xfId="10397" xr:uid="{FB6C739D-2A80-4155-B44D-89E0275A0897}"/>
    <cellStyle name="Comma 4 2 8 2 3" xfId="10396" xr:uid="{C7189CC6-8ED3-4F7A-8B6E-7EE070CA0A08}"/>
    <cellStyle name="Comma 4 2 8 3" xfId="1302" xr:uid="{00000000-0005-0000-0000-000001050000}"/>
    <cellStyle name="Comma 4 2 8 3 2" xfId="10398" xr:uid="{1D58476A-EF22-4F98-AB3D-D959DA833F96}"/>
    <cellStyle name="Comma 4 2 8 4" xfId="10395" xr:uid="{E7182688-8F98-43F7-A5D6-2F7C210157AB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2 2 2" xfId="10401" xr:uid="{C451921A-9EE7-4001-8748-A768A3C2766A}"/>
    <cellStyle name="Comma 4 2 9 2 3" xfId="10400" xr:uid="{C951EC68-ED7D-4C2B-AA9F-F695E246FDDF}"/>
    <cellStyle name="Comma 4 2 9 3" xfId="1306" xr:uid="{00000000-0005-0000-0000-000005050000}"/>
    <cellStyle name="Comma 4 2 9 3 2" xfId="10402" xr:uid="{95C34EFD-A75F-40C3-ACDC-C4375DA64CD0}"/>
    <cellStyle name="Comma 4 2 9 4" xfId="10399" xr:uid="{542332F5-4881-4894-9CAF-C33301358774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2 2 2" xfId="10404" xr:uid="{EB48CD70-09D1-49C7-B244-63A237171D41}"/>
    <cellStyle name="Comma 4 3 2 3" xfId="10403" xr:uid="{5B528452-5F46-4F4A-9436-5377BE408BBF}"/>
    <cellStyle name="Comma 4 3 3" xfId="1310" xr:uid="{00000000-0005-0000-0000-000009050000}"/>
    <cellStyle name="Comma 4 3 4" xfId="1311" xr:uid="{00000000-0005-0000-0000-00000A050000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 3 2 2" xfId="10407" xr:uid="{B58E8863-487E-4774-A4E6-4AB983882582}"/>
    <cellStyle name="Comma 5 13 3 3" xfId="10406" xr:uid="{EC1A7C40-1C1B-40EB-B215-507F1FA636D4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37 2" xfId="10408" xr:uid="{28E41CE6-8C9E-494B-80FA-BA12BC75D2A9}"/>
    <cellStyle name="Comma 5 138" xfId="10405" xr:uid="{A798394B-EFC9-4E0F-8870-4D82BC76368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2 2 2" xfId="10411" xr:uid="{D9C65C60-03D2-479C-AC42-B0864F354366}"/>
    <cellStyle name="Comma 5 3 10 2 3" xfId="10410" xr:uid="{D1AD0080-A311-42F0-B182-41481C363A21}"/>
    <cellStyle name="Comma 5 3 10 3" xfId="1502" xr:uid="{00000000-0005-0000-0000-0000C9050000}"/>
    <cellStyle name="Comma 5 3 10 3 2" xfId="10412" xr:uid="{84DD19DA-19DF-4267-8E68-23B24EE350B2}"/>
    <cellStyle name="Comma 5 3 10 4" xfId="10409" xr:uid="{AAC1F1D3-9BCA-48EF-B621-067CC7A3F7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2 2 2" xfId="10415" xr:uid="{141B7C55-B27E-41B8-8919-90B551BC5AAB}"/>
    <cellStyle name="Comma 5 3 11 2 3" xfId="10414" xr:uid="{92151172-BE42-4E2A-91D3-6E4205F1D1FE}"/>
    <cellStyle name="Comma 5 3 11 3" xfId="1506" xr:uid="{00000000-0005-0000-0000-0000CD050000}"/>
    <cellStyle name="Comma 5 3 11 3 2" xfId="10416" xr:uid="{5079AF4E-AF32-401D-A100-E4C6006B1371}"/>
    <cellStyle name="Comma 5 3 11 4" xfId="10413" xr:uid="{ACFD5F57-3A6A-456E-95E7-8D7426E25525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2 3 2" xfId="10417" xr:uid="{761FFEDA-4316-49EB-AEC5-E3B0277A9E8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3 3 2" xfId="10419" xr:uid="{A5EBE137-AE5F-4CFE-83D5-4472F425D1C5}"/>
    <cellStyle name="Comma 5 3 13 4" xfId="10418" xr:uid="{9EFBC45E-68FF-43E3-99CB-D5FBA7689E33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2 2 2" xfId="10422" xr:uid="{7954325F-98D9-40B1-A7C5-9E0F824F0B70}"/>
    <cellStyle name="Comma 5 3 2 2 3" xfId="10421" xr:uid="{BA472571-6BF1-48A9-B131-9403DCC828DA}"/>
    <cellStyle name="Comma 5 3 2 3" xfId="1518" xr:uid="{00000000-0005-0000-0000-0000D9050000}"/>
    <cellStyle name="Comma 5 3 2 3 2" xfId="10423" xr:uid="{3561252B-564E-4BB1-B933-22D8FAE6F320}"/>
    <cellStyle name="Comma 5 3 2 4" xfId="10420" xr:uid="{BA3825EA-DD75-408A-B741-2C6B61625772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2 2 2" xfId="10426" xr:uid="{59918F62-8E7B-4F84-B251-6CE9AE64AEE4}"/>
    <cellStyle name="Comma 5 3 3 2 3" xfId="10425" xr:uid="{3DB95E7E-3F08-49CF-8C57-E1CC978F1784}"/>
    <cellStyle name="Comma 5 3 3 3" xfId="1522" xr:uid="{00000000-0005-0000-0000-0000DD050000}"/>
    <cellStyle name="Comma 5 3 3 3 2" xfId="10427" xr:uid="{0B07C0B8-3AD1-4EE0-AD3E-27BD972AB8CD}"/>
    <cellStyle name="Comma 5 3 3 4" xfId="10424" xr:uid="{68FBF52F-E92D-425D-9246-24E234B98DC1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2 2 2" xfId="10430" xr:uid="{37DCE12D-FDE6-44C6-B83F-1ED2223DF006}"/>
    <cellStyle name="Comma 5 3 4 2 3" xfId="10429" xr:uid="{64A0F2AA-560B-455E-8791-6A35816AF8BC}"/>
    <cellStyle name="Comma 5 3 4 3" xfId="1526" xr:uid="{00000000-0005-0000-0000-0000E1050000}"/>
    <cellStyle name="Comma 5 3 4 3 2" xfId="10431" xr:uid="{DAD688B2-F24B-498C-A1F2-73C616F23914}"/>
    <cellStyle name="Comma 5 3 4 4" xfId="10428" xr:uid="{FF86D76B-0836-4D16-BAE2-58508EFC5A16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2 2 2" xfId="10434" xr:uid="{2511560F-93A9-47D7-A2A2-5EC32F951DB8}"/>
    <cellStyle name="Comma 5 3 5 2 3" xfId="10433" xr:uid="{A2B61867-14DE-4205-ACF1-B855A76459DE}"/>
    <cellStyle name="Comma 5 3 5 3" xfId="1530" xr:uid="{00000000-0005-0000-0000-0000E5050000}"/>
    <cellStyle name="Comma 5 3 5 3 2" xfId="10435" xr:uid="{4A7B7E45-E2E3-4711-8313-BA1E872C44EA}"/>
    <cellStyle name="Comma 5 3 5 4" xfId="10432" xr:uid="{9D24C600-41EF-400D-AE70-88D7827B845B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2 2 2" xfId="10438" xr:uid="{C0E3344C-84D1-4FBF-91CA-27E948B1413C}"/>
    <cellStyle name="Comma 5 3 6 2 3" xfId="10437" xr:uid="{E4A4F357-B6FB-4F6F-9E1E-739DC035175D}"/>
    <cellStyle name="Comma 5 3 6 3" xfId="1534" xr:uid="{00000000-0005-0000-0000-0000E9050000}"/>
    <cellStyle name="Comma 5 3 6 3 2" xfId="10439" xr:uid="{0EDF20C6-CC2A-49C5-95C3-905E80A1B76C}"/>
    <cellStyle name="Comma 5 3 6 4" xfId="10436" xr:uid="{9025A8AC-40C4-42F4-A505-AB1A360C75B4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2 2 2" xfId="10442" xr:uid="{62197DCF-C394-42C1-ACAB-8EC46A27683E}"/>
    <cellStyle name="Comma 5 3 7 2 3" xfId="10441" xr:uid="{9EFB2209-234D-450F-931E-9BC98EE85DAE}"/>
    <cellStyle name="Comma 5 3 7 3" xfId="1538" xr:uid="{00000000-0005-0000-0000-0000ED050000}"/>
    <cellStyle name="Comma 5 3 7 3 2" xfId="10443" xr:uid="{B0F7CE71-F893-48C1-B172-7E033A0EA947}"/>
    <cellStyle name="Comma 5 3 7 4" xfId="10440" xr:uid="{9A4B813A-1761-4634-9F50-BFEDDEEA71E9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2 2 2" xfId="10446" xr:uid="{1C678639-77B3-488C-92C4-8DBA8D48EA25}"/>
    <cellStyle name="Comma 5 3 8 2 3" xfId="10445" xr:uid="{0CA525A2-FCAC-4BB1-A96B-F7E75BFE0E53}"/>
    <cellStyle name="Comma 5 3 8 3" xfId="1542" xr:uid="{00000000-0005-0000-0000-0000F1050000}"/>
    <cellStyle name="Comma 5 3 8 3 2" xfId="10447" xr:uid="{9CCDAF02-4434-451F-A242-E65FEF71081A}"/>
    <cellStyle name="Comma 5 3 8 4" xfId="10444" xr:uid="{D47CC1EA-E290-42F3-8A8B-BD1392A88A23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2 2 2" xfId="10450" xr:uid="{34D70263-2EC4-4573-970D-7506108AF261}"/>
    <cellStyle name="Comma 5 3 9 2 3" xfId="10449" xr:uid="{8956722B-2475-4CA2-B169-60FCF1032B41}"/>
    <cellStyle name="Comma 5 3 9 3" xfId="1546" xr:uid="{00000000-0005-0000-0000-0000F5050000}"/>
    <cellStyle name="Comma 5 3 9 3 2" xfId="10451" xr:uid="{3304A820-8621-49FF-84EA-98BDA2B2CA99}"/>
    <cellStyle name="Comma 5 3 9 4" xfId="10448" xr:uid="{9A8843D5-2EF3-456E-BB07-165F20E33E28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2 2 2" xfId="10452" xr:uid="{1C5A4BF6-687C-475B-B05D-E473DD103B07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2 2 2" xfId="10454" xr:uid="{B3B3DE87-532A-42D5-9071-FC646E932587}"/>
    <cellStyle name="Comma 7 13" xfId="1707" xr:uid="{00000000-0005-0000-0000-000096060000}"/>
    <cellStyle name="Comma 7 14" xfId="1708" xr:uid="{00000000-0005-0000-0000-000097060000}"/>
    <cellStyle name="Comma 7 14 2" xfId="10455" xr:uid="{804121B4-8E0D-4CFB-BFCD-73720BCA18A2}"/>
    <cellStyle name="Comma 7 15" xfId="10453" xr:uid="{7DA3A300-A50F-4B65-84EA-4968C6D077D8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2 2 2" xfId="10458" xr:uid="{0CF04907-4965-4225-A87E-428F6D970C1E}"/>
    <cellStyle name="Comma 7 2 10 2 3" xfId="10457" xr:uid="{E81519D4-91AF-4B6A-95F9-7D5097A1D7BB}"/>
    <cellStyle name="Comma 7 2 10 3" xfId="1713" xr:uid="{00000000-0005-0000-0000-00009C060000}"/>
    <cellStyle name="Comma 7 2 10 3 2" xfId="10459" xr:uid="{F9789005-CFE2-45FE-AFE9-4326F4AC4A78}"/>
    <cellStyle name="Comma 7 2 10 4" xfId="10456" xr:uid="{E22E5F62-1E81-4333-91C0-B1499B07EE7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2 2 2" xfId="10462" xr:uid="{1B5B9C8D-132A-4A11-A925-7431B66F628E}"/>
    <cellStyle name="Comma 7 2 11 2 3" xfId="10461" xr:uid="{45A81E11-4B7B-4534-A84C-C8D048385A0D}"/>
    <cellStyle name="Comma 7 2 11 3" xfId="1717" xr:uid="{00000000-0005-0000-0000-0000A0060000}"/>
    <cellStyle name="Comma 7 2 11 3 2" xfId="10463" xr:uid="{81CE295E-AD53-4219-B998-F1A4F44624C8}"/>
    <cellStyle name="Comma 7 2 11 4" xfId="10460" xr:uid="{D75302E2-6BB2-4469-BABD-01880114916D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2 3 2" xfId="10464" xr:uid="{F4A215DA-655E-4ECE-AD98-55372EA6E647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3 3 2" xfId="10466" xr:uid="{3DDFD372-64DA-4395-9331-D8DE8293DC86}"/>
    <cellStyle name="Comma 7 2 13 4" xfId="10465" xr:uid="{64F4D76B-E1F2-41D7-86AF-9EB0F8C47DAB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2 2 2" xfId="10469" xr:uid="{CAB4ADA3-0DBF-44A1-BE47-84EF2BDC4899}"/>
    <cellStyle name="Comma 7 2 2 2 3" xfId="10468" xr:uid="{8AA4CF35-F351-4AAD-B3C1-7474448E85A4}"/>
    <cellStyle name="Comma 7 2 2 3" xfId="1728" xr:uid="{00000000-0005-0000-0000-0000AB060000}"/>
    <cellStyle name="Comma 7 2 2 3 2" xfId="10470" xr:uid="{AA8109F9-EFC3-428D-A36C-BF0240C2DA55}"/>
    <cellStyle name="Comma 7 2 2 4" xfId="10467" xr:uid="{3C88C3A0-B1FE-42D4-92E5-B18ABDBA12EA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2 2 2" xfId="10473" xr:uid="{C337BA7C-A5F5-46BE-9A4A-617F19037FBD}"/>
    <cellStyle name="Comma 7 2 3 2 3" xfId="10472" xr:uid="{EF8C112B-616B-4A87-BB72-103255DDC188}"/>
    <cellStyle name="Comma 7 2 3 3" xfId="1732" xr:uid="{00000000-0005-0000-0000-0000AF060000}"/>
    <cellStyle name="Comma 7 2 3 3 2" xfId="10474" xr:uid="{2E3F8293-2DDE-4902-B1AA-13AF29C82DFC}"/>
    <cellStyle name="Comma 7 2 3 4" xfId="10471" xr:uid="{0E047B56-C380-45A6-B3F1-5C6429E1BCA5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2 2 2" xfId="10477" xr:uid="{8FE25F48-F77F-4E4B-B4BA-EF264C185893}"/>
    <cellStyle name="Comma 7 2 4 2 3" xfId="10476" xr:uid="{6EE8BBFA-6329-4060-8C0E-715358A39B42}"/>
    <cellStyle name="Comma 7 2 4 3" xfId="1736" xr:uid="{00000000-0005-0000-0000-0000B3060000}"/>
    <cellStyle name="Comma 7 2 4 3 2" xfId="10478" xr:uid="{A054F116-B4C5-4E36-BD15-DA73EA5837FB}"/>
    <cellStyle name="Comma 7 2 4 4" xfId="10475" xr:uid="{59284960-E423-4BC3-8C0A-BB8F120B86C3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2 2 2" xfId="10481" xr:uid="{ABD3C54B-1B8E-46CD-A381-FDD4B23CAE95}"/>
    <cellStyle name="Comma 7 2 5 2 3" xfId="10480" xr:uid="{7B5BCC6F-5ECD-4C8B-929E-E8EFD4BC18D8}"/>
    <cellStyle name="Comma 7 2 5 3" xfId="1740" xr:uid="{00000000-0005-0000-0000-0000B7060000}"/>
    <cellStyle name="Comma 7 2 5 3 2" xfId="10482" xr:uid="{11E334E6-B867-406B-8DE5-E81AA75A9FCC}"/>
    <cellStyle name="Comma 7 2 5 4" xfId="10479" xr:uid="{8BAEA72B-74C9-4687-A4A5-C7037851CBF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2 2 2" xfId="10485" xr:uid="{7B30477C-29D8-4BA0-B89A-BB711F249716}"/>
    <cellStyle name="Comma 7 2 6 2 3" xfId="10484" xr:uid="{6988B36A-2867-4BAB-B637-55DEB7577C78}"/>
    <cellStyle name="Comma 7 2 6 3" xfId="1744" xr:uid="{00000000-0005-0000-0000-0000BB060000}"/>
    <cellStyle name="Comma 7 2 6 3 2" xfId="10486" xr:uid="{83358207-6995-4B1E-A703-A0DEC8B914A6}"/>
    <cellStyle name="Comma 7 2 6 4" xfId="10483" xr:uid="{53FE2BE0-1857-403D-B3E9-5B29E816A267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2 2 2" xfId="10489" xr:uid="{E3726907-746A-414C-890A-F641DB516B32}"/>
    <cellStyle name="Comma 7 2 7 2 3" xfId="10488" xr:uid="{415562DB-216B-4F5F-AF8F-20D773B436DC}"/>
    <cellStyle name="Comma 7 2 7 3" xfId="1748" xr:uid="{00000000-0005-0000-0000-0000BF060000}"/>
    <cellStyle name="Comma 7 2 7 3 2" xfId="10490" xr:uid="{37C3B3A6-27F4-40FB-A59A-07061972A817}"/>
    <cellStyle name="Comma 7 2 7 4" xfId="10487" xr:uid="{8FBEE4E2-BB09-4E3D-A2A9-E80610FDCC5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2 2 2" xfId="10493" xr:uid="{AD0637E9-1C5A-462F-93D2-1F869F738204}"/>
    <cellStyle name="Comma 7 2 8 2 3" xfId="10492" xr:uid="{9B4671A6-FC7F-469F-87CF-B9D3D9837322}"/>
    <cellStyle name="Comma 7 2 8 3" xfId="1752" xr:uid="{00000000-0005-0000-0000-0000C3060000}"/>
    <cellStyle name="Comma 7 2 8 3 2" xfId="10494" xr:uid="{1CA41D53-82DC-49A4-9D99-29013D346AC1}"/>
    <cellStyle name="Comma 7 2 8 4" xfId="10491" xr:uid="{8636410F-40F7-4685-9B87-8368DE22C684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2 2 2" xfId="10497" xr:uid="{5ADAE07B-8417-4338-B130-490586AAEA79}"/>
    <cellStyle name="Comma 7 2 9 2 3" xfId="10496" xr:uid="{20A685E2-84B6-4E45-B631-FF9491427D4B}"/>
    <cellStyle name="Comma 7 2 9 3" xfId="1756" xr:uid="{00000000-0005-0000-0000-0000C7060000}"/>
    <cellStyle name="Comma 7 2 9 3 2" xfId="10498" xr:uid="{681AEDDF-DA69-435A-83D8-1922B418727C}"/>
    <cellStyle name="Comma 7 2 9 4" xfId="10495" xr:uid="{1172442E-82C8-4A18-A7DD-27A6DB3FD77B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2 3 2" xfId="10500" xr:uid="{545018F1-92E2-42E8-BC50-2A7142C6F524}"/>
    <cellStyle name="Comma 8 3" xfId="1778" xr:uid="{00000000-0005-0000-0000-0000DD060000}"/>
    <cellStyle name="Comma 8 3 2" xfId="10501" xr:uid="{A8C38B02-336C-4F3C-B121-83EB68802F12}"/>
    <cellStyle name="Comma 8 4" xfId="10499" xr:uid="{97C2348D-2C00-4CE7-8F2A-C4AE5F9C009D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7 2" xfId="9751" xr:uid="{447A706A-83C2-46F7-A4FB-1961B7FFF158}"/>
    <cellStyle name="Comma 88" xfId="1787" xr:uid="{00000000-0005-0000-0000-0000E6060000}"/>
    <cellStyle name="Comma 88 2" xfId="9395" xr:uid="{00000000-0005-0000-0000-0000E7060000}"/>
    <cellStyle name="Comma 88 2 2" xfId="13432" xr:uid="{97E1FC09-9369-41E0-AD38-F0AE2878C6A6}"/>
    <cellStyle name="Comma 89" xfId="1788" xr:uid="{00000000-0005-0000-0000-0000E8060000}"/>
    <cellStyle name="Comma 9" xfId="1789" xr:uid="{00000000-0005-0000-0000-0000E9060000}"/>
    <cellStyle name="Comma 9 2" xfId="1790" xr:uid="{00000000-0005-0000-0000-0000EA060000}"/>
    <cellStyle name="Comma 9 3" xfId="1791" xr:uid="{00000000-0005-0000-0000-0000EB060000}"/>
    <cellStyle name="Comma 9 4" xfId="1792" xr:uid="{00000000-0005-0000-0000-0000EC060000}"/>
    <cellStyle name="Comma 90" xfId="1793" xr:uid="{00000000-0005-0000-0000-0000ED060000}"/>
    <cellStyle name="Comma 91" xfId="1794" xr:uid="{00000000-0005-0000-0000-0000EE060000}"/>
    <cellStyle name="Comma 92" xfId="1795" xr:uid="{00000000-0005-0000-0000-0000EF060000}"/>
    <cellStyle name="Comma 93" xfId="1796" xr:uid="{00000000-0005-0000-0000-0000F0060000}"/>
    <cellStyle name="Comma 94" xfId="1797" xr:uid="{00000000-0005-0000-0000-0000F1060000}"/>
    <cellStyle name="Comma 94 2" xfId="1798" xr:uid="{00000000-0005-0000-0000-0000F2060000}"/>
    <cellStyle name="Comma 95" xfId="1799" xr:uid="{00000000-0005-0000-0000-0000F3060000}"/>
    <cellStyle name="Comma 96" xfId="1800" xr:uid="{00000000-0005-0000-0000-0000F4060000}"/>
    <cellStyle name="Comma 96 2" xfId="10502" xr:uid="{E5C0D7DF-CE6D-400B-93A6-D1453789DD18}"/>
    <cellStyle name="Comma 97" xfId="1801" xr:uid="{00000000-0005-0000-0000-0000F5060000}"/>
    <cellStyle name="Comma 98" xfId="9439" xr:uid="{28443062-BFD9-4047-A938-103CB994ED57}"/>
    <cellStyle name="Comma 98 2" xfId="13458" xr:uid="{6091B585-2699-4002-9AA3-5F48127E1B23}"/>
    <cellStyle name="Comma 99" xfId="9450" xr:uid="{3E22E86C-CC76-46B7-9E46-DDDF6F588302}"/>
    <cellStyle name="Comma 99 2" xfId="13468" xr:uid="{3F82B140-39F3-4EE5-905D-F6470EC11E92}"/>
    <cellStyle name="Comma0" xfId="1802" xr:uid="{00000000-0005-0000-0000-0000F6060000}"/>
    <cellStyle name="corpload" xfId="1803" xr:uid="{00000000-0005-0000-0000-0000F7060000}"/>
    <cellStyle name="Currency [0] 2" xfId="1804" xr:uid="{00000000-0005-0000-0000-0000F8060000}"/>
    <cellStyle name="Currency [0] 2 2" xfId="1805" xr:uid="{00000000-0005-0000-0000-0000F9060000}"/>
    <cellStyle name="Currency [0] 2 2 2" xfId="10503" xr:uid="{EF10AE2F-F474-4E3E-8CA3-2FC9FEF36C9F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2 2" xfId="10505" xr:uid="{201ED3FC-7176-4E85-9DC1-202AB51D235C}"/>
    <cellStyle name="Currency 25 3" xfId="2211" xr:uid="{00000000-0005-0000-0000-00008F080000}"/>
    <cellStyle name="Currency 25 3 2" xfId="10506" xr:uid="{7EEF3F84-F122-4F81-8C72-552CBED7DADB}"/>
    <cellStyle name="Currency 25 4" xfId="10504" xr:uid="{D075574A-E3D6-4D98-B3B3-F6DCC2E2352C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2 2 2" xfId="10508" xr:uid="{AF79342E-ED75-4234-8E87-691D69BEBB6C}"/>
    <cellStyle name="Currency 3 92 3" xfId="10507" xr:uid="{CD28F0D9-FB9C-42AC-8693-77323E6AF805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4 2" xfId="9394" xr:uid="{00000000-0005-0000-0000-0000210A0000}"/>
    <cellStyle name="Currency 34 2 2" xfId="9449" xr:uid="{9379CEFA-71CE-408E-BBB1-80B76D3463A6}"/>
    <cellStyle name="Currency 34 2 2 2" xfId="9437" xr:uid="{7BD34BDA-CBD5-4F1B-BCCA-44C177CD7C62}"/>
    <cellStyle name="Currency 34 2 2 2 2" xfId="13456" xr:uid="{9CCAB723-301F-4562-9F15-2D9837FCDAF8}"/>
    <cellStyle name="Currency 34 2 2 3" xfId="13467" xr:uid="{7024FA25-25B5-46DE-87EB-60761960F203}"/>
    <cellStyle name="Currency 34 2 3" xfId="9460" xr:uid="{7833067B-FA49-45D3-BA55-682D9B709588}"/>
    <cellStyle name="Currency 34 2 3 2" xfId="13477" xr:uid="{5D136008-B6F8-4B95-99B8-FBA9A8652861}"/>
    <cellStyle name="Currency 34 2 4" xfId="13431" xr:uid="{87FCC40B-34BA-4D00-BE81-9017DF8FB663}"/>
    <cellStyle name="Currency 34 3" xfId="10509" xr:uid="{6BDD65E8-848B-493E-BCA2-86504E0EFD32}"/>
    <cellStyle name="Currency 35" xfId="2613" xr:uid="{00000000-0005-0000-0000-0000220A0000}"/>
    <cellStyle name="Currency 36" xfId="2614" xr:uid="{00000000-0005-0000-0000-0000230A0000}"/>
    <cellStyle name="Currency 37" xfId="9505" xr:uid="{3E8B15E8-515B-4DBC-902F-3D05A3700D8F}"/>
    <cellStyle name="Currency 38" xfId="9773" xr:uid="{1752C82F-DABA-474A-A34E-716B6F2D80CE}"/>
    <cellStyle name="Currency 39" xfId="9783" xr:uid="{02EAA6DD-9114-45CD-8245-AF2D672B1072}"/>
    <cellStyle name="Currency 4" xfId="2615" xr:uid="{00000000-0005-0000-0000-0000240A0000}"/>
    <cellStyle name="Currency 4 10" xfId="2616" xr:uid="{00000000-0005-0000-0000-0000250A0000}"/>
    <cellStyle name="Currency 4 11" xfId="2617" xr:uid="{00000000-0005-0000-0000-0000260A0000}"/>
    <cellStyle name="Currency 4 12" xfId="2618" xr:uid="{00000000-0005-0000-0000-0000270A0000}"/>
    <cellStyle name="Currency 4 13" xfId="2619" xr:uid="{00000000-0005-0000-0000-0000280A0000}"/>
    <cellStyle name="Currency 4 14" xfId="2620" xr:uid="{00000000-0005-0000-0000-0000290A0000}"/>
    <cellStyle name="Currency 4 15" xfId="2621" xr:uid="{00000000-0005-0000-0000-00002A0A0000}"/>
    <cellStyle name="Currency 4 16" xfId="2622" xr:uid="{00000000-0005-0000-0000-00002B0A0000}"/>
    <cellStyle name="Currency 4 17" xfId="2623" xr:uid="{00000000-0005-0000-0000-00002C0A0000}"/>
    <cellStyle name="Currency 4 18" xfId="2624" xr:uid="{00000000-0005-0000-0000-00002D0A0000}"/>
    <cellStyle name="Currency 4 19" xfId="2625" xr:uid="{00000000-0005-0000-0000-00002E0A0000}"/>
    <cellStyle name="Currency 4 2" xfId="2626" xr:uid="{00000000-0005-0000-0000-00002F0A0000}"/>
    <cellStyle name="Currency 4 2 2" xfId="2627" xr:uid="{00000000-0005-0000-0000-0000300A0000}"/>
    <cellStyle name="Currency 4 2 2 2" xfId="2628" xr:uid="{00000000-0005-0000-0000-0000310A0000}"/>
    <cellStyle name="Currency 4 2 2 3" xfId="2629" xr:uid="{00000000-0005-0000-0000-0000320A0000}"/>
    <cellStyle name="Currency 4 2 2 4" xfId="2630" xr:uid="{00000000-0005-0000-0000-0000330A0000}"/>
    <cellStyle name="Currency 4 2 2 5" xfId="2631" xr:uid="{00000000-0005-0000-0000-0000340A0000}"/>
    <cellStyle name="Currency 4 2 2 6" xfId="2632" xr:uid="{00000000-0005-0000-0000-0000350A0000}"/>
    <cellStyle name="Currency 4 2 2 7" xfId="2633" xr:uid="{00000000-0005-0000-0000-0000360A0000}"/>
    <cellStyle name="Currency 4 2 2 8" xfId="2634" xr:uid="{00000000-0005-0000-0000-0000370A0000}"/>
    <cellStyle name="Currency 4 2 2 9" xfId="2635" xr:uid="{00000000-0005-0000-0000-0000380A0000}"/>
    <cellStyle name="Currency 4 2 3" xfId="2636" xr:uid="{00000000-0005-0000-0000-0000390A0000}"/>
    <cellStyle name="Currency 4 2 4" xfId="2637" xr:uid="{00000000-0005-0000-0000-00003A0A0000}"/>
    <cellStyle name="Currency 4 2 5" xfId="2638" xr:uid="{00000000-0005-0000-0000-00003B0A0000}"/>
    <cellStyle name="Currency 4 2 6" xfId="2639" xr:uid="{00000000-0005-0000-0000-00003C0A0000}"/>
    <cellStyle name="Currency 4 2 7" xfId="2640" xr:uid="{00000000-0005-0000-0000-00003D0A0000}"/>
    <cellStyle name="Currency 4 2 8" xfId="2641" xr:uid="{00000000-0005-0000-0000-00003E0A0000}"/>
    <cellStyle name="Currency 4 2 9" xfId="2642" xr:uid="{00000000-0005-0000-0000-00003F0A0000}"/>
    <cellStyle name="Currency 4 20" xfId="2643" xr:uid="{00000000-0005-0000-0000-0000400A0000}"/>
    <cellStyle name="Currency 4 21" xfId="2644" xr:uid="{00000000-0005-0000-0000-0000410A0000}"/>
    <cellStyle name="Currency 4 22" xfId="2645" xr:uid="{00000000-0005-0000-0000-0000420A0000}"/>
    <cellStyle name="Currency 4 23" xfId="2646" xr:uid="{00000000-0005-0000-0000-0000430A0000}"/>
    <cellStyle name="Currency 4 24" xfId="2647" xr:uid="{00000000-0005-0000-0000-0000440A0000}"/>
    <cellStyle name="Currency 4 25" xfId="2648" xr:uid="{00000000-0005-0000-0000-0000450A0000}"/>
    <cellStyle name="Currency 4 26" xfId="2649" xr:uid="{00000000-0005-0000-0000-0000460A0000}"/>
    <cellStyle name="Currency 4 27" xfId="2650" xr:uid="{00000000-0005-0000-0000-0000470A0000}"/>
    <cellStyle name="Currency 4 28" xfId="2651" xr:uid="{00000000-0005-0000-0000-0000480A0000}"/>
    <cellStyle name="Currency 4 29" xfId="2652" xr:uid="{00000000-0005-0000-0000-0000490A0000}"/>
    <cellStyle name="Currency 4 3" xfId="2653" xr:uid="{00000000-0005-0000-0000-00004A0A0000}"/>
    <cellStyle name="Currency 4 30" xfId="2654" xr:uid="{00000000-0005-0000-0000-00004B0A0000}"/>
    <cellStyle name="Currency 4 31" xfId="2655" xr:uid="{00000000-0005-0000-0000-00004C0A0000}"/>
    <cellStyle name="Currency 4 32" xfId="2656" xr:uid="{00000000-0005-0000-0000-00004D0A0000}"/>
    <cellStyle name="Currency 4 33" xfId="2657" xr:uid="{00000000-0005-0000-0000-00004E0A0000}"/>
    <cellStyle name="Currency 4 34" xfId="2658" xr:uid="{00000000-0005-0000-0000-00004F0A0000}"/>
    <cellStyle name="Currency 4 35" xfId="2659" xr:uid="{00000000-0005-0000-0000-0000500A0000}"/>
    <cellStyle name="Currency 4 36" xfId="2660" xr:uid="{00000000-0005-0000-0000-0000510A0000}"/>
    <cellStyle name="Currency 4 37" xfId="2661" xr:uid="{00000000-0005-0000-0000-0000520A0000}"/>
    <cellStyle name="Currency 4 38" xfId="2662" xr:uid="{00000000-0005-0000-0000-0000530A0000}"/>
    <cellStyle name="Currency 4 39" xfId="2663" xr:uid="{00000000-0005-0000-0000-0000540A0000}"/>
    <cellStyle name="Currency 4 4" xfId="2664" xr:uid="{00000000-0005-0000-0000-0000550A0000}"/>
    <cellStyle name="Currency 4 40" xfId="2665" xr:uid="{00000000-0005-0000-0000-0000560A0000}"/>
    <cellStyle name="Currency 4 41" xfId="2666" xr:uid="{00000000-0005-0000-0000-0000570A0000}"/>
    <cellStyle name="Currency 4 42" xfId="2667" xr:uid="{00000000-0005-0000-0000-0000580A0000}"/>
    <cellStyle name="Currency 4 43" xfId="2668" xr:uid="{00000000-0005-0000-0000-0000590A0000}"/>
    <cellStyle name="Currency 4 44" xfId="2669" xr:uid="{00000000-0005-0000-0000-00005A0A0000}"/>
    <cellStyle name="Currency 4 45" xfId="2670" xr:uid="{00000000-0005-0000-0000-00005B0A0000}"/>
    <cellStyle name="Currency 4 46" xfId="2671" xr:uid="{00000000-0005-0000-0000-00005C0A0000}"/>
    <cellStyle name="Currency 4 5" xfId="2672" xr:uid="{00000000-0005-0000-0000-00005D0A0000}"/>
    <cellStyle name="Currency 4 6" xfId="2673" xr:uid="{00000000-0005-0000-0000-00005E0A0000}"/>
    <cellStyle name="Currency 4 7" xfId="2674" xr:uid="{00000000-0005-0000-0000-00005F0A0000}"/>
    <cellStyle name="Currency 4 8" xfId="2675" xr:uid="{00000000-0005-0000-0000-0000600A0000}"/>
    <cellStyle name="Currency 4 9" xfId="2676" xr:uid="{00000000-0005-0000-0000-0000610A0000}"/>
    <cellStyle name="Currency 40" xfId="10070" xr:uid="{226AF1CC-4837-400B-9A9A-AB472CAB8BC0}"/>
    <cellStyle name="Currency 41" xfId="10042" xr:uid="{78C09E0C-796E-4C65-AF19-2FC004DD560D}"/>
    <cellStyle name="Currency 42" xfId="10037" xr:uid="{6D19CF1B-E808-4251-9B0A-654005C1F508}"/>
    <cellStyle name="Currency 43" xfId="10057" xr:uid="{28D151C3-6518-4CB3-A6CE-9FA19D7D8DC7}"/>
    <cellStyle name="Currency 44" xfId="10073" xr:uid="{016ABE56-0C47-4A1B-ADD6-CAFB7A922A94}"/>
    <cellStyle name="Currency 45" xfId="10059" xr:uid="{33F0D0C8-F1E8-4AB6-AC1A-C7B318FCBA4D}"/>
    <cellStyle name="Currency 46" xfId="10049" xr:uid="{1DCC541D-D33E-40D8-A03D-44FD81B55854}"/>
    <cellStyle name="Currency 47" xfId="10054" xr:uid="{4F872A6F-5FC3-4B8F-A72F-C90B6DE566E3}"/>
    <cellStyle name="Currency 48" xfId="10069" xr:uid="{FC4B2343-57F5-47D8-9648-CEAAF4570FC6}"/>
    <cellStyle name="Currency 49" xfId="10058" xr:uid="{997AB01C-18B0-4473-8C6B-3680EE821366}"/>
    <cellStyle name="Currency 5" xfId="2677" xr:uid="{00000000-0005-0000-0000-0000620A0000}"/>
    <cellStyle name="Currency 5 10" xfId="2678" xr:uid="{00000000-0005-0000-0000-0000630A0000}"/>
    <cellStyle name="Currency 5 100" xfId="2679" xr:uid="{00000000-0005-0000-0000-0000640A0000}"/>
    <cellStyle name="Currency 5 11" xfId="2680" xr:uid="{00000000-0005-0000-0000-0000650A0000}"/>
    <cellStyle name="Currency 5 12" xfId="2681" xr:uid="{00000000-0005-0000-0000-0000660A0000}"/>
    <cellStyle name="Currency 5 13" xfId="2682" xr:uid="{00000000-0005-0000-0000-0000670A0000}"/>
    <cellStyle name="Currency 5 14" xfId="2683" xr:uid="{00000000-0005-0000-0000-0000680A0000}"/>
    <cellStyle name="Currency 5 15" xfId="2684" xr:uid="{00000000-0005-0000-0000-0000690A0000}"/>
    <cellStyle name="Currency 5 16" xfId="2685" xr:uid="{00000000-0005-0000-0000-00006A0A0000}"/>
    <cellStyle name="Currency 5 17" xfId="2686" xr:uid="{00000000-0005-0000-0000-00006B0A0000}"/>
    <cellStyle name="Currency 5 18" xfId="2687" xr:uid="{00000000-0005-0000-0000-00006C0A0000}"/>
    <cellStyle name="Currency 5 19" xfId="2688" xr:uid="{00000000-0005-0000-0000-00006D0A0000}"/>
    <cellStyle name="Currency 5 2" xfId="2689" xr:uid="{00000000-0005-0000-0000-00006E0A0000}"/>
    <cellStyle name="Currency 5 2 10" xfId="2690" xr:uid="{00000000-0005-0000-0000-00006F0A0000}"/>
    <cellStyle name="Currency 5 2 10 2" xfId="2691" xr:uid="{00000000-0005-0000-0000-0000700A0000}"/>
    <cellStyle name="Currency 5 2 11" xfId="2692" xr:uid="{00000000-0005-0000-0000-0000710A0000}"/>
    <cellStyle name="Currency 5 2 11 2" xfId="2693" xr:uid="{00000000-0005-0000-0000-0000720A0000}"/>
    <cellStyle name="Currency 5 2 12" xfId="2694" xr:uid="{00000000-0005-0000-0000-0000730A0000}"/>
    <cellStyle name="Currency 5 2 13" xfId="2695" xr:uid="{00000000-0005-0000-0000-0000740A0000}"/>
    <cellStyle name="Currency 5 2 14" xfId="2696" xr:uid="{00000000-0005-0000-0000-0000750A0000}"/>
    <cellStyle name="Currency 5 2 14 2" xfId="2697" xr:uid="{00000000-0005-0000-0000-0000760A0000}"/>
    <cellStyle name="Currency 5 2 15" xfId="2698" xr:uid="{00000000-0005-0000-0000-0000770A0000}"/>
    <cellStyle name="Currency 5 2 2" xfId="2699" xr:uid="{00000000-0005-0000-0000-0000780A0000}"/>
    <cellStyle name="Currency 5 2 2 10" xfId="2700" xr:uid="{00000000-0005-0000-0000-0000790A0000}"/>
    <cellStyle name="Currency 5 2 2 10 2" xfId="2701" xr:uid="{00000000-0005-0000-0000-00007A0A0000}"/>
    <cellStyle name="Currency 5 2 2 10 2 2" xfId="2702" xr:uid="{00000000-0005-0000-0000-00007B0A0000}"/>
    <cellStyle name="Currency 5 2 2 10 3" xfId="2703" xr:uid="{00000000-0005-0000-0000-00007C0A0000}"/>
    <cellStyle name="Currency 5 2 2 11" xfId="2704" xr:uid="{00000000-0005-0000-0000-00007D0A0000}"/>
    <cellStyle name="Currency 5 2 2 11 2" xfId="2705" xr:uid="{00000000-0005-0000-0000-00007E0A0000}"/>
    <cellStyle name="Currency 5 2 2 11 2 2" xfId="2706" xr:uid="{00000000-0005-0000-0000-00007F0A0000}"/>
    <cellStyle name="Currency 5 2 2 11 3" xfId="2707" xr:uid="{00000000-0005-0000-0000-0000800A0000}"/>
    <cellStyle name="Currency 5 2 2 12" xfId="2708" xr:uid="{00000000-0005-0000-0000-0000810A0000}"/>
    <cellStyle name="Currency 5 2 2 12 2" xfId="2709" xr:uid="{00000000-0005-0000-0000-0000820A0000}"/>
    <cellStyle name="Currency 5 2 2 12 2 2" xfId="2710" xr:uid="{00000000-0005-0000-0000-0000830A0000}"/>
    <cellStyle name="Currency 5 2 2 12 3" xfId="2711" xr:uid="{00000000-0005-0000-0000-0000840A0000}"/>
    <cellStyle name="Currency 5 2 2 12 4" xfId="2712" xr:uid="{00000000-0005-0000-0000-0000850A0000}"/>
    <cellStyle name="Currency 5 2 2 13" xfId="2713" xr:uid="{00000000-0005-0000-0000-0000860A0000}"/>
    <cellStyle name="Currency 5 2 2 13 2" xfId="2714" xr:uid="{00000000-0005-0000-0000-0000870A0000}"/>
    <cellStyle name="Currency 5 2 2 13 2 2" xfId="2715" xr:uid="{00000000-0005-0000-0000-0000880A0000}"/>
    <cellStyle name="Currency 5 2 2 13 3" xfId="2716" xr:uid="{00000000-0005-0000-0000-0000890A0000}"/>
    <cellStyle name="Currency 5 2 2 14" xfId="2717" xr:uid="{00000000-0005-0000-0000-00008A0A0000}"/>
    <cellStyle name="Currency 5 2 2 15" xfId="2718" xr:uid="{00000000-0005-0000-0000-00008B0A0000}"/>
    <cellStyle name="Currency 5 2 2 2" xfId="2719" xr:uid="{00000000-0005-0000-0000-00008C0A0000}"/>
    <cellStyle name="Currency 5 2 2 2 2" xfId="2720" xr:uid="{00000000-0005-0000-0000-00008D0A0000}"/>
    <cellStyle name="Currency 5 2 2 2 2 2" xfId="2721" xr:uid="{00000000-0005-0000-0000-00008E0A0000}"/>
    <cellStyle name="Currency 5 2 2 2 3" xfId="2722" xr:uid="{00000000-0005-0000-0000-00008F0A0000}"/>
    <cellStyle name="Currency 5 2 2 3" xfId="2723" xr:uid="{00000000-0005-0000-0000-0000900A0000}"/>
    <cellStyle name="Currency 5 2 2 3 2" xfId="2724" xr:uid="{00000000-0005-0000-0000-0000910A0000}"/>
    <cellStyle name="Currency 5 2 2 3 2 2" xfId="2725" xr:uid="{00000000-0005-0000-0000-0000920A0000}"/>
    <cellStyle name="Currency 5 2 2 3 3" xfId="2726" xr:uid="{00000000-0005-0000-0000-0000930A0000}"/>
    <cellStyle name="Currency 5 2 2 4" xfId="2727" xr:uid="{00000000-0005-0000-0000-0000940A0000}"/>
    <cellStyle name="Currency 5 2 2 4 2" xfId="2728" xr:uid="{00000000-0005-0000-0000-0000950A0000}"/>
    <cellStyle name="Currency 5 2 2 4 2 2" xfId="2729" xr:uid="{00000000-0005-0000-0000-0000960A0000}"/>
    <cellStyle name="Currency 5 2 2 4 3" xfId="2730" xr:uid="{00000000-0005-0000-0000-0000970A0000}"/>
    <cellStyle name="Currency 5 2 2 5" xfId="2731" xr:uid="{00000000-0005-0000-0000-0000980A0000}"/>
    <cellStyle name="Currency 5 2 2 5 2" xfId="2732" xr:uid="{00000000-0005-0000-0000-0000990A0000}"/>
    <cellStyle name="Currency 5 2 2 5 2 2" xfId="2733" xr:uid="{00000000-0005-0000-0000-00009A0A0000}"/>
    <cellStyle name="Currency 5 2 2 5 3" xfId="2734" xr:uid="{00000000-0005-0000-0000-00009B0A0000}"/>
    <cellStyle name="Currency 5 2 2 6" xfId="2735" xr:uid="{00000000-0005-0000-0000-00009C0A0000}"/>
    <cellStyle name="Currency 5 2 2 6 2" xfId="2736" xr:uid="{00000000-0005-0000-0000-00009D0A0000}"/>
    <cellStyle name="Currency 5 2 2 6 2 2" xfId="2737" xr:uid="{00000000-0005-0000-0000-00009E0A0000}"/>
    <cellStyle name="Currency 5 2 2 6 3" xfId="2738" xr:uid="{00000000-0005-0000-0000-00009F0A0000}"/>
    <cellStyle name="Currency 5 2 2 7" xfId="2739" xr:uid="{00000000-0005-0000-0000-0000A00A0000}"/>
    <cellStyle name="Currency 5 2 2 7 2" xfId="2740" xr:uid="{00000000-0005-0000-0000-0000A10A0000}"/>
    <cellStyle name="Currency 5 2 2 7 2 2" xfId="2741" xr:uid="{00000000-0005-0000-0000-0000A20A0000}"/>
    <cellStyle name="Currency 5 2 2 7 3" xfId="2742" xr:uid="{00000000-0005-0000-0000-0000A30A0000}"/>
    <cellStyle name="Currency 5 2 2 8" xfId="2743" xr:uid="{00000000-0005-0000-0000-0000A40A0000}"/>
    <cellStyle name="Currency 5 2 2 8 2" xfId="2744" xr:uid="{00000000-0005-0000-0000-0000A50A0000}"/>
    <cellStyle name="Currency 5 2 2 8 2 2" xfId="2745" xr:uid="{00000000-0005-0000-0000-0000A60A0000}"/>
    <cellStyle name="Currency 5 2 2 8 3" xfId="2746" xr:uid="{00000000-0005-0000-0000-0000A70A0000}"/>
    <cellStyle name="Currency 5 2 2 9" xfId="2747" xr:uid="{00000000-0005-0000-0000-0000A80A0000}"/>
    <cellStyle name="Currency 5 2 2 9 2" xfId="2748" xr:uid="{00000000-0005-0000-0000-0000A90A0000}"/>
    <cellStyle name="Currency 5 2 2 9 2 2" xfId="2749" xr:uid="{00000000-0005-0000-0000-0000AA0A0000}"/>
    <cellStyle name="Currency 5 2 2 9 3" xfId="2750" xr:uid="{00000000-0005-0000-0000-0000AB0A0000}"/>
    <cellStyle name="Currency 5 2 3" xfId="2751" xr:uid="{00000000-0005-0000-0000-0000AC0A0000}"/>
    <cellStyle name="Currency 5 2 3 2" xfId="2752" xr:uid="{00000000-0005-0000-0000-0000AD0A0000}"/>
    <cellStyle name="Currency 5 2 4" xfId="2753" xr:uid="{00000000-0005-0000-0000-0000AE0A0000}"/>
    <cellStyle name="Currency 5 2 4 2" xfId="2754" xr:uid="{00000000-0005-0000-0000-0000AF0A0000}"/>
    <cellStyle name="Currency 5 2 5" xfId="2755" xr:uid="{00000000-0005-0000-0000-0000B00A0000}"/>
    <cellStyle name="Currency 5 2 5 2" xfId="2756" xr:uid="{00000000-0005-0000-0000-0000B10A0000}"/>
    <cellStyle name="Currency 5 2 6" xfId="2757" xr:uid="{00000000-0005-0000-0000-0000B20A0000}"/>
    <cellStyle name="Currency 5 2 6 2" xfId="2758" xr:uid="{00000000-0005-0000-0000-0000B30A0000}"/>
    <cellStyle name="Currency 5 2 7" xfId="2759" xr:uid="{00000000-0005-0000-0000-0000B40A0000}"/>
    <cellStyle name="Currency 5 2 7 2" xfId="2760" xr:uid="{00000000-0005-0000-0000-0000B50A0000}"/>
    <cellStyle name="Currency 5 2 8" xfId="2761" xr:uid="{00000000-0005-0000-0000-0000B60A0000}"/>
    <cellStyle name="Currency 5 2 8 2" xfId="2762" xr:uid="{00000000-0005-0000-0000-0000B70A0000}"/>
    <cellStyle name="Currency 5 2 9" xfId="2763" xr:uid="{00000000-0005-0000-0000-0000B80A0000}"/>
    <cellStyle name="Currency 5 2 9 2" xfId="2764" xr:uid="{00000000-0005-0000-0000-0000B90A0000}"/>
    <cellStyle name="Currency 5 20" xfId="2765" xr:uid="{00000000-0005-0000-0000-0000BA0A0000}"/>
    <cellStyle name="Currency 5 21" xfId="2766" xr:uid="{00000000-0005-0000-0000-0000BB0A0000}"/>
    <cellStyle name="Currency 5 22" xfId="2767" xr:uid="{00000000-0005-0000-0000-0000BC0A0000}"/>
    <cellStyle name="Currency 5 23" xfId="2768" xr:uid="{00000000-0005-0000-0000-0000BD0A0000}"/>
    <cellStyle name="Currency 5 24" xfId="2769" xr:uid="{00000000-0005-0000-0000-0000BE0A0000}"/>
    <cellStyle name="Currency 5 25" xfId="2770" xr:uid="{00000000-0005-0000-0000-0000BF0A0000}"/>
    <cellStyle name="Currency 5 26" xfId="2771" xr:uid="{00000000-0005-0000-0000-0000C00A0000}"/>
    <cellStyle name="Currency 5 27" xfId="2772" xr:uid="{00000000-0005-0000-0000-0000C10A0000}"/>
    <cellStyle name="Currency 5 28" xfId="2773" xr:uid="{00000000-0005-0000-0000-0000C20A0000}"/>
    <cellStyle name="Currency 5 29" xfId="2774" xr:uid="{00000000-0005-0000-0000-0000C30A0000}"/>
    <cellStyle name="Currency 5 3" xfId="2775" xr:uid="{00000000-0005-0000-0000-0000C40A0000}"/>
    <cellStyle name="Currency 5 3 2" xfId="2776" xr:uid="{00000000-0005-0000-0000-0000C50A0000}"/>
    <cellStyle name="Currency 5 3 3" xfId="2777" xr:uid="{00000000-0005-0000-0000-0000C60A0000}"/>
    <cellStyle name="Currency 5 30" xfId="2778" xr:uid="{00000000-0005-0000-0000-0000C70A0000}"/>
    <cellStyle name="Currency 5 31" xfId="2779" xr:uid="{00000000-0005-0000-0000-0000C80A0000}"/>
    <cellStyle name="Currency 5 32" xfId="2780" xr:uid="{00000000-0005-0000-0000-0000C90A0000}"/>
    <cellStyle name="Currency 5 33" xfId="2781" xr:uid="{00000000-0005-0000-0000-0000CA0A0000}"/>
    <cellStyle name="Currency 5 34" xfId="2782" xr:uid="{00000000-0005-0000-0000-0000CB0A0000}"/>
    <cellStyle name="Currency 5 35" xfId="2783" xr:uid="{00000000-0005-0000-0000-0000CC0A0000}"/>
    <cellStyle name="Currency 5 36" xfId="2784" xr:uid="{00000000-0005-0000-0000-0000CD0A0000}"/>
    <cellStyle name="Currency 5 37" xfId="2785" xr:uid="{00000000-0005-0000-0000-0000CE0A0000}"/>
    <cellStyle name="Currency 5 38" xfId="2786" xr:uid="{00000000-0005-0000-0000-0000CF0A0000}"/>
    <cellStyle name="Currency 5 39" xfId="2787" xr:uid="{00000000-0005-0000-0000-0000D00A0000}"/>
    <cellStyle name="Currency 5 4" xfId="2788" xr:uid="{00000000-0005-0000-0000-0000D10A0000}"/>
    <cellStyle name="Currency 5 40" xfId="2789" xr:uid="{00000000-0005-0000-0000-0000D20A0000}"/>
    <cellStyle name="Currency 5 41" xfId="2790" xr:uid="{00000000-0005-0000-0000-0000D30A0000}"/>
    <cellStyle name="Currency 5 42" xfId="2791" xr:uid="{00000000-0005-0000-0000-0000D40A0000}"/>
    <cellStyle name="Currency 5 43" xfId="2792" xr:uid="{00000000-0005-0000-0000-0000D50A0000}"/>
    <cellStyle name="Currency 5 44" xfId="2793" xr:uid="{00000000-0005-0000-0000-0000D60A0000}"/>
    <cellStyle name="Currency 5 45" xfId="2794" xr:uid="{00000000-0005-0000-0000-0000D70A0000}"/>
    <cellStyle name="Currency 5 46" xfId="2795" xr:uid="{00000000-0005-0000-0000-0000D80A0000}"/>
    <cellStyle name="Currency 5 47" xfId="2796" xr:uid="{00000000-0005-0000-0000-0000D90A0000}"/>
    <cellStyle name="Currency 5 48" xfId="2797" xr:uid="{00000000-0005-0000-0000-0000DA0A0000}"/>
    <cellStyle name="Currency 5 49" xfId="2798" xr:uid="{00000000-0005-0000-0000-0000DB0A0000}"/>
    <cellStyle name="Currency 5 5" xfId="2799" xr:uid="{00000000-0005-0000-0000-0000DC0A0000}"/>
    <cellStyle name="Currency 5 50" xfId="2800" xr:uid="{00000000-0005-0000-0000-0000DD0A0000}"/>
    <cellStyle name="Currency 5 51" xfId="2801" xr:uid="{00000000-0005-0000-0000-0000DE0A0000}"/>
    <cellStyle name="Currency 5 52" xfId="2802" xr:uid="{00000000-0005-0000-0000-0000DF0A0000}"/>
    <cellStyle name="Currency 5 53" xfId="2803" xr:uid="{00000000-0005-0000-0000-0000E00A0000}"/>
    <cellStyle name="Currency 5 54" xfId="2804" xr:uid="{00000000-0005-0000-0000-0000E10A0000}"/>
    <cellStyle name="Currency 5 55" xfId="2805" xr:uid="{00000000-0005-0000-0000-0000E20A0000}"/>
    <cellStyle name="Currency 5 56" xfId="2806" xr:uid="{00000000-0005-0000-0000-0000E30A0000}"/>
    <cellStyle name="Currency 5 57" xfId="2807" xr:uid="{00000000-0005-0000-0000-0000E40A0000}"/>
    <cellStyle name="Currency 5 58" xfId="2808" xr:uid="{00000000-0005-0000-0000-0000E50A0000}"/>
    <cellStyle name="Currency 5 59" xfId="2809" xr:uid="{00000000-0005-0000-0000-0000E60A0000}"/>
    <cellStyle name="Currency 5 6" xfId="2810" xr:uid="{00000000-0005-0000-0000-0000E70A0000}"/>
    <cellStyle name="Currency 5 60" xfId="2811" xr:uid="{00000000-0005-0000-0000-0000E80A0000}"/>
    <cellStyle name="Currency 5 61" xfId="2812" xr:uid="{00000000-0005-0000-0000-0000E90A0000}"/>
    <cellStyle name="Currency 5 62" xfId="2813" xr:uid="{00000000-0005-0000-0000-0000EA0A0000}"/>
    <cellStyle name="Currency 5 63" xfId="2814" xr:uid="{00000000-0005-0000-0000-0000EB0A0000}"/>
    <cellStyle name="Currency 5 64" xfId="2815" xr:uid="{00000000-0005-0000-0000-0000EC0A0000}"/>
    <cellStyle name="Currency 5 65" xfId="2816" xr:uid="{00000000-0005-0000-0000-0000ED0A0000}"/>
    <cellStyle name="Currency 5 66" xfId="2817" xr:uid="{00000000-0005-0000-0000-0000EE0A0000}"/>
    <cellStyle name="Currency 5 67" xfId="2818" xr:uid="{00000000-0005-0000-0000-0000EF0A0000}"/>
    <cellStyle name="Currency 5 68" xfId="2819" xr:uid="{00000000-0005-0000-0000-0000F00A0000}"/>
    <cellStyle name="Currency 5 69" xfId="2820" xr:uid="{00000000-0005-0000-0000-0000F10A0000}"/>
    <cellStyle name="Currency 5 7" xfId="2821" xr:uid="{00000000-0005-0000-0000-0000F20A0000}"/>
    <cellStyle name="Currency 5 70" xfId="2822" xr:uid="{00000000-0005-0000-0000-0000F30A0000}"/>
    <cellStyle name="Currency 5 71" xfId="2823" xr:uid="{00000000-0005-0000-0000-0000F40A0000}"/>
    <cellStyle name="Currency 5 72" xfId="2824" xr:uid="{00000000-0005-0000-0000-0000F50A0000}"/>
    <cellStyle name="Currency 5 73" xfId="2825" xr:uid="{00000000-0005-0000-0000-0000F60A0000}"/>
    <cellStyle name="Currency 5 74" xfId="2826" xr:uid="{00000000-0005-0000-0000-0000F70A0000}"/>
    <cellStyle name="Currency 5 75" xfId="2827" xr:uid="{00000000-0005-0000-0000-0000F80A0000}"/>
    <cellStyle name="Currency 5 76" xfId="2828" xr:uid="{00000000-0005-0000-0000-0000F90A0000}"/>
    <cellStyle name="Currency 5 77" xfId="2829" xr:uid="{00000000-0005-0000-0000-0000FA0A0000}"/>
    <cellStyle name="Currency 5 78" xfId="2830" xr:uid="{00000000-0005-0000-0000-0000FB0A0000}"/>
    <cellStyle name="Currency 5 79" xfId="2831" xr:uid="{00000000-0005-0000-0000-0000FC0A0000}"/>
    <cellStyle name="Currency 5 8" xfId="2832" xr:uid="{00000000-0005-0000-0000-0000FD0A0000}"/>
    <cellStyle name="Currency 5 80" xfId="2833" xr:uid="{00000000-0005-0000-0000-0000FE0A0000}"/>
    <cellStyle name="Currency 5 81" xfId="2834" xr:uid="{00000000-0005-0000-0000-0000FF0A0000}"/>
    <cellStyle name="Currency 5 82" xfId="2835" xr:uid="{00000000-0005-0000-0000-0000000B0000}"/>
    <cellStyle name="Currency 5 83" xfId="2836" xr:uid="{00000000-0005-0000-0000-0000010B0000}"/>
    <cellStyle name="Currency 5 84" xfId="2837" xr:uid="{00000000-0005-0000-0000-0000020B0000}"/>
    <cellStyle name="Currency 5 85" xfId="2838" xr:uid="{00000000-0005-0000-0000-0000030B0000}"/>
    <cellStyle name="Currency 5 86" xfId="2839" xr:uid="{00000000-0005-0000-0000-0000040B0000}"/>
    <cellStyle name="Currency 5 87" xfId="2840" xr:uid="{00000000-0005-0000-0000-0000050B0000}"/>
    <cellStyle name="Currency 5 88" xfId="2841" xr:uid="{00000000-0005-0000-0000-0000060B0000}"/>
    <cellStyle name="Currency 5 89" xfId="2842" xr:uid="{00000000-0005-0000-0000-0000070B0000}"/>
    <cellStyle name="Currency 5 9" xfId="2843" xr:uid="{00000000-0005-0000-0000-0000080B0000}"/>
    <cellStyle name="Currency 5 90" xfId="2844" xr:uid="{00000000-0005-0000-0000-0000090B0000}"/>
    <cellStyle name="Currency 5 91" xfId="2845" xr:uid="{00000000-0005-0000-0000-00000A0B0000}"/>
    <cellStyle name="Currency 5 92" xfId="2846" xr:uid="{00000000-0005-0000-0000-00000B0B0000}"/>
    <cellStyle name="Currency 5 93" xfId="2847" xr:uid="{00000000-0005-0000-0000-00000C0B0000}"/>
    <cellStyle name="Currency 5 94" xfId="2848" xr:uid="{00000000-0005-0000-0000-00000D0B0000}"/>
    <cellStyle name="Currency 5 95" xfId="2849" xr:uid="{00000000-0005-0000-0000-00000E0B0000}"/>
    <cellStyle name="Currency 5 96" xfId="2850" xr:uid="{00000000-0005-0000-0000-00000F0B0000}"/>
    <cellStyle name="Currency 5 97" xfId="2851" xr:uid="{00000000-0005-0000-0000-0000100B0000}"/>
    <cellStyle name="Currency 5 98" xfId="2852" xr:uid="{00000000-0005-0000-0000-0000110B0000}"/>
    <cellStyle name="Currency 5 99" xfId="2853" xr:uid="{00000000-0005-0000-0000-0000120B0000}"/>
    <cellStyle name="Currency 50" xfId="10067" xr:uid="{4CC3288A-BD0F-4C1A-8A92-ED92A4BFC4FC}"/>
    <cellStyle name="Currency 51" xfId="10056" xr:uid="{4F61D7F3-4906-4E04-9798-15BA73940850}"/>
    <cellStyle name="Currency 52" xfId="10075" xr:uid="{2E1FB489-BADA-48B0-BF36-98B656DD82D3}"/>
    <cellStyle name="Currency 53" xfId="10079" xr:uid="{F2D2562B-F681-49BB-909B-B28AE4108387}"/>
    <cellStyle name="Currency 54" xfId="10060" xr:uid="{8EF8A22F-3D0B-406A-B75F-A3D5A01ED5D6}"/>
    <cellStyle name="Currency 55" xfId="10078" xr:uid="{D2FACDFC-9180-4EDA-B593-CE35A78E3E6E}"/>
    <cellStyle name="Currency 56" xfId="10064" xr:uid="{669BD554-BEC4-4866-BB99-F999B736FDAC}"/>
    <cellStyle name="Currency 57" xfId="9777" xr:uid="{FCF648BE-3B94-4E24-8454-FEC9D8279A5C}"/>
    <cellStyle name="Currency 6" xfId="2854" xr:uid="{00000000-0005-0000-0000-0000130B0000}"/>
    <cellStyle name="Currency 6 10" xfId="2855" xr:uid="{00000000-0005-0000-0000-0000140B0000}"/>
    <cellStyle name="Currency 6 11" xfId="2856" xr:uid="{00000000-0005-0000-0000-0000150B0000}"/>
    <cellStyle name="Currency 6 12" xfId="2857" xr:uid="{00000000-0005-0000-0000-0000160B0000}"/>
    <cellStyle name="Currency 6 13" xfId="2858" xr:uid="{00000000-0005-0000-0000-0000170B0000}"/>
    <cellStyle name="Currency 6 14" xfId="2859" xr:uid="{00000000-0005-0000-0000-0000180B0000}"/>
    <cellStyle name="Currency 6 15" xfId="2860" xr:uid="{00000000-0005-0000-0000-0000190B0000}"/>
    <cellStyle name="Currency 6 16" xfId="2861" xr:uid="{00000000-0005-0000-0000-00001A0B0000}"/>
    <cellStyle name="Currency 6 17" xfId="2862" xr:uid="{00000000-0005-0000-0000-00001B0B0000}"/>
    <cellStyle name="Currency 6 18" xfId="2863" xr:uid="{00000000-0005-0000-0000-00001C0B0000}"/>
    <cellStyle name="Currency 6 2" xfId="2864" xr:uid="{00000000-0005-0000-0000-00001D0B0000}"/>
    <cellStyle name="Currency 6 2 2" xfId="2865" xr:uid="{00000000-0005-0000-0000-00001E0B0000}"/>
    <cellStyle name="Currency 6 2 2 2" xfId="2866" xr:uid="{00000000-0005-0000-0000-00001F0B0000}"/>
    <cellStyle name="Currency 6 2 3" xfId="2867" xr:uid="{00000000-0005-0000-0000-0000200B0000}"/>
    <cellStyle name="Currency 6 3" xfId="2868" xr:uid="{00000000-0005-0000-0000-0000210B0000}"/>
    <cellStyle name="Currency 6 4" xfId="2869" xr:uid="{00000000-0005-0000-0000-0000220B0000}"/>
    <cellStyle name="Currency 6 5" xfId="2870" xr:uid="{00000000-0005-0000-0000-0000230B0000}"/>
    <cellStyle name="Currency 6 6" xfId="2871" xr:uid="{00000000-0005-0000-0000-0000240B0000}"/>
    <cellStyle name="Currency 6 7" xfId="2872" xr:uid="{00000000-0005-0000-0000-0000250B0000}"/>
    <cellStyle name="Currency 6 8" xfId="2873" xr:uid="{00000000-0005-0000-0000-0000260B0000}"/>
    <cellStyle name="Currency 6 9" xfId="2874" xr:uid="{00000000-0005-0000-0000-0000270B0000}"/>
    <cellStyle name="Currency 7" xfId="2875" xr:uid="{00000000-0005-0000-0000-0000280B0000}"/>
    <cellStyle name="Currency 7 10" xfId="2876" xr:uid="{00000000-0005-0000-0000-0000290B0000}"/>
    <cellStyle name="Currency 7 11" xfId="2877" xr:uid="{00000000-0005-0000-0000-00002A0B0000}"/>
    <cellStyle name="Currency 7 12" xfId="2878" xr:uid="{00000000-0005-0000-0000-00002B0B0000}"/>
    <cellStyle name="Currency 7 13" xfId="2879" xr:uid="{00000000-0005-0000-0000-00002C0B0000}"/>
    <cellStyle name="Currency 7 13 2" xfId="2880" xr:uid="{00000000-0005-0000-0000-00002D0B0000}"/>
    <cellStyle name="Currency 7 13 2 2" xfId="2881" xr:uid="{00000000-0005-0000-0000-00002E0B0000}"/>
    <cellStyle name="Currency 7 13 2 2 2" xfId="10512" xr:uid="{34A8B4BB-2AB4-4FB0-96AB-23D94BC71811}"/>
    <cellStyle name="Currency 7 13 2 3" xfId="10511" xr:uid="{74B8A5B1-09B0-4EC9-8D5F-530CB8413CAF}"/>
    <cellStyle name="Currency 7 13 3" xfId="2882" xr:uid="{00000000-0005-0000-0000-00002F0B0000}"/>
    <cellStyle name="Currency 7 13 4" xfId="2883" xr:uid="{00000000-0005-0000-0000-0000300B0000}"/>
    <cellStyle name="Currency 7 14" xfId="2884" xr:uid="{00000000-0005-0000-0000-0000310B0000}"/>
    <cellStyle name="Currency 7 15" xfId="2885" xr:uid="{00000000-0005-0000-0000-0000320B0000}"/>
    <cellStyle name="Currency 7 16" xfId="2886" xr:uid="{00000000-0005-0000-0000-0000330B0000}"/>
    <cellStyle name="Currency 7 16 2" xfId="10513" xr:uid="{67DFDF1B-DB75-40AB-8E30-AF186505D830}"/>
    <cellStyle name="Currency 7 17" xfId="2887" xr:uid="{00000000-0005-0000-0000-0000340B0000}"/>
    <cellStyle name="Currency 7 17 2" xfId="10514" xr:uid="{109343EF-E8B3-427F-B7E4-A4309D6744DD}"/>
    <cellStyle name="Currency 7 18" xfId="10510" xr:uid="{B0FE2577-1E38-4695-96D7-5C1DF7B5C935}"/>
    <cellStyle name="Currency 7 2" xfId="2888" xr:uid="{00000000-0005-0000-0000-0000350B0000}"/>
    <cellStyle name="Currency 7 2 10" xfId="2889" xr:uid="{00000000-0005-0000-0000-0000360B0000}"/>
    <cellStyle name="Currency 7 2 10 2" xfId="2890" xr:uid="{00000000-0005-0000-0000-0000370B0000}"/>
    <cellStyle name="Currency 7 2 10 2 2" xfId="2891" xr:uid="{00000000-0005-0000-0000-0000380B0000}"/>
    <cellStyle name="Currency 7 2 10 2 2 2" xfId="10517" xr:uid="{E8DE7059-19F6-4C5B-9C8B-A47E96673CE4}"/>
    <cellStyle name="Currency 7 2 10 2 3" xfId="10516" xr:uid="{80513FD0-8AF0-40CD-8600-5F633E772F91}"/>
    <cellStyle name="Currency 7 2 10 3" xfId="2892" xr:uid="{00000000-0005-0000-0000-0000390B0000}"/>
    <cellStyle name="Currency 7 2 10 3 2" xfId="10518" xr:uid="{5F8697D2-E77E-4A8F-BD60-0F6BB21E91A3}"/>
    <cellStyle name="Currency 7 2 10 4" xfId="10515" xr:uid="{FC33E523-273F-4B09-8361-4656D952BB72}"/>
    <cellStyle name="Currency 7 2 11" xfId="2893" xr:uid="{00000000-0005-0000-0000-00003A0B0000}"/>
    <cellStyle name="Currency 7 2 11 2" xfId="2894" xr:uid="{00000000-0005-0000-0000-00003B0B0000}"/>
    <cellStyle name="Currency 7 2 11 2 2" xfId="2895" xr:uid="{00000000-0005-0000-0000-00003C0B0000}"/>
    <cellStyle name="Currency 7 2 11 2 2 2" xfId="10521" xr:uid="{0AEF905B-8A1E-4A16-8481-0665627232CA}"/>
    <cellStyle name="Currency 7 2 11 2 3" xfId="10520" xr:uid="{C3103C72-270B-4789-B83F-CA7473206071}"/>
    <cellStyle name="Currency 7 2 11 3" xfId="2896" xr:uid="{00000000-0005-0000-0000-00003D0B0000}"/>
    <cellStyle name="Currency 7 2 11 3 2" xfId="10522" xr:uid="{521100ED-386C-474E-A983-D77AD1D72508}"/>
    <cellStyle name="Currency 7 2 11 4" xfId="10519" xr:uid="{DC8529D6-B46E-4513-8944-F825707CCAF1}"/>
    <cellStyle name="Currency 7 2 12" xfId="2897" xr:uid="{00000000-0005-0000-0000-00003E0B0000}"/>
    <cellStyle name="Currency 7 2 12 2" xfId="2898" xr:uid="{00000000-0005-0000-0000-00003F0B0000}"/>
    <cellStyle name="Currency 7 2 12 2 2" xfId="10524" xr:uid="{AFD30435-D0DF-4AEB-9142-4815B52F1900}"/>
    <cellStyle name="Currency 7 2 12 3" xfId="10523" xr:uid="{16DA43F5-9005-47C3-BE3D-710C19569ABE}"/>
    <cellStyle name="Currency 7 2 13" xfId="2899" xr:uid="{00000000-0005-0000-0000-0000400B0000}"/>
    <cellStyle name="Currency 7 2 13 2" xfId="2900" xr:uid="{00000000-0005-0000-0000-0000410B0000}"/>
    <cellStyle name="Currency 7 2 13 2 2" xfId="10526" xr:uid="{BC00D8CD-D9EC-4072-BC70-7E909AB0209D}"/>
    <cellStyle name="Currency 7 2 13 3" xfId="10525" xr:uid="{DAC1CAF9-CBF4-45C0-8539-26CCF712C0FF}"/>
    <cellStyle name="Currency 7 2 14" xfId="2901" xr:uid="{00000000-0005-0000-0000-0000420B0000}"/>
    <cellStyle name="Currency 7 2 2" xfId="2902" xr:uid="{00000000-0005-0000-0000-0000430B0000}"/>
    <cellStyle name="Currency 7 2 2 2" xfId="2903" xr:uid="{00000000-0005-0000-0000-0000440B0000}"/>
    <cellStyle name="Currency 7 2 2 2 2" xfId="2904" xr:uid="{00000000-0005-0000-0000-0000450B0000}"/>
    <cellStyle name="Currency 7 2 2 2 2 2" xfId="10529" xr:uid="{88A764FB-9E85-4D2E-B088-B131EE8147AA}"/>
    <cellStyle name="Currency 7 2 2 2 3" xfId="10528" xr:uid="{8F1AEDC7-B477-4608-897E-0BB6CA4C72F0}"/>
    <cellStyle name="Currency 7 2 2 3" xfId="2905" xr:uid="{00000000-0005-0000-0000-0000460B0000}"/>
    <cellStyle name="Currency 7 2 2 3 2" xfId="10530" xr:uid="{C8A4A5AE-B3EF-4DEF-B497-46405DFF20BA}"/>
    <cellStyle name="Currency 7 2 2 4" xfId="10527" xr:uid="{85017579-61F1-4785-A87D-493FBBE8F1F3}"/>
    <cellStyle name="Currency 7 2 3" xfId="2906" xr:uid="{00000000-0005-0000-0000-0000470B0000}"/>
    <cellStyle name="Currency 7 2 3 2" xfId="2907" xr:uid="{00000000-0005-0000-0000-0000480B0000}"/>
    <cellStyle name="Currency 7 2 3 2 2" xfId="2908" xr:uid="{00000000-0005-0000-0000-0000490B0000}"/>
    <cellStyle name="Currency 7 2 3 2 2 2" xfId="10533" xr:uid="{F13AF466-11C7-4434-99E8-82C2685386EB}"/>
    <cellStyle name="Currency 7 2 3 2 3" xfId="10532" xr:uid="{C5035401-E8EC-4B27-9ABD-8588BC1A3045}"/>
    <cellStyle name="Currency 7 2 3 3" xfId="2909" xr:uid="{00000000-0005-0000-0000-00004A0B0000}"/>
    <cellStyle name="Currency 7 2 3 3 2" xfId="10534" xr:uid="{3A6218FB-7CB3-4139-89AF-40118E38FDD4}"/>
    <cellStyle name="Currency 7 2 3 4" xfId="10531" xr:uid="{7D887DA8-46E3-45ED-8C19-67CFD6A8EA05}"/>
    <cellStyle name="Currency 7 2 4" xfId="2910" xr:uid="{00000000-0005-0000-0000-00004B0B0000}"/>
    <cellStyle name="Currency 7 2 4 2" xfId="2911" xr:uid="{00000000-0005-0000-0000-00004C0B0000}"/>
    <cellStyle name="Currency 7 2 4 2 2" xfId="2912" xr:uid="{00000000-0005-0000-0000-00004D0B0000}"/>
    <cellStyle name="Currency 7 2 4 2 2 2" xfId="10537" xr:uid="{138EF884-57F4-4E83-B7D3-7C1FECE6DAB7}"/>
    <cellStyle name="Currency 7 2 4 2 3" xfId="10536" xr:uid="{541BD911-EF38-43A2-9714-EC4357816387}"/>
    <cellStyle name="Currency 7 2 4 3" xfId="2913" xr:uid="{00000000-0005-0000-0000-00004E0B0000}"/>
    <cellStyle name="Currency 7 2 4 3 2" xfId="10538" xr:uid="{E7EDAC7F-5430-4A03-90DE-E9003D18146E}"/>
    <cellStyle name="Currency 7 2 4 4" xfId="10535" xr:uid="{61C93EFA-7077-41BA-93C5-85BE28225CD2}"/>
    <cellStyle name="Currency 7 2 5" xfId="2914" xr:uid="{00000000-0005-0000-0000-00004F0B0000}"/>
    <cellStyle name="Currency 7 2 5 2" xfId="2915" xr:uid="{00000000-0005-0000-0000-0000500B0000}"/>
    <cellStyle name="Currency 7 2 5 2 2" xfId="2916" xr:uid="{00000000-0005-0000-0000-0000510B0000}"/>
    <cellStyle name="Currency 7 2 5 2 2 2" xfId="10541" xr:uid="{E288CD1F-C96D-4CDE-873F-A8B9E6F28DE0}"/>
    <cellStyle name="Currency 7 2 5 2 3" xfId="10540" xr:uid="{90445600-0683-402C-B78F-57E7C12DEF09}"/>
    <cellStyle name="Currency 7 2 5 3" xfId="2917" xr:uid="{00000000-0005-0000-0000-0000520B0000}"/>
    <cellStyle name="Currency 7 2 5 3 2" xfId="10542" xr:uid="{ED6E6E16-C076-4961-874B-EA985A7120AD}"/>
    <cellStyle name="Currency 7 2 5 4" xfId="10539" xr:uid="{AEDFB4E7-AC9F-4314-B6E3-0235E0C8BFB0}"/>
    <cellStyle name="Currency 7 2 6" xfId="2918" xr:uid="{00000000-0005-0000-0000-0000530B0000}"/>
    <cellStyle name="Currency 7 2 6 2" xfId="2919" xr:uid="{00000000-0005-0000-0000-0000540B0000}"/>
    <cellStyle name="Currency 7 2 6 2 2" xfId="2920" xr:uid="{00000000-0005-0000-0000-0000550B0000}"/>
    <cellStyle name="Currency 7 2 6 2 2 2" xfId="10545" xr:uid="{65BAAA52-203B-454E-989D-C51285A94FE0}"/>
    <cellStyle name="Currency 7 2 6 2 3" xfId="10544" xr:uid="{49EC2FDC-041E-4364-A47C-033BCEEDA65A}"/>
    <cellStyle name="Currency 7 2 6 3" xfId="2921" xr:uid="{00000000-0005-0000-0000-0000560B0000}"/>
    <cellStyle name="Currency 7 2 6 3 2" xfId="10546" xr:uid="{A62B5DCB-ACC3-497A-8382-BED6FDCC9A38}"/>
    <cellStyle name="Currency 7 2 6 4" xfId="10543" xr:uid="{C10CC1DB-4E5C-4E15-AE0F-484C2174ED2A}"/>
    <cellStyle name="Currency 7 2 7" xfId="2922" xr:uid="{00000000-0005-0000-0000-0000570B0000}"/>
    <cellStyle name="Currency 7 2 7 2" xfId="2923" xr:uid="{00000000-0005-0000-0000-0000580B0000}"/>
    <cellStyle name="Currency 7 2 7 2 2" xfId="2924" xr:uid="{00000000-0005-0000-0000-0000590B0000}"/>
    <cellStyle name="Currency 7 2 7 2 2 2" xfId="10549" xr:uid="{8ED88031-E03E-4B31-8058-A01F7EA277E2}"/>
    <cellStyle name="Currency 7 2 7 2 3" xfId="10548" xr:uid="{86364979-F8E3-4C72-AFAE-5D1D2DD9C23C}"/>
    <cellStyle name="Currency 7 2 7 3" xfId="2925" xr:uid="{00000000-0005-0000-0000-00005A0B0000}"/>
    <cellStyle name="Currency 7 2 7 3 2" xfId="10550" xr:uid="{D920FDF8-4F48-4822-949A-7F4282CF1044}"/>
    <cellStyle name="Currency 7 2 7 4" xfId="10547" xr:uid="{26A62653-7689-4FE0-960C-9A9C9F2D547C}"/>
    <cellStyle name="Currency 7 2 8" xfId="2926" xr:uid="{00000000-0005-0000-0000-00005B0B0000}"/>
    <cellStyle name="Currency 7 2 8 2" xfId="2927" xr:uid="{00000000-0005-0000-0000-00005C0B0000}"/>
    <cellStyle name="Currency 7 2 8 2 2" xfId="2928" xr:uid="{00000000-0005-0000-0000-00005D0B0000}"/>
    <cellStyle name="Currency 7 2 8 2 2 2" xfId="10553" xr:uid="{0EFC1E4D-5595-4F0E-A0F3-19CB970BF43D}"/>
    <cellStyle name="Currency 7 2 8 2 3" xfId="10552" xr:uid="{42856239-B3A8-405B-8655-756CFEAEEC15}"/>
    <cellStyle name="Currency 7 2 8 3" xfId="2929" xr:uid="{00000000-0005-0000-0000-00005E0B0000}"/>
    <cellStyle name="Currency 7 2 8 3 2" xfId="10554" xr:uid="{8146BB16-0E1C-4B4A-B6E7-F7EE67CEC119}"/>
    <cellStyle name="Currency 7 2 8 4" xfId="10551" xr:uid="{097839A5-283C-47F9-807E-1993E9A97308}"/>
    <cellStyle name="Currency 7 2 9" xfId="2930" xr:uid="{00000000-0005-0000-0000-00005F0B0000}"/>
    <cellStyle name="Currency 7 2 9 2" xfId="2931" xr:uid="{00000000-0005-0000-0000-0000600B0000}"/>
    <cellStyle name="Currency 7 2 9 2 2" xfId="2932" xr:uid="{00000000-0005-0000-0000-0000610B0000}"/>
    <cellStyle name="Currency 7 2 9 2 2 2" xfId="10557" xr:uid="{BFB28A45-0667-4441-B137-BC6BC14CC9CA}"/>
    <cellStyle name="Currency 7 2 9 2 3" xfId="10556" xr:uid="{D185C996-BDB5-48CE-8498-1DB0EBE52B9F}"/>
    <cellStyle name="Currency 7 2 9 3" xfId="2933" xr:uid="{00000000-0005-0000-0000-0000620B0000}"/>
    <cellStyle name="Currency 7 2 9 3 2" xfId="10558" xr:uid="{009867C7-F924-452D-9264-97D4A234F0E9}"/>
    <cellStyle name="Currency 7 2 9 4" xfId="10555" xr:uid="{E40A7DAC-8219-4C1B-ABB3-119FB236CF35}"/>
    <cellStyle name="Currency 7 3" xfId="2934" xr:uid="{00000000-0005-0000-0000-0000630B0000}"/>
    <cellStyle name="Currency 7 3 2" xfId="2935" xr:uid="{00000000-0005-0000-0000-0000640B0000}"/>
    <cellStyle name="Currency 7 3 2 2" xfId="2936" xr:uid="{00000000-0005-0000-0000-0000650B0000}"/>
    <cellStyle name="Currency 7 3 2 2 2" xfId="10561" xr:uid="{CB0D2308-AC02-4F83-A988-379AE8765E9A}"/>
    <cellStyle name="Currency 7 3 2 3" xfId="10560" xr:uid="{9909CDAE-FEEE-497F-89E4-D9F91C36E5BD}"/>
    <cellStyle name="Currency 7 3 3" xfId="2937" xr:uid="{00000000-0005-0000-0000-0000660B0000}"/>
    <cellStyle name="Currency 7 3 3 2" xfId="10562" xr:uid="{1480BFB1-D8B3-4A23-B30C-99BF0AE6704F}"/>
    <cellStyle name="Currency 7 3 4" xfId="10559" xr:uid="{ED98CC1B-D91D-4590-AB3A-C5A7A66C6B0A}"/>
    <cellStyle name="Currency 7 4" xfId="2938" xr:uid="{00000000-0005-0000-0000-0000670B0000}"/>
    <cellStyle name="Currency 7 5" xfId="2939" xr:uid="{00000000-0005-0000-0000-0000680B0000}"/>
    <cellStyle name="Currency 7 6" xfId="2940" xr:uid="{00000000-0005-0000-0000-0000690B0000}"/>
    <cellStyle name="Currency 7 7" xfId="2941" xr:uid="{00000000-0005-0000-0000-00006A0B0000}"/>
    <cellStyle name="Currency 7 8" xfId="2942" xr:uid="{00000000-0005-0000-0000-00006B0B0000}"/>
    <cellStyle name="Currency 7 9" xfId="2943" xr:uid="{00000000-0005-0000-0000-00006C0B0000}"/>
    <cellStyle name="Currency 8" xfId="2944" xr:uid="{00000000-0005-0000-0000-00006D0B0000}"/>
    <cellStyle name="Currency 9" xfId="2945" xr:uid="{00000000-0005-0000-0000-00006E0B0000}"/>
    <cellStyle name="Currency No$" xfId="2946" xr:uid="{00000000-0005-0000-0000-00006F0B0000}"/>
    <cellStyle name="Currency Total" xfId="2947" xr:uid="{00000000-0005-0000-0000-0000700B0000}"/>
    <cellStyle name="Currency Total 2" xfId="2948" xr:uid="{00000000-0005-0000-0000-0000710B0000}"/>
    <cellStyle name="Currency Total 2 2" xfId="10564" xr:uid="{0AAC0E36-2024-4F00-9155-75489FAA2098}"/>
    <cellStyle name="Currency Total 3" xfId="10563" xr:uid="{16C366C1-286E-4432-AA29-8D689E8E1936}"/>
    <cellStyle name="Currency x2 No$" xfId="2949" xr:uid="{00000000-0005-0000-0000-0000720B0000}"/>
    <cellStyle name="Currency0" xfId="2950" xr:uid="{00000000-0005-0000-0000-0000730B0000}"/>
    <cellStyle name="Custom - Style1" xfId="2951" xr:uid="{00000000-0005-0000-0000-0000740B0000}"/>
    <cellStyle name="Custom - Style8" xfId="2952" xr:uid="{00000000-0005-0000-0000-0000750B0000}"/>
    <cellStyle name="Data   - Style2" xfId="2953" xr:uid="{00000000-0005-0000-0000-0000760B0000}"/>
    <cellStyle name="Date" xfId="2954" xr:uid="{00000000-0005-0000-0000-0000770B0000}"/>
    <cellStyle name="Dollarsign" xfId="2955" xr:uid="{00000000-0005-0000-0000-0000780B0000}"/>
    <cellStyle name="DOUBLEL" xfId="2956" xr:uid="{00000000-0005-0000-0000-0000790B0000}"/>
    <cellStyle name="DOUBLEL 2" xfId="2957" xr:uid="{00000000-0005-0000-0000-00007A0B0000}"/>
    <cellStyle name="DOUBLEL 2 2" xfId="10566" xr:uid="{E7FE092B-776B-434E-A44E-E7F799F7B081}"/>
    <cellStyle name="DOUBLEL 3" xfId="2958" xr:uid="{00000000-0005-0000-0000-00007B0B0000}"/>
    <cellStyle name="DOUBLEL 3 2" xfId="10567" xr:uid="{B8DDD44C-64C0-4DF1-BB3F-404249B14F63}"/>
    <cellStyle name="DOUBLEL 4" xfId="2959" xr:uid="{00000000-0005-0000-0000-00007C0B0000}"/>
    <cellStyle name="DOUBLEL 4 2" xfId="10568" xr:uid="{14001E51-1E2F-4518-851A-00248466D892}"/>
    <cellStyle name="DOUBLEL 5" xfId="10565" xr:uid="{BBFBEFE4-897D-4777-B1B8-63111F09D04B}"/>
    <cellStyle name="eatme" xfId="2960" xr:uid="{00000000-0005-0000-0000-00007D0B0000}"/>
    <cellStyle name="Explanatory Text" xfId="9478" builtinId="53" customBuiltin="1"/>
    <cellStyle name="Explanatory Text 2" xfId="2961" xr:uid="{00000000-0005-0000-0000-00007E0B0000}"/>
    <cellStyle name="Explanatory Text 3" xfId="2962" xr:uid="{00000000-0005-0000-0000-00007F0B0000}"/>
    <cellStyle name="Explanatory Text 4" xfId="2963" xr:uid="{00000000-0005-0000-0000-0000800B0000}"/>
    <cellStyle name="Explanatory Text 5" xfId="2964" xr:uid="{00000000-0005-0000-0000-0000810B0000}"/>
    <cellStyle name="Explanatory Text 6" xfId="2965" xr:uid="{00000000-0005-0000-0000-0000820B0000}"/>
    <cellStyle name="Fixed" xfId="2966" xr:uid="{00000000-0005-0000-0000-0000830B0000}"/>
    <cellStyle name="Formula" xfId="2967" xr:uid="{00000000-0005-0000-0000-0000840B0000}"/>
    <cellStyle name="Gas Cost x5" xfId="2968" xr:uid="{00000000-0005-0000-0000-0000850B0000}"/>
    <cellStyle name="Good" xfId="9470" builtinId="26" customBuiltin="1"/>
    <cellStyle name="Good 2" xfId="2969" xr:uid="{00000000-0005-0000-0000-0000860B0000}"/>
    <cellStyle name="Good 3" xfId="2970" xr:uid="{00000000-0005-0000-0000-0000870B0000}"/>
    <cellStyle name="Good 4" xfId="2971" xr:uid="{00000000-0005-0000-0000-0000880B0000}"/>
    <cellStyle name="Good 5" xfId="2972" xr:uid="{00000000-0005-0000-0000-0000890B0000}"/>
    <cellStyle name="Good 6" xfId="2973" xr:uid="{00000000-0005-0000-0000-00008A0B0000}"/>
    <cellStyle name="Hardcoded" xfId="2974" xr:uid="{00000000-0005-0000-0000-00008B0B0000}"/>
    <cellStyle name="Head Title" xfId="2975" xr:uid="{00000000-0005-0000-0000-00008C0B0000}"/>
    <cellStyle name="Heading 1" xfId="9466" builtinId="16" customBuiltin="1"/>
    <cellStyle name="Heading 1 2" xfId="2976" xr:uid="{00000000-0005-0000-0000-00008D0B0000}"/>
    <cellStyle name="Heading 1 3" xfId="2977" xr:uid="{00000000-0005-0000-0000-00008E0B0000}"/>
    <cellStyle name="Heading 1 4" xfId="2978" xr:uid="{00000000-0005-0000-0000-00008F0B0000}"/>
    <cellStyle name="Heading 1 5" xfId="2979" xr:uid="{00000000-0005-0000-0000-0000900B0000}"/>
    <cellStyle name="Heading 1 6" xfId="2980" xr:uid="{00000000-0005-0000-0000-0000910B0000}"/>
    <cellStyle name="Heading 2" xfId="9467" builtinId="17" customBuiltin="1"/>
    <cellStyle name="Heading 2 2" xfId="2981" xr:uid="{00000000-0005-0000-0000-0000920B0000}"/>
    <cellStyle name="Heading 2 3" xfId="2982" xr:uid="{00000000-0005-0000-0000-0000930B0000}"/>
    <cellStyle name="Heading 2 4" xfId="2983" xr:uid="{00000000-0005-0000-0000-0000940B0000}"/>
    <cellStyle name="Heading 2 5" xfId="2984" xr:uid="{00000000-0005-0000-0000-0000950B0000}"/>
    <cellStyle name="Heading 2 6" xfId="2985" xr:uid="{00000000-0005-0000-0000-0000960B0000}"/>
    <cellStyle name="Heading 3" xfId="9468" builtinId="18" customBuiltin="1"/>
    <cellStyle name="Heading 3 2" xfId="2986" xr:uid="{00000000-0005-0000-0000-0000970B0000}"/>
    <cellStyle name="Heading 3 3" xfId="2987" xr:uid="{00000000-0005-0000-0000-0000980B0000}"/>
    <cellStyle name="Heading 3 4" xfId="2988" xr:uid="{00000000-0005-0000-0000-0000990B0000}"/>
    <cellStyle name="Heading 3 5" xfId="2989" xr:uid="{00000000-0005-0000-0000-00009A0B0000}"/>
    <cellStyle name="Heading 3 6" xfId="2990" xr:uid="{00000000-0005-0000-0000-00009B0B0000}"/>
    <cellStyle name="Heading 4" xfId="9469" builtinId="19" customBuiltin="1"/>
    <cellStyle name="Heading 4 2" xfId="2991" xr:uid="{00000000-0005-0000-0000-00009C0B0000}"/>
    <cellStyle name="Heading 4 3" xfId="2992" xr:uid="{00000000-0005-0000-0000-00009D0B0000}"/>
    <cellStyle name="Heading 4 4" xfId="2993" xr:uid="{00000000-0005-0000-0000-00009E0B0000}"/>
    <cellStyle name="Heading 4 5" xfId="2994" xr:uid="{00000000-0005-0000-0000-00009F0B0000}"/>
    <cellStyle name="Heading 4 6" xfId="2995" xr:uid="{00000000-0005-0000-0000-0000A00B0000}"/>
    <cellStyle name="HeadlineStyle" xfId="2996" xr:uid="{00000000-0005-0000-0000-0000A10B0000}"/>
    <cellStyle name="HeadlineStyle 10" xfId="2997" xr:uid="{00000000-0005-0000-0000-0000A20B0000}"/>
    <cellStyle name="HeadlineStyle 11" xfId="2998" xr:uid="{00000000-0005-0000-0000-0000A30B0000}"/>
    <cellStyle name="HeadlineStyle 12" xfId="2999" xr:uid="{00000000-0005-0000-0000-0000A40B0000}"/>
    <cellStyle name="HeadlineStyle 13" xfId="3000" xr:uid="{00000000-0005-0000-0000-0000A50B0000}"/>
    <cellStyle name="HeadlineStyle 14" xfId="3001" xr:uid="{00000000-0005-0000-0000-0000A60B0000}"/>
    <cellStyle name="HeadlineStyle 15" xfId="3002" xr:uid="{00000000-0005-0000-0000-0000A70B0000}"/>
    <cellStyle name="HeadlineStyle 16" xfId="3003" xr:uid="{00000000-0005-0000-0000-0000A80B0000}"/>
    <cellStyle name="HeadlineStyle 2" xfId="3004" xr:uid="{00000000-0005-0000-0000-0000A90B0000}"/>
    <cellStyle name="HeadlineStyle 3" xfId="3005" xr:uid="{00000000-0005-0000-0000-0000AA0B0000}"/>
    <cellStyle name="HeadlineStyle 4" xfId="3006" xr:uid="{00000000-0005-0000-0000-0000AB0B0000}"/>
    <cellStyle name="HeadlineStyle 5" xfId="3007" xr:uid="{00000000-0005-0000-0000-0000AC0B0000}"/>
    <cellStyle name="HeadlineStyle 6" xfId="3008" xr:uid="{00000000-0005-0000-0000-0000AD0B0000}"/>
    <cellStyle name="HeadlineStyle 7" xfId="3009" xr:uid="{00000000-0005-0000-0000-0000AE0B0000}"/>
    <cellStyle name="HeadlineStyle 8" xfId="3010" xr:uid="{00000000-0005-0000-0000-0000AF0B0000}"/>
    <cellStyle name="HeadlineStyle 9" xfId="3011" xr:uid="{00000000-0005-0000-0000-0000B00B0000}"/>
    <cellStyle name="HeadlineStyleJustified" xfId="3012" xr:uid="{00000000-0005-0000-0000-0000B10B0000}"/>
    <cellStyle name="HeadlineStyleJustified 10" xfId="3013" xr:uid="{00000000-0005-0000-0000-0000B20B0000}"/>
    <cellStyle name="HeadlineStyleJustified 11" xfId="3014" xr:uid="{00000000-0005-0000-0000-0000B30B0000}"/>
    <cellStyle name="HeadlineStyleJustified 12" xfId="3015" xr:uid="{00000000-0005-0000-0000-0000B40B0000}"/>
    <cellStyle name="HeadlineStyleJustified 13" xfId="3016" xr:uid="{00000000-0005-0000-0000-0000B50B0000}"/>
    <cellStyle name="HeadlineStyleJustified 14" xfId="3017" xr:uid="{00000000-0005-0000-0000-0000B60B0000}"/>
    <cellStyle name="HeadlineStyleJustified 15" xfId="3018" xr:uid="{00000000-0005-0000-0000-0000B70B0000}"/>
    <cellStyle name="HeadlineStyleJustified 16" xfId="3019" xr:uid="{00000000-0005-0000-0000-0000B80B0000}"/>
    <cellStyle name="HeadlineStyleJustified 2" xfId="3020" xr:uid="{00000000-0005-0000-0000-0000B90B0000}"/>
    <cellStyle name="HeadlineStyleJustified 3" xfId="3021" xr:uid="{00000000-0005-0000-0000-0000BA0B0000}"/>
    <cellStyle name="HeadlineStyleJustified 4" xfId="3022" xr:uid="{00000000-0005-0000-0000-0000BB0B0000}"/>
    <cellStyle name="HeadlineStyleJustified 5" xfId="3023" xr:uid="{00000000-0005-0000-0000-0000BC0B0000}"/>
    <cellStyle name="HeadlineStyleJustified 6" xfId="3024" xr:uid="{00000000-0005-0000-0000-0000BD0B0000}"/>
    <cellStyle name="HeadlineStyleJustified 7" xfId="3025" xr:uid="{00000000-0005-0000-0000-0000BE0B0000}"/>
    <cellStyle name="HeadlineStyleJustified 8" xfId="3026" xr:uid="{00000000-0005-0000-0000-0000BF0B0000}"/>
    <cellStyle name="HeadlineStyleJustified 9" xfId="3027" xr:uid="{00000000-0005-0000-0000-0000C00B0000}"/>
    <cellStyle name="Hyperlink 2" xfId="3028" xr:uid="{00000000-0005-0000-0000-0000C10B0000}"/>
    <cellStyle name="Hyperlink 2 2" xfId="3029" xr:uid="{00000000-0005-0000-0000-0000C20B0000}"/>
    <cellStyle name="Hyperlink 3" xfId="3030" xr:uid="{00000000-0005-0000-0000-0000C30B0000}"/>
    <cellStyle name="inc/dec" xfId="3031" xr:uid="{00000000-0005-0000-0000-0000C40B0000}"/>
    <cellStyle name="inc/dec 2" xfId="3032" xr:uid="{00000000-0005-0000-0000-0000C50B0000}"/>
    <cellStyle name="Input" xfId="9472" builtinId="20" customBuiltin="1"/>
    <cellStyle name="Input 2" xfId="3033" xr:uid="{00000000-0005-0000-0000-0000C60B0000}"/>
    <cellStyle name="Input 3" xfId="3034" xr:uid="{00000000-0005-0000-0000-0000C70B0000}"/>
    <cellStyle name="Input 4" xfId="3035" xr:uid="{00000000-0005-0000-0000-0000C80B0000}"/>
    <cellStyle name="Input 5" xfId="3036" xr:uid="{00000000-0005-0000-0000-0000C90B0000}"/>
    <cellStyle name="Input 6" xfId="3037" xr:uid="{00000000-0005-0000-0000-0000CA0B0000}"/>
    <cellStyle name="Input 7" xfId="3038" xr:uid="{00000000-0005-0000-0000-0000CB0B0000}"/>
    <cellStyle name="Labels - Style3" xfId="3039" xr:uid="{00000000-0005-0000-0000-0000CC0B0000}"/>
    <cellStyle name="Labor" xfId="3040" xr:uid="{00000000-0005-0000-0000-0000CD0B0000}"/>
    <cellStyle name="Lines" xfId="3041" xr:uid="{00000000-0005-0000-0000-0000CE0B0000}"/>
    <cellStyle name="Linked Amount" xfId="3042" xr:uid="{00000000-0005-0000-0000-0000CF0B0000}"/>
    <cellStyle name="Linked Cell" xfId="9475" builtinId="24" customBuiltin="1"/>
    <cellStyle name="Linked Cell 2" xfId="3043" xr:uid="{00000000-0005-0000-0000-0000D00B0000}"/>
    <cellStyle name="Linked Cell 3" xfId="3044" xr:uid="{00000000-0005-0000-0000-0000D10B0000}"/>
    <cellStyle name="Linked Cell 4" xfId="3045" xr:uid="{00000000-0005-0000-0000-0000D20B0000}"/>
    <cellStyle name="Linked Cell 5" xfId="3046" xr:uid="{00000000-0005-0000-0000-0000D30B0000}"/>
    <cellStyle name="Linked Cell 6" xfId="3047" xr:uid="{00000000-0005-0000-0000-0000D40B0000}"/>
    <cellStyle name="Neutral 2" xfId="3048" xr:uid="{00000000-0005-0000-0000-0000D50B0000}"/>
    <cellStyle name="Neutral 3" xfId="3049" xr:uid="{00000000-0005-0000-0000-0000D60B0000}"/>
    <cellStyle name="Neutral 3 2" xfId="9523" xr:uid="{D8C83BCA-5B6C-4E15-A0AF-08EFF34F6F0B}"/>
    <cellStyle name="Neutral 4" xfId="3050" xr:uid="{00000000-0005-0000-0000-0000D70B0000}"/>
    <cellStyle name="Neutral 5" xfId="3051" xr:uid="{00000000-0005-0000-0000-0000D80B0000}"/>
    <cellStyle name="Neutral 6" xfId="3052" xr:uid="{00000000-0005-0000-0000-0000D90B0000}"/>
    <cellStyle name="Normal" xfId="0" builtinId="0"/>
    <cellStyle name="Normal - Style1" xfId="3053" xr:uid="{00000000-0005-0000-0000-0000DB0B0000}"/>
    <cellStyle name="Normal - Style2" xfId="3054" xr:uid="{00000000-0005-0000-0000-0000DC0B0000}"/>
    <cellStyle name="Normal - Style3" xfId="3055" xr:uid="{00000000-0005-0000-0000-0000DD0B0000}"/>
    <cellStyle name="Normal - Style4" xfId="3056" xr:uid="{00000000-0005-0000-0000-0000DE0B0000}"/>
    <cellStyle name="Normal - Style5" xfId="3057" xr:uid="{00000000-0005-0000-0000-0000DF0B0000}"/>
    <cellStyle name="Normal - Style6" xfId="3058" xr:uid="{00000000-0005-0000-0000-0000E00B0000}"/>
    <cellStyle name="Normal - Style7" xfId="3059" xr:uid="{00000000-0005-0000-0000-0000E10B0000}"/>
    <cellStyle name="Normal - Style8" xfId="3060" xr:uid="{00000000-0005-0000-0000-0000E20B0000}"/>
    <cellStyle name="Normal 10" xfId="3061" xr:uid="{00000000-0005-0000-0000-0000E30B0000}"/>
    <cellStyle name="Normal 10 10" xfId="19" xr:uid="{00000000-0005-0000-0000-0000E40B0000}"/>
    <cellStyle name="Normal 10 10 2" xfId="3062" xr:uid="{00000000-0005-0000-0000-0000E50B0000}"/>
    <cellStyle name="Normal 10 10 2 2" xfId="3063" xr:uid="{00000000-0005-0000-0000-0000E60B0000}"/>
    <cellStyle name="Normal 10 10 2 2 2" xfId="10571" xr:uid="{65DBEE10-292D-40BC-8503-B2A37EAD88CA}"/>
    <cellStyle name="Normal 10 10 2 3" xfId="3064" xr:uid="{00000000-0005-0000-0000-0000E70B0000}"/>
    <cellStyle name="Normal 10 10 2 3 2" xfId="10572" xr:uid="{7ECECAFB-AF20-4241-83A3-983BC87C61F3}"/>
    <cellStyle name="Normal 10 10 2 4" xfId="10570" xr:uid="{A9ADCC09-5E0C-40E4-B623-0C4A8A4016E8}"/>
    <cellStyle name="Normal 10 10 3" xfId="3065" xr:uid="{00000000-0005-0000-0000-0000E80B0000}"/>
    <cellStyle name="Normal 10 10 3 2" xfId="9398" xr:uid="{00000000-0005-0000-0000-0000E90B0000}"/>
    <cellStyle name="Normal 10 10 3 2 2" xfId="9757" xr:uid="{B3074DD6-495A-43BB-8069-D27D9C6B6FE2}"/>
    <cellStyle name="Normal 10 10 3 2 2 2" xfId="9763" xr:uid="{FCC56434-0155-40B8-9215-E73301C3A8A2}"/>
    <cellStyle name="Normal 10 10 3 2 3" xfId="9755" xr:uid="{07676E55-2945-4F8B-8B44-A36FD5D9ADE8}"/>
    <cellStyle name="Normal 10 10 3 2 4" xfId="9765" xr:uid="{4F760E73-D8FE-4175-A88A-6175B3AD0736}"/>
    <cellStyle name="Normal 10 10 4" xfId="3066" xr:uid="{00000000-0005-0000-0000-0000EA0B0000}"/>
    <cellStyle name="Normal 10 10 5" xfId="3067" xr:uid="{00000000-0005-0000-0000-0000EB0B0000}"/>
    <cellStyle name="Normal 10 10 5 2" xfId="10573" xr:uid="{788533AD-DB36-4639-BE35-2959A9080F21}"/>
    <cellStyle name="Normal 10 10 6" xfId="3068" xr:uid="{00000000-0005-0000-0000-0000EC0B0000}"/>
    <cellStyle name="Normal 10 10 6 2" xfId="9397" xr:uid="{00000000-0005-0000-0000-0000ED0B0000}"/>
    <cellStyle name="Normal 10 10 6 2 2" xfId="9766" xr:uid="{A28B6E0A-AC63-4D0A-B8C4-6E5447B1C1E6}"/>
    <cellStyle name="Normal 10 10 6 2 3" xfId="9756" xr:uid="{1C114233-5B12-4912-AAED-A1956B3BB84E}"/>
    <cellStyle name="Normal 10 10 6 3" xfId="10574" xr:uid="{00BB3A72-C6C8-4971-9AAE-78FCFD2ABA7B}"/>
    <cellStyle name="Normal 10 10 7" xfId="3069" xr:uid="{00000000-0005-0000-0000-0000EE0B0000}"/>
    <cellStyle name="Normal 10 10 7 2" xfId="10575" xr:uid="{AED2913E-CCE0-44FA-AA9E-39DF87D6CF99}"/>
    <cellStyle name="Normal 10 10 8" xfId="9407" xr:uid="{00000000-0005-0000-0000-0000EF0B0000}"/>
    <cellStyle name="Normal 10 11" xfId="22" xr:uid="{00000000-0005-0000-0000-0000F00B0000}"/>
    <cellStyle name="Normal 10 11 2" xfId="3070" xr:uid="{00000000-0005-0000-0000-0000F10B0000}"/>
    <cellStyle name="Normal 10 11 2 2" xfId="3071" xr:uid="{00000000-0005-0000-0000-0000F20B0000}"/>
    <cellStyle name="Normal 10 11 3" xfId="3072" xr:uid="{00000000-0005-0000-0000-0000F30B0000}"/>
    <cellStyle name="Normal 10 11 4" xfId="9409" xr:uid="{00000000-0005-0000-0000-0000F40B0000}"/>
    <cellStyle name="Normal 10 12" xfId="3073" xr:uid="{00000000-0005-0000-0000-0000F50B0000}"/>
    <cellStyle name="Normal 10 12 2" xfId="3074" xr:uid="{00000000-0005-0000-0000-0000F60B0000}"/>
    <cellStyle name="Normal 10 12 2 2" xfId="3075" xr:uid="{00000000-0005-0000-0000-0000F70B0000}"/>
    <cellStyle name="Normal 10 12 3" xfId="3076" xr:uid="{00000000-0005-0000-0000-0000F80B0000}"/>
    <cellStyle name="Normal 10 13" xfId="3077" xr:uid="{00000000-0005-0000-0000-0000F90B0000}"/>
    <cellStyle name="Normal 10 13 2" xfId="3078" xr:uid="{00000000-0005-0000-0000-0000FA0B0000}"/>
    <cellStyle name="Normal 10 13 2 2" xfId="3079" xr:uid="{00000000-0005-0000-0000-0000FB0B0000}"/>
    <cellStyle name="Normal 10 13 3" xfId="3080" xr:uid="{00000000-0005-0000-0000-0000FC0B0000}"/>
    <cellStyle name="Normal 10 14" xfId="3081" xr:uid="{00000000-0005-0000-0000-0000FD0B0000}"/>
    <cellStyle name="Normal 10 14 10" xfId="3082" xr:uid="{00000000-0005-0000-0000-0000FE0B0000}"/>
    <cellStyle name="Normal 10 14 10 2" xfId="3083" xr:uid="{00000000-0005-0000-0000-0000FF0B0000}"/>
    <cellStyle name="Normal 10 14 10 2 2" xfId="3084" xr:uid="{00000000-0005-0000-0000-0000000C0000}"/>
    <cellStyle name="Normal 10 14 10 3" xfId="3085" xr:uid="{00000000-0005-0000-0000-0000010C0000}"/>
    <cellStyle name="Normal 10 14 11" xfId="3086" xr:uid="{00000000-0005-0000-0000-0000020C0000}"/>
    <cellStyle name="Normal 10 14 11 2" xfId="3087" xr:uid="{00000000-0005-0000-0000-0000030C0000}"/>
    <cellStyle name="Normal 10 14 11 2 2" xfId="3088" xr:uid="{00000000-0005-0000-0000-0000040C0000}"/>
    <cellStyle name="Normal 10 14 11 3" xfId="3089" xr:uid="{00000000-0005-0000-0000-0000050C0000}"/>
    <cellStyle name="Normal 10 14 12" xfId="3090" xr:uid="{00000000-0005-0000-0000-0000060C0000}"/>
    <cellStyle name="Normal 10 14 12 2" xfId="3091" xr:uid="{00000000-0005-0000-0000-0000070C0000}"/>
    <cellStyle name="Normal 10 14 12 2 2" xfId="3092" xr:uid="{00000000-0005-0000-0000-0000080C0000}"/>
    <cellStyle name="Normal 10 14 12 3" xfId="3093" xr:uid="{00000000-0005-0000-0000-0000090C0000}"/>
    <cellStyle name="Normal 10 14 13" xfId="3094" xr:uid="{00000000-0005-0000-0000-00000A0C0000}"/>
    <cellStyle name="Normal 10 14 13 2" xfId="3095" xr:uid="{00000000-0005-0000-0000-00000B0C0000}"/>
    <cellStyle name="Normal 10 14 13 2 2" xfId="10577" xr:uid="{42FA974B-C0EE-4035-B235-A64747A9B89F}"/>
    <cellStyle name="Normal 10 14 13 3" xfId="10576" xr:uid="{B7F460DE-CAD4-4D70-B71E-E36603C059D7}"/>
    <cellStyle name="Normal 10 14 14" xfId="3096" xr:uid="{00000000-0005-0000-0000-00000C0C0000}"/>
    <cellStyle name="Normal 10 14 14 2" xfId="10578" xr:uid="{E278E875-6F99-44BB-84D4-7D478A7CBB36}"/>
    <cellStyle name="Normal 10 14 2" xfId="3097" xr:uid="{00000000-0005-0000-0000-00000D0C0000}"/>
    <cellStyle name="Normal 10 14 2 2" xfId="3098" xr:uid="{00000000-0005-0000-0000-00000E0C0000}"/>
    <cellStyle name="Normal 10 14 2 2 2" xfId="3099" xr:uid="{00000000-0005-0000-0000-00000F0C0000}"/>
    <cellStyle name="Normal 10 14 2 3" xfId="3100" xr:uid="{00000000-0005-0000-0000-0000100C0000}"/>
    <cellStyle name="Normal 10 14 3" xfId="3101" xr:uid="{00000000-0005-0000-0000-0000110C0000}"/>
    <cellStyle name="Normal 10 14 3 2" xfId="3102" xr:uid="{00000000-0005-0000-0000-0000120C0000}"/>
    <cellStyle name="Normal 10 14 3 2 2" xfId="3103" xr:uid="{00000000-0005-0000-0000-0000130C0000}"/>
    <cellStyle name="Normal 10 14 3 3" xfId="3104" xr:uid="{00000000-0005-0000-0000-0000140C0000}"/>
    <cellStyle name="Normal 10 14 4" xfId="3105" xr:uid="{00000000-0005-0000-0000-0000150C0000}"/>
    <cellStyle name="Normal 10 14 4 2" xfId="3106" xr:uid="{00000000-0005-0000-0000-0000160C0000}"/>
    <cellStyle name="Normal 10 14 4 2 2" xfId="3107" xr:uid="{00000000-0005-0000-0000-0000170C0000}"/>
    <cellStyle name="Normal 10 14 4 3" xfId="3108" xr:uid="{00000000-0005-0000-0000-0000180C0000}"/>
    <cellStyle name="Normal 10 14 5" xfId="3109" xr:uid="{00000000-0005-0000-0000-0000190C0000}"/>
    <cellStyle name="Normal 10 14 5 2" xfId="3110" xr:uid="{00000000-0005-0000-0000-00001A0C0000}"/>
    <cellStyle name="Normal 10 14 5 2 2" xfId="3111" xr:uid="{00000000-0005-0000-0000-00001B0C0000}"/>
    <cellStyle name="Normal 10 14 5 3" xfId="3112" xr:uid="{00000000-0005-0000-0000-00001C0C0000}"/>
    <cellStyle name="Normal 10 14 6" xfId="3113" xr:uid="{00000000-0005-0000-0000-00001D0C0000}"/>
    <cellStyle name="Normal 10 14 6 2" xfId="3114" xr:uid="{00000000-0005-0000-0000-00001E0C0000}"/>
    <cellStyle name="Normal 10 14 6 2 2" xfId="3115" xr:uid="{00000000-0005-0000-0000-00001F0C0000}"/>
    <cellStyle name="Normal 10 14 6 3" xfId="3116" xr:uid="{00000000-0005-0000-0000-0000200C0000}"/>
    <cellStyle name="Normal 10 14 7" xfId="3117" xr:uid="{00000000-0005-0000-0000-0000210C0000}"/>
    <cellStyle name="Normal 10 14 7 2" xfId="3118" xr:uid="{00000000-0005-0000-0000-0000220C0000}"/>
    <cellStyle name="Normal 10 14 7 2 2" xfId="3119" xr:uid="{00000000-0005-0000-0000-0000230C0000}"/>
    <cellStyle name="Normal 10 14 7 3" xfId="3120" xr:uid="{00000000-0005-0000-0000-0000240C0000}"/>
    <cellStyle name="Normal 10 14 8" xfId="3121" xr:uid="{00000000-0005-0000-0000-0000250C0000}"/>
    <cellStyle name="Normal 10 14 8 2" xfId="3122" xr:uid="{00000000-0005-0000-0000-0000260C0000}"/>
    <cellStyle name="Normal 10 14 8 2 2" xfId="3123" xr:uid="{00000000-0005-0000-0000-0000270C0000}"/>
    <cellStyle name="Normal 10 14 8 3" xfId="3124" xr:uid="{00000000-0005-0000-0000-0000280C0000}"/>
    <cellStyle name="Normal 10 14 9" xfId="3125" xr:uid="{00000000-0005-0000-0000-0000290C0000}"/>
    <cellStyle name="Normal 10 14 9 2" xfId="3126" xr:uid="{00000000-0005-0000-0000-00002A0C0000}"/>
    <cellStyle name="Normal 10 14 9 2 2" xfId="3127" xr:uid="{00000000-0005-0000-0000-00002B0C0000}"/>
    <cellStyle name="Normal 10 14 9 3" xfId="3128" xr:uid="{00000000-0005-0000-0000-00002C0C0000}"/>
    <cellStyle name="Normal 10 15" xfId="3129" xr:uid="{00000000-0005-0000-0000-00002D0C0000}"/>
    <cellStyle name="Normal 10 15 2" xfId="3130" xr:uid="{00000000-0005-0000-0000-00002E0C0000}"/>
    <cellStyle name="Normal 10 15 2 2" xfId="3131" xr:uid="{00000000-0005-0000-0000-00002F0C0000}"/>
    <cellStyle name="Normal 10 15 3" xfId="3132" xr:uid="{00000000-0005-0000-0000-0000300C0000}"/>
    <cellStyle name="Normal 10 16" xfId="3133" xr:uid="{00000000-0005-0000-0000-0000310C0000}"/>
    <cellStyle name="Normal 10 16 2" xfId="3134" xr:uid="{00000000-0005-0000-0000-0000320C0000}"/>
    <cellStyle name="Normal 10 16 2 2" xfId="3135" xr:uid="{00000000-0005-0000-0000-0000330C0000}"/>
    <cellStyle name="Normal 10 16 3" xfId="3136" xr:uid="{00000000-0005-0000-0000-0000340C0000}"/>
    <cellStyle name="Normal 10 17" xfId="3137" xr:uid="{00000000-0005-0000-0000-0000350C0000}"/>
    <cellStyle name="Normal 10 17 2" xfId="3138" xr:uid="{00000000-0005-0000-0000-0000360C0000}"/>
    <cellStyle name="Normal 10 17 2 2" xfId="3139" xr:uid="{00000000-0005-0000-0000-0000370C0000}"/>
    <cellStyle name="Normal 10 17 3" xfId="3140" xr:uid="{00000000-0005-0000-0000-0000380C0000}"/>
    <cellStyle name="Normal 10 18" xfId="3141" xr:uid="{00000000-0005-0000-0000-0000390C0000}"/>
    <cellStyle name="Normal 10 18 2" xfId="3142" xr:uid="{00000000-0005-0000-0000-00003A0C0000}"/>
    <cellStyle name="Normal 10 18 2 2" xfId="3143" xr:uid="{00000000-0005-0000-0000-00003B0C0000}"/>
    <cellStyle name="Normal 10 18 3" xfId="3144" xr:uid="{00000000-0005-0000-0000-00003C0C0000}"/>
    <cellStyle name="Normal 10 19" xfId="3145" xr:uid="{00000000-0005-0000-0000-00003D0C0000}"/>
    <cellStyle name="Normal 10 19 2" xfId="3146" xr:uid="{00000000-0005-0000-0000-00003E0C0000}"/>
    <cellStyle name="Normal 10 19 2 2" xfId="3147" xr:uid="{00000000-0005-0000-0000-00003F0C0000}"/>
    <cellStyle name="Normal 10 19 3" xfId="3148" xr:uid="{00000000-0005-0000-0000-0000400C0000}"/>
    <cellStyle name="Normal 10 2" xfId="3149" xr:uid="{00000000-0005-0000-0000-0000410C0000}"/>
    <cellStyle name="Normal 10 2 2" xfId="3150" xr:uid="{00000000-0005-0000-0000-0000420C0000}"/>
    <cellStyle name="Normal 10 2 2 2" xfId="3151" xr:uid="{00000000-0005-0000-0000-0000430C0000}"/>
    <cellStyle name="Normal 10 2 2 2 2" xfId="10580" xr:uid="{226249DB-E738-4A20-BB53-67EC81EAF9DA}"/>
    <cellStyle name="Normal 10 2 2 3" xfId="3152" xr:uid="{00000000-0005-0000-0000-0000440C0000}"/>
    <cellStyle name="Normal 10 2 2 4" xfId="10579" xr:uid="{8649F6D1-9652-4735-9651-67912B3E078D}"/>
    <cellStyle name="Normal 10 2 3" xfId="3153" xr:uid="{00000000-0005-0000-0000-0000450C0000}"/>
    <cellStyle name="Normal 10 2 4" xfId="3154" xr:uid="{00000000-0005-0000-0000-0000460C0000}"/>
    <cellStyle name="Normal 10 2 4 2" xfId="10581" xr:uid="{B196A751-6255-4547-B3BD-00839B26307D}"/>
    <cellStyle name="Normal 10 20" xfId="3155" xr:uid="{00000000-0005-0000-0000-0000470C0000}"/>
    <cellStyle name="Normal 10 20 2" xfId="3156" xr:uid="{00000000-0005-0000-0000-0000480C0000}"/>
    <cellStyle name="Normal 10 20 2 2" xfId="3157" xr:uid="{00000000-0005-0000-0000-0000490C0000}"/>
    <cellStyle name="Normal 10 20 3" xfId="3158" xr:uid="{00000000-0005-0000-0000-00004A0C0000}"/>
    <cellStyle name="Normal 10 21" xfId="3159" xr:uid="{00000000-0005-0000-0000-00004B0C0000}"/>
    <cellStyle name="Normal 10 21 2" xfId="3160" xr:uid="{00000000-0005-0000-0000-00004C0C0000}"/>
    <cellStyle name="Normal 10 21 2 2" xfId="3161" xr:uid="{00000000-0005-0000-0000-00004D0C0000}"/>
    <cellStyle name="Normal 10 21 2 2 2" xfId="10583" xr:uid="{D4561D1D-0BA3-42BE-9F80-C2B7E48BFB47}"/>
    <cellStyle name="Normal 10 21 2 3" xfId="10582" xr:uid="{4B06FC24-9CFA-465E-8FFD-63E8CAD49A12}"/>
    <cellStyle name="Normal 10 21 3" xfId="3162" xr:uid="{00000000-0005-0000-0000-00004E0C0000}"/>
    <cellStyle name="Normal 10 21 4" xfId="3163" xr:uid="{00000000-0005-0000-0000-00004F0C0000}"/>
    <cellStyle name="Normal 10 21 5" xfId="3164" xr:uid="{00000000-0005-0000-0000-0000500C0000}"/>
    <cellStyle name="Normal 10 21 5 2" xfId="10584" xr:uid="{E3C0A731-8560-4235-BB51-53AFDB61110C}"/>
    <cellStyle name="Normal 10 22" xfId="3165" xr:uid="{00000000-0005-0000-0000-0000510C0000}"/>
    <cellStyle name="Normal 10 22 2" xfId="3166" xr:uid="{00000000-0005-0000-0000-0000520C0000}"/>
    <cellStyle name="Normal 10 22 3" xfId="3167" xr:uid="{00000000-0005-0000-0000-0000530C0000}"/>
    <cellStyle name="Normal 10 22 3 2" xfId="10585" xr:uid="{3B5A5196-B39F-4C88-9C2D-7B20A412F575}"/>
    <cellStyle name="Normal 10 23" xfId="3168" xr:uid="{00000000-0005-0000-0000-0000540C0000}"/>
    <cellStyle name="Normal 10 23 2" xfId="20" xr:uid="{00000000-0005-0000-0000-0000550C0000}"/>
    <cellStyle name="Normal 10 23 3" xfId="3169" xr:uid="{00000000-0005-0000-0000-0000560C0000}"/>
    <cellStyle name="Normal 10 24" xfId="3170" xr:uid="{00000000-0005-0000-0000-0000570C0000}"/>
    <cellStyle name="Normal 10 25" xfId="3171" xr:uid="{00000000-0005-0000-0000-0000580C0000}"/>
    <cellStyle name="Normal 10 26" xfId="3172" xr:uid="{00000000-0005-0000-0000-0000590C0000}"/>
    <cellStyle name="Normal 10 26 2" xfId="3173" xr:uid="{00000000-0005-0000-0000-00005A0C0000}"/>
    <cellStyle name="Normal 10 26 2 2" xfId="10586" xr:uid="{02026E5F-E0F4-4AD3-8167-13FFAE414844}"/>
    <cellStyle name="Normal 10 27" xfId="3174" xr:uid="{00000000-0005-0000-0000-00005B0C0000}"/>
    <cellStyle name="Normal 10 28" xfId="3175" xr:uid="{00000000-0005-0000-0000-00005C0C0000}"/>
    <cellStyle name="Normal 10 29" xfId="3176" xr:uid="{00000000-0005-0000-0000-00005D0C0000}"/>
    <cellStyle name="Normal 10 3" xfId="3177" xr:uid="{00000000-0005-0000-0000-00005E0C0000}"/>
    <cellStyle name="Normal 10 3 2" xfId="3178" xr:uid="{00000000-0005-0000-0000-00005F0C0000}"/>
    <cellStyle name="Normal 10 3 2 2" xfId="3179" xr:uid="{00000000-0005-0000-0000-0000600C0000}"/>
    <cellStyle name="Normal 10 3 2 2 2" xfId="10588" xr:uid="{75C6D8EA-7BE0-40E1-B9EB-6151835E66BB}"/>
    <cellStyle name="Normal 10 3 2 3" xfId="3180" xr:uid="{00000000-0005-0000-0000-0000610C0000}"/>
    <cellStyle name="Normal 10 3 2 4" xfId="10587" xr:uid="{EA096D13-5753-43CD-A06F-093D2ABBC873}"/>
    <cellStyle name="Normal 10 3 3" xfId="3181" xr:uid="{00000000-0005-0000-0000-0000620C0000}"/>
    <cellStyle name="Normal 10 3 4" xfId="3182" xr:uid="{00000000-0005-0000-0000-0000630C0000}"/>
    <cellStyle name="Normal 10 3 4 2" xfId="10589" xr:uid="{2DFDA2D7-984F-411E-B79A-49EB40B9002A}"/>
    <cellStyle name="Normal 10 30" xfId="3183" xr:uid="{00000000-0005-0000-0000-0000640C0000}"/>
    <cellStyle name="Normal 10 31" xfId="3184" xr:uid="{00000000-0005-0000-0000-0000650C0000}"/>
    <cellStyle name="Normal 10 32" xfId="3185" xr:uid="{00000000-0005-0000-0000-0000660C0000}"/>
    <cellStyle name="Normal 10 33" xfId="3186" xr:uid="{00000000-0005-0000-0000-0000670C0000}"/>
    <cellStyle name="Normal 10 34" xfId="3187" xr:uid="{00000000-0005-0000-0000-0000680C0000}"/>
    <cellStyle name="Normal 10 35" xfId="3188" xr:uid="{00000000-0005-0000-0000-0000690C0000}"/>
    <cellStyle name="Normal 10 36" xfId="3189" xr:uid="{00000000-0005-0000-0000-00006A0C0000}"/>
    <cellStyle name="Normal 10 37" xfId="3190" xr:uid="{00000000-0005-0000-0000-00006B0C0000}"/>
    <cellStyle name="Normal 10 38" xfId="3191" xr:uid="{00000000-0005-0000-0000-00006C0C0000}"/>
    <cellStyle name="Normal 10 39" xfId="3192" xr:uid="{00000000-0005-0000-0000-00006D0C0000}"/>
    <cellStyle name="Normal 10 4" xfId="3193" xr:uid="{00000000-0005-0000-0000-00006E0C0000}"/>
    <cellStyle name="Normal 10 4 2" xfId="3194" xr:uid="{00000000-0005-0000-0000-00006F0C0000}"/>
    <cellStyle name="Normal 10 4 2 2" xfId="3195" xr:uid="{00000000-0005-0000-0000-0000700C0000}"/>
    <cellStyle name="Normal 10 4 2 2 2" xfId="10591" xr:uid="{43CD9AF4-FCEE-4A62-82BF-ABEAE4CD5259}"/>
    <cellStyle name="Normal 10 4 2 3" xfId="3196" xr:uid="{00000000-0005-0000-0000-0000710C0000}"/>
    <cellStyle name="Normal 10 4 2 4" xfId="10590" xr:uid="{FFA10298-CC2E-4E06-A0EE-B9FA34A31FB9}"/>
    <cellStyle name="Normal 10 4 3" xfId="3197" xr:uid="{00000000-0005-0000-0000-0000720C0000}"/>
    <cellStyle name="Normal 10 4 4" xfId="3198" xr:uid="{00000000-0005-0000-0000-0000730C0000}"/>
    <cellStyle name="Normal 10 4 4 2" xfId="10592" xr:uid="{A485651B-DF74-495A-B360-A4AD6F37ECF1}"/>
    <cellStyle name="Normal 10 40" xfId="3199" xr:uid="{00000000-0005-0000-0000-0000740C0000}"/>
    <cellStyle name="Normal 10 41" xfId="3200" xr:uid="{00000000-0005-0000-0000-0000750C0000}"/>
    <cellStyle name="Normal 10 42" xfId="3201" xr:uid="{00000000-0005-0000-0000-0000760C0000}"/>
    <cellStyle name="Normal 10 43" xfId="3202" xr:uid="{00000000-0005-0000-0000-0000770C0000}"/>
    <cellStyle name="Normal 10 44" xfId="3203" xr:uid="{00000000-0005-0000-0000-0000780C0000}"/>
    <cellStyle name="Normal 10 45" xfId="3204" xr:uid="{00000000-0005-0000-0000-0000790C0000}"/>
    <cellStyle name="Normal 10 46" xfId="3205" xr:uid="{00000000-0005-0000-0000-00007A0C0000}"/>
    <cellStyle name="Normal 10 47" xfId="3206" xr:uid="{00000000-0005-0000-0000-00007B0C0000}"/>
    <cellStyle name="Normal 10 48" xfId="3207" xr:uid="{00000000-0005-0000-0000-00007C0C0000}"/>
    <cellStyle name="Normal 10 49" xfId="3208" xr:uid="{00000000-0005-0000-0000-00007D0C0000}"/>
    <cellStyle name="Normal 10 5" xfId="3209" xr:uid="{00000000-0005-0000-0000-00007E0C0000}"/>
    <cellStyle name="Normal 10 5 2" xfId="3210" xr:uid="{00000000-0005-0000-0000-00007F0C0000}"/>
    <cellStyle name="Normal 10 5 2 2" xfId="3211" xr:uid="{00000000-0005-0000-0000-0000800C0000}"/>
    <cellStyle name="Normal 10 5 2 2 2" xfId="10594" xr:uid="{50189CE0-2507-4C0A-8B1B-36CE8D9B063F}"/>
    <cellStyle name="Normal 10 5 2 3" xfId="3212" xr:uid="{00000000-0005-0000-0000-0000810C0000}"/>
    <cellStyle name="Normal 10 5 2 4" xfId="10593" xr:uid="{C4BF2DEC-5179-40FD-B797-F5DD445111E6}"/>
    <cellStyle name="Normal 10 5 3" xfId="3213" xr:uid="{00000000-0005-0000-0000-0000820C0000}"/>
    <cellStyle name="Normal 10 5 4" xfId="3214" xr:uid="{00000000-0005-0000-0000-0000830C0000}"/>
    <cellStyle name="Normal 10 5 4 2" xfId="10595" xr:uid="{C65FF3B3-0915-41F6-98A5-450B88A3DB30}"/>
    <cellStyle name="Normal 10 50" xfId="3215" xr:uid="{00000000-0005-0000-0000-0000840C0000}"/>
    <cellStyle name="Normal 10 51" xfId="3216" xr:uid="{00000000-0005-0000-0000-0000850C0000}"/>
    <cellStyle name="Normal 10 52" xfId="3217" xr:uid="{00000000-0005-0000-0000-0000860C0000}"/>
    <cellStyle name="Normal 10 53" xfId="3218" xr:uid="{00000000-0005-0000-0000-0000870C0000}"/>
    <cellStyle name="Normal 10 54" xfId="3219" xr:uid="{00000000-0005-0000-0000-0000880C0000}"/>
    <cellStyle name="Normal 10 55" xfId="3220" xr:uid="{00000000-0005-0000-0000-0000890C0000}"/>
    <cellStyle name="Normal 10 56" xfId="3221" xr:uid="{00000000-0005-0000-0000-00008A0C0000}"/>
    <cellStyle name="Normal 10 57" xfId="3222" xr:uid="{00000000-0005-0000-0000-00008B0C0000}"/>
    <cellStyle name="Normal 10 58" xfId="3223" xr:uid="{00000000-0005-0000-0000-00008C0C0000}"/>
    <cellStyle name="Normal 10 59" xfId="3224" xr:uid="{00000000-0005-0000-0000-00008D0C0000}"/>
    <cellStyle name="Normal 10 6" xfId="3225" xr:uid="{00000000-0005-0000-0000-00008E0C0000}"/>
    <cellStyle name="Normal 10 6 2" xfId="3226" xr:uid="{00000000-0005-0000-0000-00008F0C0000}"/>
    <cellStyle name="Normal 10 6 2 2" xfId="3227" xr:uid="{00000000-0005-0000-0000-0000900C0000}"/>
    <cellStyle name="Normal 10 6 2 2 2" xfId="10597" xr:uid="{A611C3DC-8392-4F98-93A7-28B6D3FB318F}"/>
    <cellStyle name="Normal 10 6 2 3" xfId="3228" xr:uid="{00000000-0005-0000-0000-0000910C0000}"/>
    <cellStyle name="Normal 10 6 2 4" xfId="10596" xr:uid="{5AA0D4C0-5406-421C-B0AF-9B1AFF9E9E67}"/>
    <cellStyle name="Normal 10 6 3" xfId="3229" xr:uid="{00000000-0005-0000-0000-0000920C0000}"/>
    <cellStyle name="Normal 10 6 4" xfId="3230" xr:uid="{00000000-0005-0000-0000-0000930C0000}"/>
    <cellStyle name="Normal 10 6 4 2" xfId="10598" xr:uid="{E3DBD5C6-025A-4940-B933-99388F4F32A0}"/>
    <cellStyle name="Normal 10 60" xfId="3231" xr:uid="{00000000-0005-0000-0000-0000940C0000}"/>
    <cellStyle name="Normal 10 61" xfId="3232" xr:uid="{00000000-0005-0000-0000-0000950C0000}"/>
    <cellStyle name="Normal 10 62" xfId="3233" xr:uid="{00000000-0005-0000-0000-0000960C0000}"/>
    <cellStyle name="Normal 10 63" xfId="3234" xr:uid="{00000000-0005-0000-0000-0000970C0000}"/>
    <cellStyle name="Normal 10 64" xfId="3235" xr:uid="{00000000-0005-0000-0000-0000980C0000}"/>
    <cellStyle name="Normal 10 65" xfId="3236" xr:uid="{00000000-0005-0000-0000-0000990C0000}"/>
    <cellStyle name="Normal 10 66" xfId="3237" xr:uid="{00000000-0005-0000-0000-00009A0C0000}"/>
    <cellStyle name="Normal 10 67" xfId="3238" xr:uid="{00000000-0005-0000-0000-00009B0C0000}"/>
    <cellStyle name="Normal 10 68" xfId="3239" xr:uid="{00000000-0005-0000-0000-00009C0C0000}"/>
    <cellStyle name="Normal 10 69" xfId="3240" xr:uid="{00000000-0005-0000-0000-00009D0C0000}"/>
    <cellStyle name="Normal 10 7" xfId="3241" xr:uid="{00000000-0005-0000-0000-00009E0C0000}"/>
    <cellStyle name="Normal 10 7 2" xfId="3242" xr:uid="{00000000-0005-0000-0000-00009F0C0000}"/>
    <cellStyle name="Normal 10 7 2 2" xfId="3243" xr:uid="{00000000-0005-0000-0000-0000A00C0000}"/>
    <cellStyle name="Normal 10 7 2 2 2" xfId="10600" xr:uid="{3C41DE5C-60B8-4153-9CB9-EDF274001F3F}"/>
    <cellStyle name="Normal 10 7 2 3" xfId="3244" xr:uid="{00000000-0005-0000-0000-0000A10C0000}"/>
    <cellStyle name="Normal 10 7 2 4" xfId="10599" xr:uid="{B7C40A0D-A3BB-45D5-A5FA-3CF5661596F9}"/>
    <cellStyle name="Normal 10 7 3" xfId="3245" xr:uid="{00000000-0005-0000-0000-0000A20C0000}"/>
    <cellStyle name="Normal 10 7 4" xfId="3246" xr:uid="{00000000-0005-0000-0000-0000A30C0000}"/>
    <cellStyle name="Normal 10 7 4 2" xfId="10601" xr:uid="{1CF31A2B-27CB-4C1D-AD12-46B8E7ECE3DB}"/>
    <cellStyle name="Normal 10 70" xfId="3247" xr:uid="{00000000-0005-0000-0000-0000A40C0000}"/>
    <cellStyle name="Normal 10 71" xfId="3248" xr:uid="{00000000-0005-0000-0000-0000A50C0000}"/>
    <cellStyle name="Normal 10 71 2" xfId="3249" xr:uid="{00000000-0005-0000-0000-0000A60C0000}"/>
    <cellStyle name="Normal 10 71 2 2" xfId="10603" xr:uid="{EF387FC9-3BA6-42C5-804F-99B143412434}"/>
    <cellStyle name="Normal 10 71 3" xfId="10602" xr:uid="{2F49BE28-276E-4F40-A3EC-F6D017D77C84}"/>
    <cellStyle name="Normal 10 72" xfId="3250" xr:uid="{00000000-0005-0000-0000-0000A70C0000}"/>
    <cellStyle name="Normal 10 73" xfId="3251" xr:uid="{00000000-0005-0000-0000-0000A80C0000}"/>
    <cellStyle name="Normal 10 73 2" xfId="10604" xr:uid="{8303332E-5758-4F3E-9084-1E9E31FE5817}"/>
    <cellStyle name="Normal 10 74" xfId="10569" xr:uid="{04D76F1E-0A67-4B34-9972-7006610E6543}"/>
    <cellStyle name="Normal 10 8" xfId="3252" xr:uid="{00000000-0005-0000-0000-0000A90C0000}"/>
    <cellStyle name="Normal 10 8 2" xfId="3253" xr:uid="{00000000-0005-0000-0000-0000AA0C0000}"/>
    <cellStyle name="Normal 10 8 2 2" xfId="3254" xr:uid="{00000000-0005-0000-0000-0000AB0C0000}"/>
    <cellStyle name="Normal 10 8 2 2 2" xfId="10606" xr:uid="{909AC8BF-6148-4784-B7AF-546282AF0CB7}"/>
    <cellStyle name="Normal 10 8 2 3" xfId="3255" xr:uid="{00000000-0005-0000-0000-0000AC0C0000}"/>
    <cellStyle name="Normal 10 8 2 4" xfId="10605" xr:uid="{160A197D-86C1-4ABE-86FA-4670CB558FFF}"/>
    <cellStyle name="Normal 10 8 3" xfId="3256" xr:uid="{00000000-0005-0000-0000-0000AD0C0000}"/>
    <cellStyle name="Normal 10 8 4" xfId="3257" xr:uid="{00000000-0005-0000-0000-0000AE0C0000}"/>
    <cellStyle name="Normal 10 8 4 2" xfId="10607" xr:uid="{66E764A8-9BBC-4A0F-8608-C67297539C8A}"/>
    <cellStyle name="Normal 10 9" xfId="3258" xr:uid="{00000000-0005-0000-0000-0000AF0C0000}"/>
    <cellStyle name="Normal 10 9 2" xfId="3259" xr:uid="{00000000-0005-0000-0000-0000B00C0000}"/>
    <cellStyle name="Normal 10 9 2 2" xfId="3260" xr:uid="{00000000-0005-0000-0000-0000B10C0000}"/>
    <cellStyle name="Normal 10 9 2 2 2" xfId="10609" xr:uid="{E8D72ACE-500B-4FA1-A890-94ED01B7DB9B}"/>
    <cellStyle name="Normal 10 9 2 3" xfId="10608" xr:uid="{24959373-E102-4B22-BDA3-28EB6EBBEE21}"/>
    <cellStyle name="Normal 10 9 3" xfId="3261" xr:uid="{00000000-0005-0000-0000-0000B20C0000}"/>
    <cellStyle name="Normal 10 9 4" xfId="3262" xr:uid="{00000000-0005-0000-0000-0000B30C0000}"/>
    <cellStyle name="Normal 10 9 5" xfId="3263" xr:uid="{00000000-0005-0000-0000-0000B40C0000}"/>
    <cellStyle name="Normal 10 9 5 2" xfId="10610" xr:uid="{4F296871-E454-4279-93D0-1D7F3AE99968}"/>
    <cellStyle name="Normal 100" xfId="3264" xr:uid="{00000000-0005-0000-0000-0000B50C0000}"/>
    <cellStyle name="Normal 101" xfId="3265" xr:uid="{00000000-0005-0000-0000-0000B60C0000}"/>
    <cellStyle name="Normal 102" xfId="3266" xr:uid="{00000000-0005-0000-0000-0000B70C0000}"/>
    <cellStyle name="Normal 103" xfId="3267" xr:uid="{00000000-0005-0000-0000-0000B80C0000}"/>
    <cellStyle name="Normal 104" xfId="3268" xr:uid="{00000000-0005-0000-0000-0000B90C0000}"/>
    <cellStyle name="Normal 105" xfId="3269" xr:uid="{00000000-0005-0000-0000-0000BA0C0000}"/>
    <cellStyle name="Normal 106" xfId="3270" xr:uid="{00000000-0005-0000-0000-0000BB0C0000}"/>
    <cellStyle name="Normal 107" xfId="3271" xr:uid="{00000000-0005-0000-0000-0000BC0C0000}"/>
    <cellStyle name="Normal 108" xfId="3272" xr:uid="{00000000-0005-0000-0000-0000BD0C0000}"/>
    <cellStyle name="Normal 109" xfId="3273" xr:uid="{00000000-0005-0000-0000-0000BE0C0000}"/>
    <cellStyle name="Normal 11" xfId="3274" xr:uid="{00000000-0005-0000-0000-0000BF0C0000}"/>
    <cellStyle name="Normal 11 10" xfId="3275" xr:uid="{00000000-0005-0000-0000-0000C00C0000}"/>
    <cellStyle name="Normal 11 11" xfId="3276" xr:uid="{00000000-0005-0000-0000-0000C10C0000}"/>
    <cellStyle name="Normal 11 12" xfId="3277" xr:uid="{00000000-0005-0000-0000-0000C20C0000}"/>
    <cellStyle name="Normal 11 13" xfId="3278" xr:uid="{00000000-0005-0000-0000-0000C30C0000}"/>
    <cellStyle name="Normal 11 14" xfId="3279" xr:uid="{00000000-0005-0000-0000-0000C40C0000}"/>
    <cellStyle name="Normal 11 2" xfId="3280" xr:uid="{00000000-0005-0000-0000-0000C50C0000}"/>
    <cellStyle name="Normal 11 2 10" xfId="3281" xr:uid="{00000000-0005-0000-0000-0000C60C0000}"/>
    <cellStyle name="Normal 11 2 2" xfId="3282" xr:uid="{00000000-0005-0000-0000-0000C70C0000}"/>
    <cellStyle name="Normal 11 2 2 2" xfId="3283" xr:uid="{00000000-0005-0000-0000-0000C80C0000}"/>
    <cellStyle name="Normal 11 2 2 2 2" xfId="3284" xr:uid="{00000000-0005-0000-0000-0000C90C0000}"/>
    <cellStyle name="Normal 11 2 2 3" xfId="3285" xr:uid="{00000000-0005-0000-0000-0000CA0C0000}"/>
    <cellStyle name="Normal 11 2 2 4" xfId="3286" xr:uid="{00000000-0005-0000-0000-0000CB0C0000}"/>
    <cellStyle name="Normal 11 2 2 5" xfId="3287" xr:uid="{00000000-0005-0000-0000-0000CC0C0000}"/>
    <cellStyle name="Normal 11 2 2 6" xfId="3288" xr:uid="{00000000-0005-0000-0000-0000CD0C0000}"/>
    <cellStyle name="Normal 11 2 2 7" xfId="3289" xr:uid="{00000000-0005-0000-0000-0000CE0C0000}"/>
    <cellStyle name="Normal 11 2 2 8" xfId="3290" xr:uid="{00000000-0005-0000-0000-0000CF0C0000}"/>
    <cellStyle name="Normal 11 2 2 9" xfId="3291" xr:uid="{00000000-0005-0000-0000-0000D00C0000}"/>
    <cellStyle name="Normal 11 2 3" xfId="3292" xr:uid="{00000000-0005-0000-0000-0000D10C0000}"/>
    <cellStyle name="Normal 11 2 4" xfId="3293" xr:uid="{00000000-0005-0000-0000-0000D20C0000}"/>
    <cellStyle name="Normal 11 2 5" xfId="3294" xr:uid="{00000000-0005-0000-0000-0000D30C0000}"/>
    <cellStyle name="Normal 11 2 6" xfId="3295" xr:uid="{00000000-0005-0000-0000-0000D40C0000}"/>
    <cellStyle name="Normal 11 2 7" xfId="3296" xr:uid="{00000000-0005-0000-0000-0000D50C0000}"/>
    <cellStyle name="Normal 11 2 8" xfId="3297" xr:uid="{00000000-0005-0000-0000-0000D60C0000}"/>
    <cellStyle name="Normal 11 2 9" xfId="3298" xr:uid="{00000000-0005-0000-0000-0000D70C0000}"/>
    <cellStyle name="Normal 11 3" xfId="3299" xr:uid="{00000000-0005-0000-0000-0000D80C0000}"/>
    <cellStyle name="Normal 11 4" xfId="3300" xr:uid="{00000000-0005-0000-0000-0000D90C0000}"/>
    <cellStyle name="Normal 11 5" xfId="3301" xr:uid="{00000000-0005-0000-0000-0000DA0C0000}"/>
    <cellStyle name="Normal 11 5 2" xfId="3302" xr:uid="{00000000-0005-0000-0000-0000DB0C0000}"/>
    <cellStyle name="Normal 11 5 2 2" xfId="10612" xr:uid="{EBB45DED-538C-4642-945B-F856EC8F9F4D}"/>
    <cellStyle name="Normal 11 5 3" xfId="10611" xr:uid="{A06FF747-0CAE-4284-B527-ECDF5D08182D}"/>
    <cellStyle name="Normal 11 6" xfId="3303" xr:uid="{00000000-0005-0000-0000-0000DC0C0000}"/>
    <cellStyle name="Normal 11 6 2" xfId="3304" xr:uid="{00000000-0005-0000-0000-0000DD0C0000}"/>
    <cellStyle name="Normal 11 7" xfId="3305" xr:uid="{00000000-0005-0000-0000-0000DE0C0000}"/>
    <cellStyle name="Normal 11 8" xfId="3306" xr:uid="{00000000-0005-0000-0000-0000DF0C0000}"/>
    <cellStyle name="Normal 11 9" xfId="3307" xr:uid="{00000000-0005-0000-0000-0000E00C0000}"/>
    <cellStyle name="Normal 110" xfId="3308" xr:uid="{00000000-0005-0000-0000-0000E10C0000}"/>
    <cellStyle name="Normal 111" xfId="3309" xr:uid="{00000000-0005-0000-0000-0000E20C0000}"/>
    <cellStyle name="Normal 112" xfId="3310" xr:uid="{00000000-0005-0000-0000-0000E30C0000}"/>
    <cellStyle name="Normal 113" xfId="3311" xr:uid="{00000000-0005-0000-0000-0000E40C0000}"/>
    <cellStyle name="Normal 114" xfId="3312" xr:uid="{00000000-0005-0000-0000-0000E50C0000}"/>
    <cellStyle name="Normal 115" xfId="3313" xr:uid="{00000000-0005-0000-0000-0000E60C0000}"/>
    <cellStyle name="Normal 116" xfId="3314" xr:uid="{00000000-0005-0000-0000-0000E70C0000}"/>
    <cellStyle name="Normal 117" xfId="3315" xr:uid="{00000000-0005-0000-0000-0000E80C0000}"/>
    <cellStyle name="Normal 118" xfId="3316" xr:uid="{00000000-0005-0000-0000-0000E90C0000}"/>
    <cellStyle name="Normal 119" xfId="3317" xr:uid="{00000000-0005-0000-0000-0000EA0C0000}"/>
    <cellStyle name="Normal 12" xfId="3318" xr:uid="{00000000-0005-0000-0000-0000EB0C0000}"/>
    <cellStyle name="Normal 12 10" xfId="3319" xr:uid="{00000000-0005-0000-0000-0000EC0C0000}"/>
    <cellStyle name="Normal 12 10 2" xfId="9406" xr:uid="{00000000-0005-0000-0000-0000ED0C0000}"/>
    <cellStyle name="Normal 12 11" xfId="3320" xr:uid="{00000000-0005-0000-0000-0000EE0C0000}"/>
    <cellStyle name="Normal 12 12" xfId="3321" xr:uid="{00000000-0005-0000-0000-0000EF0C0000}"/>
    <cellStyle name="Normal 12 13" xfId="3322" xr:uid="{00000000-0005-0000-0000-0000F00C0000}"/>
    <cellStyle name="Normal 12 14" xfId="3323" xr:uid="{00000000-0005-0000-0000-0000F10C0000}"/>
    <cellStyle name="Normal 12 15" xfId="3324" xr:uid="{00000000-0005-0000-0000-0000F20C0000}"/>
    <cellStyle name="Normal 12 16" xfId="3325" xr:uid="{00000000-0005-0000-0000-0000F30C0000}"/>
    <cellStyle name="Normal 12 17" xfId="3326" xr:uid="{00000000-0005-0000-0000-0000F40C0000}"/>
    <cellStyle name="Normal 12 18" xfId="3327" xr:uid="{00000000-0005-0000-0000-0000F50C0000}"/>
    <cellStyle name="Normal 12 19" xfId="3328" xr:uid="{00000000-0005-0000-0000-0000F60C0000}"/>
    <cellStyle name="Normal 12 2" xfId="3329" xr:uid="{00000000-0005-0000-0000-0000F70C0000}"/>
    <cellStyle name="Normal 12 2 2" xfId="3330" xr:uid="{00000000-0005-0000-0000-0000F80C0000}"/>
    <cellStyle name="Normal 12 2 2 2" xfId="3331" xr:uid="{00000000-0005-0000-0000-0000F90C0000}"/>
    <cellStyle name="Normal 12 2 3" xfId="3332" xr:uid="{00000000-0005-0000-0000-0000FA0C0000}"/>
    <cellStyle name="Normal 12 2 4" xfId="3333" xr:uid="{00000000-0005-0000-0000-0000FB0C0000}"/>
    <cellStyle name="Normal 12 20" xfId="3334" xr:uid="{00000000-0005-0000-0000-0000FC0C0000}"/>
    <cellStyle name="Normal 12 21" xfId="3335" xr:uid="{00000000-0005-0000-0000-0000FD0C0000}"/>
    <cellStyle name="Normal 12 22" xfId="3336" xr:uid="{00000000-0005-0000-0000-0000FE0C0000}"/>
    <cellStyle name="Normal 12 23" xfId="3337" xr:uid="{00000000-0005-0000-0000-0000FF0C0000}"/>
    <cellStyle name="Normal 12 24" xfId="3338" xr:uid="{00000000-0005-0000-0000-0000000D0000}"/>
    <cellStyle name="Normal 12 25" xfId="3339" xr:uid="{00000000-0005-0000-0000-0000010D0000}"/>
    <cellStyle name="Normal 12 26" xfId="3340" xr:uid="{00000000-0005-0000-0000-0000020D0000}"/>
    <cellStyle name="Normal 12 27" xfId="3341" xr:uid="{00000000-0005-0000-0000-0000030D0000}"/>
    <cellStyle name="Normal 12 28" xfId="3342" xr:uid="{00000000-0005-0000-0000-0000040D0000}"/>
    <cellStyle name="Normal 12 29" xfId="3343" xr:uid="{00000000-0005-0000-0000-0000050D0000}"/>
    <cellStyle name="Normal 12 3" xfId="3344" xr:uid="{00000000-0005-0000-0000-0000060D0000}"/>
    <cellStyle name="Normal 12 30" xfId="3345" xr:uid="{00000000-0005-0000-0000-0000070D0000}"/>
    <cellStyle name="Normal 12 31" xfId="3346" xr:uid="{00000000-0005-0000-0000-0000080D0000}"/>
    <cellStyle name="Normal 12 32" xfId="3347" xr:uid="{00000000-0005-0000-0000-0000090D0000}"/>
    <cellStyle name="Normal 12 33" xfId="3348" xr:uid="{00000000-0005-0000-0000-00000A0D0000}"/>
    <cellStyle name="Normal 12 34" xfId="3349" xr:uid="{00000000-0005-0000-0000-00000B0D0000}"/>
    <cellStyle name="Normal 12 35" xfId="3350" xr:uid="{00000000-0005-0000-0000-00000C0D0000}"/>
    <cellStyle name="Normal 12 36" xfId="3351" xr:uid="{00000000-0005-0000-0000-00000D0D0000}"/>
    <cellStyle name="Normal 12 37" xfId="3352" xr:uid="{00000000-0005-0000-0000-00000E0D0000}"/>
    <cellStyle name="Normal 12 38" xfId="3353" xr:uid="{00000000-0005-0000-0000-00000F0D0000}"/>
    <cellStyle name="Normal 12 39" xfId="3354" xr:uid="{00000000-0005-0000-0000-0000100D0000}"/>
    <cellStyle name="Normal 12 4" xfId="3355" xr:uid="{00000000-0005-0000-0000-0000110D0000}"/>
    <cellStyle name="Normal 12 40" xfId="3356" xr:uid="{00000000-0005-0000-0000-0000120D0000}"/>
    <cellStyle name="Normal 12 41" xfId="3357" xr:uid="{00000000-0005-0000-0000-0000130D0000}"/>
    <cellStyle name="Normal 12 42" xfId="3358" xr:uid="{00000000-0005-0000-0000-0000140D0000}"/>
    <cellStyle name="Normal 12 43" xfId="3359" xr:uid="{00000000-0005-0000-0000-0000150D0000}"/>
    <cellStyle name="Normal 12 44" xfId="3360" xr:uid="{00000000-0005-0000-0000-0000160D0000}"/>
    <cellStyle name="Normal 12 45" xfId="3361" xr:uid="{00000000-0005-0000-0000-0000170D0000}"/>
    <cellStyle name="Normal 12 46" xfId="3362" xr:uid="{00000000-0005-0000-0000-0000180D0000}"/>
    <cellStyle name="Normal 12 47" xfId="3363" xr:uid="{00000000-0005-0000-0000-0000190D0000}"/>
    <cellStyle name="Normal 12 48" xfId="3364" xr:uid="{00000000-0005-0000-0000-00001A0D0000}"/>
    <cellStyle name="Normal 12 49" xfId="3365" xr:uid="{00000000-0005-0000-0000-00001B0D0000}"/>
    <cellStyle name="Normal 12 5" xfId="3366" xr:uid="{00000000-0005-0000-0000-00001C0D0000}"/>
    <cellStyle name="Normal 12 50" xfId="9401" xr:uid="{00000000-0005-0000-0000-00001D0D0000}"/>
    <cellStyle name="Normal 12 50 2" xfId="9529" xr:uid="{CBB9FB4B-6E16-4842-ADC3-B694EE53B6A5}"/>
    <cellStyle name="Normal 12 50 2 2" xfId="9586" xr:uid="{F36AEEEA-5DF6-4CB7-80F4-DCA219603642}"/>
    <cellStyle name="Normal 12 50 2 2 2" xfId="9700" xr:uid="{41894E7A-646D-4868-8480-9AC357FAC72C}"/>
    <cellStyle name="Normal 12 50 2 2 2 2" xfId="9995" xr:uid="{3736A5FC-5BEC-46FF-9B28-0430C7F39E35}"/>
    <cellStyle name="Normal 12 50 2 2 2 2 2" xfId="13953" xr:uid="{16C7AB45-2634-4B96-B9BA-556564051010}"/>
    <cellStyle name="Normal 12 50 2 2 2 3" xfId="13688" xr:uid="{C5A92F57-BE3D-426E-88E0-94519EB46B0B}"/>
    <cellStyle name="Normal 12 50 2 2 3" xfId="9761" xr:uid="{9D21C087-4109-46C7-9D6C-66F049D40181}"/>
    <cellStyle name="Normal 12 50 2 2 3 2" xfId="10081" xr:uid="{479ACBE5-6B44-4DEA-BD86-A2A95684EB95}"/>
    <cellStyle name="Normal 12 50 2 2 4" xfId="9881" xr:uid="{985E797B-0D2E-4916-9D6C-8C343B34479B}"/>
    <cellStyle name="Normal 12 50 2 2 4 2" xfId="13839" xr:uid="{6C24411F-DA3B-4035-A228-505C5E86435E}"/>
    <cellStyle name="Normal 12 50 2 3" xfId="9643" xr:uid="{A14BDE0C-3436-432D-AB9B-077777874A32}"/>
    <cellStyle name="Normal 12 50 2 3 2" xfId="9938" xr:uid="{5CC9DD94-884A-495B-95C7-ABD70FFDD388}"/>
    <cellStyle name="Normal 12 50 2 3 2 2" xfId="13896" xr:uid="{A51E21C2-7A45-469B-8A03-50B365833713}"/>
    <cellStyle name="Normal 12 50 2 3 3" xfId="13631" xr:uid="{59EB2D98-AFA4-4E8F-8027-B03228F5357D}"/>
    <cellStyle name="Normal 12 50 2 4" xfId="9744" xr:uid="{65AFB71D-57BC-46A3-8B84-B9C04BF09E8B}"/>
    <cellStyle name="Normal 12 50 2 4 2" xfId="13731" xr:uid="{02A64FFD-66D2-43D2-9D39-C9B476C13471}"/>
    <cellStyle name="Normal 12 50 2 5" xfId="9824" xr:uid="{9DBEC53C-2CCE-4423-8704-33993E150C3F}"/>
    <cellStyle name="Normal 12 50 2 5 2" xfId="13782" xr:uid="{B6914BAE-B652-4F24-97E0-935B7B31DC08}"/>
    <cellStyle name="Normal 12 50 3" xfId="9541" xr:uid="{C5CDA4A3-E781-4A34-900C-2CA3AC8238E4}"/>
    <cellStyle name="Normal 12 50 3 2" xfId="9598" xr:uid="{858B4D24-5745-4946-BB2E-390D58A6559C}"/>
    <cellStyle name="Normal 12 50 3 2 2" xfId="9712" xr:uid="{DBC4931B-CCF2-47C6-B79F-E074FB949BA0}"/>
    <cellStyle name="Normal 12 50 3 2 2 2" xfId="10007" xr:uid="{67EF7B68-0E35-4F0F-B016-8AC425FDB73C}"/>
    <cellStyle name="Normal 12 50 3 2 2 2 2" xfId="13965" xr:uid="{1A8D7AFF-0E9B-4E6F-8D44-89522F949729}"/>
    <cellStyle name="Normal 12 50 3 2 2 3" xfId="13700" xr:uid="{6C3BCA46-F676-4545-9DBF-75704A3D5C14}"/>
    <cellStyle name="Normal 12 50 3 2 3" xfId="9893" xr:uid="{E4D79522-21E3-4476-8455-A008A7B76328}"/>
    <cellStyle name="Normal 12 50 3 2 3 2" xfId="13851" xr:uid="{5DEB8103-DB52-4FF5-81D6-197D428947DF}"/>
    <cellStyle name="Normal 12 50 3 2 4" xfId="13586" xr:uid="{8798D143-CE03-4A97-8ABC-5B113BB17DAB}"/>
    <cellStyle name="Normal 12 50 3 3" xfId="9655" xr:uid="{15640CA5-FA8A-4C2B-A79E-ACFCD32630FD}"/>
    <cellStyle name="Normal 12 50 3 3 2" xfId="9950" xr:uid="{B9D4632B-A2C0-4B98-A61F-F1D5EA9611A7}"/>
    <cellStyle name="Normal 12 50 3 3 2 2" xfId="13908" xr:uid="{D2030077-9AC4-4570-AC46-9EB29634E734}"/>
    <cellStyle name="Normal 12 50 3 3 3" xfId="13643" xr:uid="{3143D644-124B-4A30-AC7A-86BF96D80793}"/>
    <cellStyle name="Normal 12 50 3 4" xfId="9836" xr:uid="{BE487388-DB6E-4A10-B6B2-5049CFB7B50F}"/>
    <cellStyle name="Normal 12 50 3 4 2" xfId="13794" xr:uid="{00F0783A-4227-49CA-83A0-2F33371A7171}"/>
    <cellStyle name="Normal 12 50 3 5" xfId="13530" xr:uid="{03DC7434-5C21-471C-93E8-5F938CD9F01B}"/>
    <cellStyle name="Normal 12 50 4" xfId="9553" xr:uid="{605FADE6-2C6F-4F70-B01C-1A8B92944D8D}"/>
    <cellStyle name="Normal 12 50 4 2" xfId="9667" xr:uid="{A5CFD796-223A-4A7D-8413-C992164B33B1}"/>
    <cellStyle name="Normal 12 50 4 2 2" xfId="9962" xr:uid="{71F4A169-10B1-49BF-A65C-925F7174BF81}"/>
    <cellStyle name="Normal 12 50 4 2 2 2" xfId="13920" xr:uid="{2C2FBD2D-BF9B-4A7C-9FE2-CCC5F9BB62E5}"/>
    <cellStyle name="Normal 12 50 4 2 3" xfId="13655" xr:uid="{703999F2-3E45-4FF9-BBCC-DFA19B9AC9B8}"/>
    <cellStyle name="Normal 12 50 4 3" xfId="9848" xr:uid="{5A8E7863-C5A3-4A57-859F-48B6F7FA150B}"/>
    <cellStyle name="Normal 12 50 4 3 2" xfId="13806" xr:uid="{5DB68EAB-8278-4EDB-B401-467694BFDC1D}"/>
    <cellStyle name="Normal 12 50 4 4" xfId="13542" xr:uid="{80A0D9FA-7AD8-4A51-BD51-E472ACDCCEFD}"/>
    <cellStyle name="Normal 12 50 5" xfId="9610" xr:uid="{A74972D8-7EE2-4F0A-B885-6C5E72530D07}"/>
    <cellStyle name="Normal 12 50 5 2" xfId="9905" xr:uid="{2CACDDDA-032C-4D55-99EF-6375AD353920}"/>
    <cellStyle name="Normal 12 50 5 2 2" xfId="13863" xr:uid="{855EAF94-73D0-4D95-AF51-F4BAE89B55A2}"/>
    <cellStyle name="Normal 12 50 5 3" xfId="13598" xr:uid="{C8DB8E29-F50F-40AD-9827-CC2C5240DF60}"/>
    <cellStyle name="Normal 12 50 6" xfId="9512" xr:uid="{82FDD592-0FD6-4371-A819-0F2A11D81526}"/>
    <cellStyle name="Normal 12 50 6 2" xfId="13504" xr:uid="{38D01916-9A07-426B-B41C-4712C3009A5F}"/>
    <cellStyle name="Normal 12 50 7" xfId="9786" xr:uid="{2AA1F00F-97FE-4C77-A3FC-A9250EAC471F}"/>
    <cellStyle name="Normal 12 50 7 2" xfId="13748" xr:uid="{05193763-88C8-4CE5-88B1-C3D623AFB0B8}"/>
    <cellStyle name="Normal 12 6" xfId="3367" xr:uid="{00000000-0005-0000-0000-00001E0D0000}"/>
    <cellStyle name="Normal 12 7" xfId="3368" xr:uid="{00000000-0005-0000-0000-00001F0D0000}"/>
    <cellStyle name="Normal 12 8" xfId="3369" xr:uid="{00000000-0005-0000-0000-0000200D0000}"/>
    <cellStyle name="Normal 12 9" xfId="3370" xr:uid="{00000000-0005-0000-0000-0000210D0000}"/>
    <cellStyle name="Normal 120" xfId="3371" xr:uid="{00000000-0005-0000-0000-0000220D0000}"/>
    <cellStyle name="Normal 121" xfId="3372" xr:uid="{00000000-0005-0000-0000-0000230D0000}"/>
    <cellStyle name="Normal 122" xfId="3373" xr:uid="{00000000-0005-0000-0000-0000240D0000}"/>
    <cellStyle name="Normal 123" xfId="3374" xr:uid="{00000000-0005-0000-0000-0000250D0000}"/>
    <cellStyle name="Normal 124" xfId="3375" xr:uid="{00000000-0005-0000-0000-0000260D0000}"/>
    <cellStyle name="Normal 125" xfId="3376" xr:uid="{00000000-0005-0000-0000-0000270D0000}"/>
    <cellStyle name="Normal 125 2" xfId="3377" xr:uid="{00000000-0005-0000-0000-0000280D0000}"/>
    <cellStyle name="Normal 125 2 2" xfId="10614" xr:uid="{27F24651-3E83-4E4F-B5B9-60B1BAE5B66D}"/>
    <cellStyle name="Normal 125 3" xfId="10613" xr:uid="{EFB7930E-52D2-4DE4-9B97-6064F3F01DD9}"/>
    <cellStyle name="Normal 126" xfId="3378" xr:uid="{00000000-0005-0000-0000-0000290D0000}"/>
    <cellStyle name="Normal 126 2" xfId="3379" xr:uid="{00000000-0005-0000-0000-00002A0D0000}"/>
    <cellStyle name="Normal 126 2 2" xfId="10616" xr:uid="{600954BD-71E7-4448-A15B-643D8C3C949D}"/>
    <cellStyle name="Normal 126 3" xfId="10615" xr:uid="{4A8CE9C4-64EB-4117-B672-40F96B04001F}"/>
    <cellStyle name="Normal 127" xfId="3380" xr:uid="{00000000-0005-0000-0000-00002B0D0000}"/>
    <cellStyle name="Normal 127 2" xfId="3381" xr:uid="{00000000-0005-0000-0000-00002C0D0000}"/>
    <cellStyle name="Normal 127 2 2" xfId="10618" xr:uid="{E423CA02-C2AE-43AD-9CA8-8A1C66E61532}"/>
    <cellStyle name="Normal 127 3" xfId="10617" xr:uid="{1A5DA15A-9D5B-4A0E-8204-C0B450489798}"/>
    <cellStyle name="Normal 128" xfId="3382" xr:uid="{00000000-0005-0000-0000-00002D0D0000}"/>
    <cellStyle name="Normal 129" xfId="3383" xr:uid="{00000000-0005-0000-0000-00002E0D0000}"/>
    <cellStyle name="Normal 129 2" xfId="3384" xr:uid="{00000000-0005-0000-0000-00002F0D0000}"/>
    <cellStyle name="Normal 129 2 2" xfId="10620" xr:uid="{51ECD61B-9B49-4163-812D-3F275164EF41}"/>
    <cellStyle name="Normal 129 3" xfId="10619" xr:uid="{AFDF5D72-D70C-46C7-A87F-29AE0DBD5789}"/>
    <cellStyle name="Normal 13" xfId="3385" xr:uid="{00000000-0005-0000-0000-0000300D0000}"/>
    <cellStyle name="Normal 13 10" xfId="3386" xr:uid="{00000000-0005-0000-0000-0000310D0000}"/>
    <cellStyle name="Normal 13 11" xfId="3387" xr:uid="{00000000-0005-0000-0000-0000320D0000}"/>
    <cellStyle name="Normal 13 12" xfId="3388" xr:uid="{00000000-0005-0000-0000-0000330D0000}"/>
    <cellStyle name="Normal 13 13" xfId="3389" xr:uid="{00000000-0005-0000-0000-0000340D0000}"/>
    <cellStyle name="Normal 13 14" xfId="3390" xr:uid="{00000000-0005-0000-0000-0000350D0000}"/>
    <cellStyle name="Normal 13 15" xfId="3391" xr:uid="{00000000-0005-0000-0000-0000360D0000}"/>
    <cellStyle name="Normal 13 16" xfId="3392" xr:uid="{00000000-0005-0000-0000-0000370D0000}"/>
    <cellStyle name="Normal 13 17" xfId="3393" xr:uid="{00000000-0005-0000-0000-0000380D0000}"/>
    <cellStyle name="Normal 13 18" xfId="3394" xr:uid="{00000000-0005-0000-0000-0000390D0000}"/>
    <cellStyle name="Normal 13 19" xfId="3395" xr:uid="{00000000-0005-0000-0000-00003A0D0000}"/>
    <cellStyle name="Normal 13 2" xfId="3396" xr:uid="{00000000-0005-0000-0000-00003B0D0000}"/>
    <cellStyle name="Normal 13 2 2" xfId="3397" xr:uid="{00000000-0005-0000-0000-00003C0D0000}"/>
    <cellStyle name="Normal 13 2 2 2" xfId="3398" xr:uid="{00000000-0005-0000-0000-00003D0D0000}"/>
    <cellStyle name="Normal 13 2 2 3" xfId="3399" xr:uid="{00000000-0005-0000-0000-00003E0D0000}"/>
    <cellStyle name="Normal 13 2 3" xfId="3400" xr:uid="{00000000-0005-0000-0000-00003F0D0000}"/>
    <cellStyle name="Normal 13 2 3 2" xfId="3401" xr:uid="{00000000-0005-0000-0000-0000400D0000}"/>
    <cellStyle name="Normal 13 2 3 2 2" xfId="10623" xr:uid="{E5969513-7B68-4533-9F62-A2087B63853F}"/>
    <cellStyle name="Normal 13 2 3 3" xfId="10622" xr:uid="{98472F34-52E9-44C3-AF85-DC0E31D2B37F}"/>
    <cellStyle name="Normal 13 2 4" xfId="3402" xr:uid="{00000000-0005-0000-0000-0000410D0000}"/>
    <cellStyle name="Normal 13 2 5" xfId="3403" xr:uid="{00000000-0005-0000-0000-0000420D0000}"/>
    <cellStyle name="Normal 13 20" xfId="3404" xr:uid="{00000000-0005-0000-0000-0000430D0000}"/>
    <cellStyle name="Normal 13 21" xfId="3405" xr:uid="{00000000-0005-0000-0000-0000440D0000}"/>
    <cellStyle name="Normal 13 21 2" xfId="3406" xr:uid="{00000000-0005-0000-0000-0000450D0000}"/>
    <cellStyle name="Normal 13 21 2 2" xfId="10625" xr:uid="{772DEEC1-39B9-4110-A2B8-8634E2FC306E}"/>
    <cellStyle name="Normal 13 21 3" xfId="10624" xr:uid="{66654159-733E-4833-B290-B67C959A9D7D}"/>
    <cellStyle name="Normal 13 22" xfId="3407" xr:uid="{00000000-0005-0000-0000-0000460D0000}"/>
    <cellStyle name="Normal 13 23" xfId="10621" xr:uid="{9B32DD9E-0567-4550-A80D-042894581897}"/>
    <cellStyle name="Normal 13 3" xfId="3408" xr:uid="{00000000-0005-0000-0000-0000470D0000}"/>
    <cellStyle name="Normal 13 3 2" xfId="3409" xr:uid="{00000000-0005-0000-0000-0000480D0000}"/>
    <cellStyle name="Normal 13 3 3" xfId="3410" xr:uid="{00000000-0005-0000-0000-0000490D0000}"/>
    <cellStyle name="Normal 13 3 3 2" xfId="10626" xr:uid="{AAD6490A-D4E5-4E55-A9AC-A766241357A4}"/>
    <cellStyle name="Normal 13 4" xfId="3411" xr:uid="{00000000-0005-0000-0000-00004A0D0000}"/>
    <cellStyle name="Normal 13 4 2" xfId="3412" xr:uid="{00000000-0005-0000-0000-00004B0D0000}"/>
    <cellStyle name="Normal 13 4 2 2" xfId="3413" xr:uid="{00000000-0005-0000-0000-00004C0D0000}"/>
    <cellStyle name="Normal 13 4 3" xfId="3414" xr:uid="{00000000-0005-0000-0000-00004D0D0000}"/>
    <cellStyle name="Normal 13 5" xfId="3415" xr:uid="{00000000-0005-0000-0000-00004E0D0000}"/>
    <cellStyle name="Normal 13 5 2" xfId="3416" xr:uid="{00000000-0005-0000-0000-00004F0D0000}"/>
    <cellStyle name="Normal 13 5 2 2" xfId="10627" xr:uid="{3121BD03-446A-4AF2-914C-707B69CB5F2F}"/>
    <cellStyle name="Normal 13 6" xfId="3417" xr:uid="{00000000-0005-0000-0000-0000500D0000}"/>
    <cellStyle name="Normal 13 7" xfId="3418" xr:uid="{00000000-0005-0000-0000-0000510D0000}"/>
    <cellStyle name="Normal 13 8" xfId="3419" xr:uid="{00000000-0005-0000-0000-0000520D0000}"/>
    <cellStyle name="Normal 13 9" xfId="3420" xr:uid="{00000000-0005-0000-0000-0000530D0000}"/>
    <cellStyle name="Normal 130" xfId="3421" xr:uid="{00000000-0005-0000-0000-0000540D0000}"/>
    <cellStyle name="Normal 130 2" xfId="3422" xr:uid="{00000000-0005-0000-0000-0000550D0000}"/>
    <cellStyle name="Normal 130 2 2" xfId="10629" xr:uid="{54480BD9-322F-4589-A8B0-5304603862D5}"/>
    <cellStyle name="Normal 130 3" xfId="10628" xr:uid="{1DE72F59-C1A1-42C2-B6DE-EDDA5252B7D8}"/>
    <cellStyle name="Normal 131" xfId="3423" xr:uid="{00000000-0005-0000-0000-0000560D0000}"/>
    <cellStyle name="Normal 131 2" xfId="3424" xr:uid="{00000000-0005-0000-0000-0000570D0000}"/>
    <cellStyle name="Normal 131 3" xfId="3425" xr:uid="{00000000-0005-0000-0000-0000580D0000}"/>
    <cellStyle name="Normal 131 3 2" xfId="10631" xr:uid="{DB504548-8615-471C-BD18-6C4727A436B5}"/>
    <cellStyle name="Normal 131 4" xfId="10630" xr:uid="{ED9FE0B6-2EFE-4217-80FC-A586365859A9}"/>
    <cellStyle name="Normal 132" xfId="3426" xr:uid="{00000000-0005-0000-0000-0000590D0000}"/>
    <cellStyle name="Normal 132 2" xfId="3427" xr:uid="{00000000-0005-0000-0000-00005A0D0000}"/>
    <cellStyle name="Normal 132 2 2" xfId="10633" xr:uid="{4D61F790-2BCA-409E-84E9-7837205FB428}"/>
    <cellStyle name="Normal 132 3" xfId="10632" xr:uid="{7A814523-A962-441E-91B5-892A4424FA58}"/>
    <cellStyle name="Normal 133" xfId="3428" xr:uid="{00000000-0005-0000-0000-00005B0D0000}"/>
    <cellStyle name="Normal 134" xfId="3429" xr:uid="{00000000-0005-0000-0000-00005C0D0000}"/>
    <cellStyle name="Normal 134 2" xfId="3430" xr:uid="{00000000-0005-0000-0000-00005D0D0000}"/>
    <cellStyle name="Normal 134 2 2" xfId="3431" xr:uid="{00000000-0005-0000-0000-00005E0D0000}"/>
    <cellStyle name="Normal 135" xfId="3432" xr:uid="{00000000-0005-0000-0000-00005F0D0000}"/>
    <cellStyle name="Normal 136" xfId="3433" xr:uid="{00000000-0005-0000-0000-0000600D0000}"/>
    <cellStyle name="Normal 137" xfId="3434" xr:uid="{00000000-0005-0000-0000-0000610D0000}"/>
    <cellStyle name="Normal 138" xfId="3435" xr:uid="{00000000-0005-0000-0000-0000620D0000}"/>
    <cellStyle name="Normal 139" xfId="3436" xr:uid="{00000000-0005-0000-0000-0000630D0000}"/>
    <cellStyle name="Normal 139 2" xfId="3437" xr:uid="{00000000-0005-0000-0000-0000640D0000}"/>
    <cellStyle name="Normal 14" xfId="3438" xr:uid="{00000000-0005-0000-0000-0000650D0000}"/>
    <cellStyle name="Normal 14 10" xfId="3439" xr:uid="{00000000-0005-0000-0000-0000660D0000}"/>
    <cellStyle name="Normal 14 10 2" xfId="3440" xr:uid="{00000000-0005-0000-0000-0000670D0000}"/>
    <cellStyle name="Normal 14 10 2 2" xfId="10635" xr:uid="{9F36DC2C-AF32-477C-8E6D-67874302877F}"/>
    <cellStyle name="Normal 14 10 3" xfId="10634" xr:uid="{34653285-889C-4935-9800-DA3992C1A8EA}"/>
    <cellStyle name="Normal 14 11" xfId="3441" xr:uid="{00000000-0005-0000-0000-0000680D0000}"/>
    <cellStyle name="Normal 14 12" xfId="3442" xr:uid="{00000000-0005-0000-0000-0000690D0000}"/>
    <cellStyle name="Normal 14 12 2" xfId="10636" xr:uid="{666AB7CE-A9E8-4279-AE36-A2FB9397EE5B}"/>
    <cellStyle name="Normal 14 13" xfId="3443" xr:uid="{00000000-0005-0000-0000-00006A0D0000}"/>
    <cellStyle name="Normal 14 13 2" xfId="10637" xr:uid="{A9E74A8F-81E7-49A5-9A85-897756CCE151}"/>
    <cellStyle name="Normal 14 14" xfId="3444" xr:uid="{00000000-0005-0000-0000-00006B0D0000}"/>
    <cellStyle name="Normal 14 14 2" xfId="10638" xr:uid="{6E985F28-91BB-4724-A6BD-4612E09F6314}"/>
    <cellStyle name="Normal 14 2" xfId="3445" xr:uid="{00000000-0005-0000-0000-00006C0D0000}"/>
    <cellStyle name="Normal 14 2 2" xfId="3446" xr:uid="{00000000-0005-0000-0000-00006D0D0000}"/>
    <cellStyle name="Normal 14 2 3" xfId="3447" xr:uid="{00000000-0005-0000-0000-00006E0D0000}"/>
    <cellStyle name="Normal 14 2 4" xfId="3448" xr:uid="{00000000-0005-0000-0000-00006F0D0000}"/>
    <cellStyle name="Normal 14 2 4 2" xfId="10639" xr:uid="{E58661B5-AC76-44F3-B63A-900F42DE3139}"/>
    <cellStyle name="Normal 14 3" xfId="3449" xr:uid="{00000000-0005-0000-0000-0000700D0000}"/>
    <cellStyle name="Normal 14 3 2" xfId="3450" xr:uid="{00000000-0005-0000-0000-0000710D0000}"/>
    <cellStyle name="Normal 14 3 3" xfId="3451" xr:uid="{00000000-0005-0000-0000-0000720D0000}"/>
    <cellStyle name="Normal 14 3 3 2" xfId="10640" xr:uid="{C4793E7B-A171-4CB7-8B1A-5E61C19B85DE}"/>
    <cellStyle name="Normal 14 4" xfId="3452" xr:uid="{00000000-0005-0000-0000-0000730D0000}"/>
    <cellStyle name="Normal 14 4 2" xfId="3453" xr:uid="{00000000-0005-0000-0000-0000740D0000}"/>
    <cellStyle name="Normal 14 4 2 2" xfId="3454" xr:uid="{00000000-0005-0000-0000-0000750D0000}"/>
    <cellStyle name="Normal 14 4 2 2 2" xfId="10643" xr:uid="{766D030B-78F2-4D37-8692-6BD952192D72}"/>
    <cellStyle name="Normal 14 4 2 3" xfId="10642" xr:uid="{86247E56-DB56-41B0-AA05-2BF5CFD61496}"/>
    <cellStyle name="Normal 14 4 3" xfId="3455" xr:uid="{00000000-0005-0000-0000-0000760D0000}"/>
    <cellStyle name="Normal 14 4 3 2" xfId="10644" xr:uid="{74CA6848-0519-43DE-B44A-DC22BBE402D9}"/>
    <cellStyle name="Normal 14 4 4" xfId="10641" xr:uid="{469616CE-1CA2-4404-9284-C9D828B44017}"/>
    <cellStyle name="Normal 14 5" xfId="3456" xr:uid="{00000000-0005-0000-0000-0000770D0000}"/>
    <cellStyle name="Normal 14 5 2" xfId="3457" xr:uid="{00000000-0005-0000-0000-0000780D0000}"/>
    <cellStyle name="Normal 14 5 2 2" xfId="10646" xr:uid="{09B7E54E-E736-42AF-8052-7182578FD9EE}"/>
    <cellStyle name="Normal 14 5 3" xfId="3458" xr:uid="{00000000-0005-0000-0000-0000790D0000}"/>
    <cellStyle name="Normal 14 5 3 2" xfId="10647" xr:uid="{1F37B9AD-03BA-43A3-89BA-F547429EA138}"/>
    <cellStyle name="Normal 14 5 4" xfId="3459" xr:uid="{00000000-0005-0000-0000-00007A0D0000}"/>
    <cellStyle name="Normal 14 5 4 2" xfId="10648" xr:uid="{556833B3-71A7-449D-8B75-D9BAAF291E54}"/>
    <cellStyle name="Normal 14 5 5" xfId="10645" xr:uid="{CAB6F54E-73E9-45D1-9ED2-E9D9E3B9C66F}"/>
    <cellStyle name="Normal 14 6" xfId="3460" xr:uid="{00000000-0005-0000-0000-00007B0D0000}"/>
    <cellStyle name="Normal 14 6 2" xfId="3461" xr:uid="{00000000-0005-0000-0000-00007C0D0000}"/>
    <cellStyle name="Normal 14 6 2 2" xfId="10650" xr:uid="{FEE3B971-6E1A-4894-BE36-787517C1F90C}"/>
    <cellStyle name="Normal 14 6 3" xfId="10649" xr:uid="{49B970EF-E5EC-4A42-908B-C61CFB29D828}"/>
    <cellStyle name="Normal 14 7" xfId="3462" xr:uid="{00000000-0005-0000-0000-00007D0D0000}"/>
    <cellStyle name="Normal 14 7 2" xfId="3463" xr:uid="{00000000-0005-0000-0000-00007E0D0000}"/>
    <cellStyle name="Normal 14 7 2 2" xfId="10652" xr:uid="{CC89DBA7-4CE4-4432-8501-D03ACE32B41D}"/>
    <cellStyle name="Normal 14 7 3" xfId="10651" xr:uid="{C76C2FB6-2975-4AA8-9E5E-C65712394CEA}"/>
    <cellStyle name="Normal 14 8" xfId="3464" xr:uid="{00000000-0005-0000-0000-00007F0D0000}"/>
    <cellStyle name="Normal 14 8 2" xfId="3465" xr:uid="{00000000-0005-0000-0000-0000800D0000}"/>
    <cellStyle name="Normal 14 8 2 2" xfId="10654" xr:uid="{A2354EA0-9F50-45D9-B65A-641A14B2D350}"/>
    <cellStyle name="Normal 14 8 3" xfId="10653" xr:uid="{B769E732-196C-49F9-961A-E1CF78436C6E}"/>
    <cellStyle name="Normal 14 9" xfId="3466" xr:uid="{00000000-0005-0000-0000-0000810D0000}"/>
    <cellStyle name="Normal 14 9 2" xfId="3467" xr:uid="{00000000-0005-0000-0000-0000820D0000}"/>
    <cellStyle name="Normal 14 9 2 2" xfId="10656" xr:uid="{9B154141-477E-4E20-8FB9-28F350428CBF}"/>
    <cellStyle name="Normal 14 9 3" xfId="10655" xr:uid="{0811BED7-6562-4FBB-B534-FCC9876ED58F}"/>
    <cellStyle name="Normal 140" xfId="3468" xr:uid="{00000000-0005-0000-0000-0000830D0000}"/>
    <cellStyle name="Normal 140 2" xfId="3469" xr:uid="{00000000-0005-0000-0000-0000840D0000}"/>
    <cellStyle name="Normal 140 2 2" xfId="3470" xr:uid="{00000000-0005-0000-0000-0000850D0000}"/>
    <cellStyle name="Normal 140 2 2 2" xfId="10659" xr:uid="{BED6C9FE-18EF-4D59-905E-ACBBC2775A9D}"/>
    <cellStyle name="Normal 140 2 3" xfId="10658" xr:uid="{BEFABF4D-2989-46A8-B5F9-5A97CEA4A0DB}"/>
    <cellStyle name="Normal 140 3" xfId="3471" xr:uid="{00000000-0005-0000-0000-0000860D0000}"/>
    <cellStyle name="Normal 140 3 2" xfId="10660" xr:uid="{F6C12152-CBDE-4133-9912-D459507EF963}"/>
    <cellStyle name="Normal 140 4" xfId="10657" xr:uid="{35ED088A-2ED6-4038-A8D3-F2280613FE10}"/>
    <cellStyle name="Normal 141" xfId="3472" xr:uid="{00000000-0005-0000-0000-0000870D0000}"/>
    <cellStyle name="Normal 141 2" xfId="10661" xr:uid="{53C0CBFF-4FD8-4669-9A75-66F6BE1BAC55}"/>
    <cellStyle name="Normal 142" xfId="3473" xr:uid="{00000000-0005-0000-0000-0000880D0000}"/>
    <cellStyle name="Normal 142 2" xfId="10662" xr:uid="{0189404D-E9FE-43E3-A174-ADF47A894A99}"/>
    <cellStyle name="Normal 143" xfId="3474" xr:uid="{00000000-0005-0000-0000-0000890D0000}"/>
    <cellStyle name="Normal 143 2" xfId="10663" xr:uid="{C792BFE7-075E-47F7-82CC-6CC4E89DFC0C}"/>
    <cellStyle name="Normal 144" xfId="3475" xr:uid="{00000000-0005-0000-0000-00008A0D0000}"/>
    <cellStyle name="Normal 144 2" xfId="10664" xr:uid="{3D0FE598-1592-4AFA-9C1A-DC969638377D}"/>
    <cellStyle name="Normal 145" xfId="3476" xr:uid="{00000000-0005-0000-0000-00008B0D0000}"/>
    <cellStyle name="Normal 145 2" xfId="10665" xr:uid="{D51A2C47-8706-4D03-B009-950AF182A129}"/>
    <cellStyle name="Normal 146" xfId="3477" xr:uid="{00000000-0005-0000-0000-00008C0D0000}"/>
    <cellStyle name="Normal 146 2" xfId="10666" xr:uid="{36138344-8C76-4928-927C-73C07EB3AC77}"/>
    <cellStyle name="Normal 147" xfId="3478" xr:uid="{00000000-0005-0000-0000-00008D0D0000}"/>
    <cellStyle name="Normal 147 2" xfId="10667" xr:uid="{2AD1BCF3-FFFE-4C58-A73B-AD9EB039210F}"/>
    <cellStyle name="Normal 148" xfId="3479" xr:uid="{00000000-0005-0000-0000-00008E0D0000}"/>
    <cellStyle name="Normal 148 2" xfId="10668" xr:uid="{6EF314A1-922A-4212-B578-5BEA3C17B93A}"/>
    <cellStyle name="Normal 149" xfId="3480" xr:uid="{00000000-0005-0000-0000-00008F0D0000}"/>
    <cellStyle name="Normal 15" xfId="3481" xr:uid="{00000000-0005-0000-0000-0000900D0000}"/>
    <cellStyle name="Normal 15 2" xfId="3482" xr:uid="{00000000-0005-0000-0000-0000910D0000}"/>
    <cellStyle name="Normal 15 2 2" xfId="3483" xr:uid="{00000000-0005-0000-0000-0000920D0000}"/>
    <cellStyle name="Normal 15 2 3" xfId="3484" xr:uid="{00000000-0005-0000-0000-0000930D0000}"/>
    <cellStyle name="Normal 15 2 3 2" xfId="10670" xr:uid="{3DAA9CA0-59E5-48C4-8983-07D9CC218D03}"/>
    <cellStyle name="Normal 15 3" xfId="3485" xr:uid="{00000000-0005-0000-0000-0000940D0000}"/>
    <cellStyle name="Normal 15 3 2" xfId="3486" xr:uid="{00000000-0005-0000-0000-0000950D0000}"/>
    <cellStyle name="Normal 15 3 3" xfId="3487" xr:uid="{00000000-0005-0000-0000-0000960D0000}"/>
    <cellStyle name="Normal 15 3 3 2" xfId="10671" xr:uid="{E73D4549-54F3-43CE-9F53-4F4E08A1206F}"/>
    <cellStyle name="Normal 15 4" xfId="3488" xr:uid="{00000000-0005-0000-0000-0000970D0000}"/>
    <cellStyle name="Normal 15 4 2" xfId="3489" xr:uid="{00000000-0005-0000-0000-0000980D0000}"/>
    <cellStyle name="Normal 15 4 3" xfId="3490" xr:uid="{00000000-0005-0000-0000-0000990D0000}"/>
    <cellStyle name="Normal 15 4 3 2" xfId="10672" xr:uid="{F58E48E5-C143-4A7A-9905-A20906ED03D1}"/>
    <cellStyle name="Normal 15 5" xfId="3491" xr:uid="{00000000-0005-0000-0000-00009A0D0000}"/>
    <cellStyle name="Normal 15 6" xfId="3492" xr:uid="{00000000-0005-0000-0000-00009B0D0000}"/>
    <cellStyle name="Normal 15 6 2" xfId="10673" xr:uid="{CE10C1A8-36FB-4680-88F1-106D0BCBFBF0}"/>
    <cellStyle name="Normal 15 7" xfId="3493" xr:uid="{00000000-0005-0000-0000-00009C0D0000}"/>
    <cellStyle name="Normal 15 8" xfId="3494" xr:uid="{00000000-0005-0000-0000-00009D0D0000}"/>
    <cellStyle name="Normal 15 8 2" xfId="10674" xr:uid="{9B65CB8D-CF64-49A7-8343-19C6F42DEE8C}"/>
    <cellStyle name="Normal 15 9" xfId="10669" xr:uid="{8B38B90C-B928-4B85-BAE7-32BF357E7C0B}"/>
    <cellStyle name="Normal 150" xfId="3495" xr:uid="{00000000-0005-0000-0000-00009E0D0000}"/>
    <cellStyle name="Normal 151" xfId="3496" xr:uid="{00000000-0005-0000-0000-00009F0D0000}"/>
    <cellStyle name="Normal 152" xfId="3497" xr:uid="{00000000-0005-0000-0000-0000A00D0000}"/>
    <cellStyle name="Normal 153" xfId="3498" xr:uid="{00000000-0005-0000-0000-0000A10D0000}"/>
    <cellStyle name="Normal 154" xfId="3499" xr:uid="{00000000-0005-0000-0000-0000A20D0000}"/>
    <cellStyle name="Normal 155" xfId="3500" xr:uid="{00000000-0005-0000-0000-0000A30D0000}"/>
    <cellStyle name="Normal 156" xfId="3501" xr:uid="{00000000-0005-0000-0000-0000A40D0000}"/>
    <cellStyle name="Normal 157" xfId="3502" xr:uid="{00000000-0005-0000-0000-0000A50D0000}"/>
    <cellStyle name="Normal 158" xfId="3503" xr:uid="{00000000-0005-0000-0000-0000A60D0000}"/>
    <cellStyle name="Normal 159" xfId="3504" xr:uid="{00000000-0005-0000-0000-0000A70D0000}"/>
    <cellStyle name="Normal 16" xfId="3505" xr:uid="{00000000-0005-0000-0000-0000A80D0000}"/>
    <cellStyle name="Normal 16 2" xfId="3506" xr:uid="{00000000-0005-0000-0000-0000A90D0000}"/>
    <cellStyle name="Normal 16 2 2" xfId="3507" xr:uid="{00000000-0005-0000-0000-0000AA0D0000}"/>
    <cellStyle name="Normal 16 2 2 2" xfId="3508" xr:uid="{00000000-0005-0000-0000-0000AB0D0000}"/>
    <cellStyle name="Normal 16 2 2 2 2" xfId="10677" xr:uid="{DB2DCD08-F3B9-4064-8621-A0D6223E174E}"/>
    <cellStyle name="Normal 16 2 2 3" xfId="10676" xr:uid="{F000139B-C83A-463B-98A7-9256F00FBB0E}"/>
    <cellStyle name="Normal 16 2 3" xfId="3509" xr:uid="{00000000-0005-0000-0000-0000AC0D0000}"/>
    <cellStyle name="Normal 16 2 3 2" xfId="10678" xr:uid="{0C085C1A-E71B-46C0-9B07-1E18FF703645}"/>
    <cellStyle name="Normal 16 2 4" xfId="10675" xr:uid="{FC82C62C-7DC0-4861-9164-F26C541812AB}"/>
    <cellStyle name="Normal 16 3" xfId="3510" xr:uid="{00000000-0005-0000-0000-0000AD0D0000}"/>
    <cellStyle name="Normal 16 3 2" xfId="3511" xr:uid="{00000000-0005-0000-0000-0000AE0D0000}"/>
    <cellStyle name="Normal 16 3 2 2" xfId="10680" xr:uid="{A0C43541-A1A8-42A4-AE27-FBBD9561C250}"/>
    <cellStyle name="Normal 16 3 3" xfId="10679" xr:uid="{7F9D35C5-B157-4301-B1BB-FB5FC3AEED0A}"/>
    <cellStyle name="Normal 16 4" xfId="3512" xr:uid="{00000000-0005-0000-0000-0000AF0D0000}"/>
    <cellStyle name="Normal 16 5" xfId="3513" xr:uid="{00000000-0005-0000-0000-0000B00D0000}"/>
    <cellStyle name="Normal 16 6" xfId="3514" xr:uid="{00000000-0005-0000-0000-0000B10D0000}"/>
    <cellStyle name="Normal 16 7" xfId="3515" xr:uid="{00000000-0005-0000-0000-0000B20D0000}"/>
    <cellStyle name="Normal 160" xfId="3516" xr:uid="{00000000-0005-0000-0000-0000B30D0000}"/>
    <cellStyle name="Normal 161" xfId="3517" xr:uid="{00000000-0005-0000-0000-0000B40D0000}"/>
    <cellStyle name="Normal 162" xfId="3518" xr:uid="{00000000-0005-0000-0000-0000B50D0000}"/>
    <cellStyle name="Normal 163" xfId="3519" xr:uid="{00000000-0005-0000-0000-0000B60D0000}"/>
    <cellStyle name="Normal 164" xfId="3520" xr:uid="{00000000-0005-0000-0000-0000B70D0000}"/>
    <cellStyle name="Normal 165" xfId="3521" xr:uid="{00000000-0005-0000-0000-0000B80D0000}"/>
    <cellStyle name="Normal 166" xfId="3522" xr:uid="{00000000-0005-0000-0000-0000B90D0000}"/>
    <cellStyle name="Normal 167" xfId="3523" xr:uid="{00000000-0005-0000-0000-0000BA0D0000}"/>
    <cellStyle name="Normal 168" xfId="3524" xr:uid="{00000000-0005-0000-0000-0000BB0D0000}"/>
    <cellStyle name="Normal 169" xfId="3525" xr:uid="{00000000-0005-0000-0000-0000BC0D0000}"/>
    <cellStyle name="Normal 17" xfId="3526" xr:uid="{00000000-0005-0000-0000-0000BD0D0000}"/>
    <cellStyle name="Normal 17 2" xfId="3527" xr:uid="{00000000-0005-0000-0000-0000BE0D0000}"/>
    <cellStyle name="Normal 17 2 2" xfId="3528" xr:uid="{00000000-0005-0000-0000-0000BF0D0000}"/>
    <cellStyle name="Normal 17 2 2 2" xfId="3529" xr:uid="{00000000-0005-0000-0000-0000C00D0000}"/>
    <cellStyle name="Normal 17 2 2 2 2" xfId="10683" xr:uid="{39C24559-0A6C-486E-86F6-7D4BFE7B8F8C}"/>
    <cellStyle name="Normal 17 2 2 3" xfId="10682" xr:uid="{6A36A5E3-E0E5-4549-8A38-724E5F025F6F}"/>
    <cellStyle name="Normal 17 2 3" xfId="3530" xr:uid="{00000000-0005-0000-0000-0000C10D0000}"/>
    <cellStyle name="Normal 17 2 3 2" xfId="10684" xr:uid="{5DC92E8A-83C9-42D5-8846-973255FB0CF8}"/>
    <cellStyle name="Normal 17 2 4" xfId="10681" xr:uid="{838F5EAC-0012-4874-B962-DC49A04597B6}"/>
    <cellStyle name="Normal 17 3" xfId="3531" xr:uid="{00000000-0005-0000-0000-0000C20D0000}"/>
    <cellStyle name="Normal 17 3 2" xfId="3532" xr:uid="{00000000-0005-0000-0000-0000C30D0000}"/>
    <cellStyle name="Normal 17 3 2 2" xfId="10686" xr:uid="{0338D727-4A7F-435A-96D8-1E2FFA1F661D}"/>
    <cellStyle name="Normal 17 3 3" xfId="10685" xr:uid="{8C9470BD-F791-4E5C-AB14-22B2B1A75377}"/>
    <cellStyle name="Normal 17 4" xfId="3533" xr:uid="{00000000-0005-0000-0000-0000C40D0000}"/>
    <cellStyle name="Normal 17 4 2" xfId="3534" xr:uid="{00000000-0005-0000-0000-0000C50D0000}"/>
    <cellStyle name="Normal 17 4 3" xfId="3535" xr:uid="{00000000-0005-0000-0000-0000C60D0000}"/>
    <cellStyle name="Normal 170" xfId="3536" xr:uid="{00000000-0005-0000-0000-0000C70D0000}"/>
    <cellStyle name="Normal 171" xfId="3537" xr:uid="{00000000-0005-0000-0000-0000C80D0000}"/>
    <cellStyle name="Normal 172" xfId="3538" xr:uid="{00000000-0005-0000-0000-0000C90D0000}"/>
    <cellStyle name="Normal 173" xfId="3539" xr:uid="{00000000-0005-0000-0000-0000CA0D0000}"/>
    <cellStyle name="Normal 174" xfId="3540" xr:uid="{00000000-0005-0000-0000-0000CB0D0000}"/>
    <cellStyle name="Normal 175" xfId="3541" xr:uid="{00000000-0005-0000-0000-0000CC0D0000}"/>
    <cellStyle name="Normal 176" xfId="3542" xr:uid="{00000000-0005-0000-0000-0000CD0D0000}"/>
    <cellStyle name="Normal 177" xfId="3543" xr:uid="{00000000-0005-0000-0000-0000CE0D0000}"/>
    <cellStyle name="Normal 178" xfId="3544" xr:uid="{00000000-0005-0000-0000-0000CF0D0000}"/>
    <cellStyle name="Normal 179" xfId="3545" xr:uid="{00000000-0005-0000-0000-0000D00D0000}"/>
    <cellStyle name="Normal 18" xfId="3546" xr:uid="{00000000-0005-0000-0000-0000D10D0000}"/>
    <cellStyle name="Normal 18 2" xfId="3547" xr:uid="{00000000-0005-0000-0000-0000D20D0000}"/>
    <cellStyle name="Normal 18 2 2" xfId="3548" xr:uid="{00000000-0005-0000-0000-0000D30D0000}"/>
    <cellStyle name="Normal 18 2 3" xfId="3549" xr:uid="{00000000-0005-0000-0000-0000D40D0000}"/>
    <cellStyle name="Normal 18 2 3 2" xfId="10687" xr:uid="{205DFEFA-6FDF-4517-8CC7-95DBF1F8B8C3}"/>
    <cellStyle name="Normal 18 3" xfId="3550" xr:uid="{00000000-0005-0000-0000-0000D50D0000}"/>
    <cellStyle name="Normal 18 3 2" xfId="3551" xr:uid="{00000000-0005-0000-0000-0000D60D0000}"/>
    <cellStyle name="Normal 18 3 2 2" xfId="10689" xr:uid="{ED720990-1500-4A14-AD0E-BCE12597B622}"/>
    <cellStyle name="Normal 18 3 3" xfId="10688" xr:uid="{5EF77070-0CA8-4760-B4F3-E423EA791CD1}"/>
    <cellStyle name="Normal 18 4" xfId="3552" xr:uid="{00000000-0005-0000-0000-0000D70D0000}"/>
    <cellStyle name="Normal 18 5" xfId="3553" xr:uid="{00000000-0005-0000-0000-0000D80D0000}"/>
    <cellStyle name="Normal 18 6" xfId="3554" xr:uid="{00000000-0005-0000-0000-0000D90D0000}"/>
    <cellStyle name="Normal 18 6 2" xfId="10690" xr:uid="{05430569-337B-4C9A-919E-D7C480A03676}"/>
    <cellStyle name="Normal 180" xfId="3555" xr:uid="{00000000-0005-0000-0000-0000DA0D0000}"/>
    <cellStyle name="Normal 181" xfId="3556" xr:uid="{00000000-0005-0000-0000-0000DB0D0000}"/>
    <cellStyle name="Normal 182" xfId="3557" xr:uid="{00000000-0005-0000-0000-0000DC0D0000}"/>
    <cellStyle name="Normal 183" xfId="3558" xr:uid="{00000000-0005-0000-0000-0000DD0D0000}"/>
    <cellStyle name="Normal 184" xfId="3559" xr:uid="{00000000-0005-0000-0000-0000DE0D0000}"/>
    <cellStyle name="Normal 185" xfId="3560" xr:uid="{00000000-0005-0000-0000-0000DF0D0000}"/>
    <cellStyle name="Normal 186" xfId="3561" xr:uid="{00000000-0005-0000-0000-0000E00D0000}"/>
    <cellStyle name="Normal 187" xfId="3562" xr:uid="{00000000-0005-0000-0000-0000E10D0000}"/>
    <cellStyle name="Normal 188" xfId="3563" xr:uid="{00000000-0005-0000-0000-0000E20D0000}"/>
    <cellStyle name="Normal 189" xfId="3564" xr:uid="{00000000-0005-0000-0000-0000E30D0000}"/>
    <cellStyle name="Normal 19" xfId="3565" xr:uid="{00000000-0005-0000-0000-0000E40D0000}"/>
    <cellStyle name="Normal 19 2" xfId="3566" xr:uid="{00000000-0005-0000-0000-0000E50D0000}"/>
    <cellStyle name="Normal 190" xfId="3567" xr:uid="{00000000-0005-0000-0000-0000E60D0000}"/>
    <cellStyle name="Normal 191" xfId="3568" xr:uid="{00000000-0005-0000-0000-0000E70D0000}"/>
    <cellStyle name="Normal 192" xfId="3569" xr:uid="{00000000-0005-0000-0000-0000E80D0000}"/>
    <cellStyle name="Normal 193" xfId="3570" xr:uid="{00000000-0005-0000-0000-0000E90D0000}"/>
    <cellStyle name="Normal 194" xfId="3571" xr:uid="{00000000-0005-0000-0000-0000EA0D0000}"/>
    <cellStyle name="Normal 194 2" xfId="3572" xr:uid="{00000000-0005-0000-0000-0000EB0D0000}"/>
    <cellStyle name="Normal 195" xfId="3573" xr:uid="{00000000-0005-0000-0000-0000EC0D0000}"/>
    <cellStyle name="Normal 195 2" xfId="9388" xr:uid="{00000000-0005-0000-0000-0000ED0D0000}"/>
    <cellStyle name="Normal 195 2 3" xfId="9759" xr:uid="{30790B9A-5DFF-4A8E-A765-F230F55B6F31}"/>
    <cellStyle name="Normal 196" xfId="3574" xr:uid="{00000000-0005-0000-0000-0000EE0D0000}"/>
    <cellStyle name="Normal 197" xfId="3575" xr:uid="{00000000-0005-0000-0000-0000EF0D0000}"/>
    <cellStyle name="Normal 198" xfId="3576" xr:uid="{00000000-0005-0000-0000-0000F00D0000}"/>
    <cellStyle name="Normal 199" xfId="3577" xr:uid="{00000000-0005-0000-0000-0000F10D0000}"/>
    <cellStyle name="Normal 199 2" xfId="9392" xr:uid="{00000000-0005-0000-0000-0000F20D0000}"/>
    <cellStyle name="Normal 199 2 2" xfId="9447" xr:uid="{F717E9E2-48CC-4D5D-8E4C-B32292C71DFD}"/>
    <cellStyle name="Normal 199 2 2 2" xfId="9434" xr:uid="{F88EBEE5-7BE2-4620-BA23-B9EBD43FC67B}"/>
    <cellStyle name="Normal 199 2 2 2 2" xfId="13454" xr:uid="{1A0AD35D-63B5-4696-BBEC-09B3EDFDDC45}"/>
    <cellStyle name="Normal 199 2 2 3" xfId="13465" xr:uid="{A468A843-AF35-42FE-803B-D69CFD5F78BB}"/>
    <cellStyle name="Normal 199 2 3" xfId="9457" xr:uid="{22D84DDC-938F-4A1F-8C6A-092D6E0D70ED}"/>
    <cellStyle name="Normal 199 2 3 2" xfId="13474" xr:uid="{A59A55DB-D4CE-4033-BF36-FA473B7915CC}"/>
    <cellStyle name="Normal 199 2 4" xfId="13429" xr:uid="{AA405DE3-08D0-4E9B-861C-BE6722512AE6}"/>
    <cellStyle name="Normal 2" xfId="3" xr:uid="{00000000-0005-0000-0000-0000F30D0000}"/>
    <cellStyle name="Normal 2 10" xfId="3578" xr:uid="{00000000-0005-0000-0000-0000F40D0000}"/>
    <cellStyle name="Normal 2 10 10" xfId="10691" xr:uid="{0393F94B-95C1-449A-9582-0CB48D5AC1D6}"/>
    <cellStyle name="Normal 2 10 2" xfId="3579" xr:uid="{00000000-0005-0000-0000-0000F50D0000}"/>
    <cellStyle name="Normal 2 10 3" xfId="3580" xr:uid="{00000000-0005-0000-0000-0000F60D0000}"/>
    <cellStyle name="Normal 2 10 4" xfId="3581" xr:uid="{00000000-0005-0000-0000-0000F70D0000}"/>
    <cellStyle name="Normal 2 10 4 2" xfId="3582" xr:uid="{00000000-0005-0000-0000-0000F80D0000}"/>
    <cellStyle name="Normal 2 10 4 2 2" xfId="10693" xr:uid="{A9977033-79D8-4135-B55B-9814EE340A8A}"/>
    <cellStyle name="Normal 2 10 4 3" xfId="10692" xr:uid="{649602F6-CD13-41E4-894B-03B6D1E25F76}"/>
    <cellStyle name="Normal 2 10 5" xfId="3583" xr:uid="{00000000-0005-0000-0000-0000F90D0000}"/>
    <cellStyle name="Normal 2 10 5 2" xfId="3584" xr:uid="{00000000-0005-0000-0000-0000FA0D0000}"/>
    <cellStyle name="Normal 2 10 5 2 2" xfId="10695" xr:uid="{67155B88-8862-4C74-BCA3-B254F5AD481B}"/>
    <cellStyle name="Normal 2 10 5 3" xfId="10694" xr:uid="{80A215E0-223A-43D0-B3D3-5C573F2A4675}"/>
    <cellStyle name="Normal 2 10 6" xfId="3585" xr:uid="{00000000-0005-0000-0000-0000FB0D0000}"/>
    <cellStyle name="Normal 2 10 6 2" xfId="10696" xr:uid="{B5C32A79-28FE-41B2-A64F-A530E44BFD03}"/>
    <cellStyle name="Normal 2 10 7" xfId="3586" xr:uid="{00000000-0005-0000-0000-0000FC0D0000}"/>
    <cellStyle name="Normal 2 10 7 2" xfId="10697" xr:uid="{2BBA597C-82DD-4D1E-B700-ED4F30CA331B}"/>
    <cellStyle name="Normal 2 10 8" xfId="3587" xr:uid="{00000000-0005-0000-0000-0000FD0D0000}"/>
    <cellStyle name="Normal 2 10 8 2" xfId="10698" xr:uid="{C95BA1B5-CF39-4172-ACAD-2FF10D3F3128}"/>
    <cellStyle name="Normal 2 10 9" xfId="9378" xr:uid="{00000000-0005-0000-0000-0000FE0D0000}"/>
    <cellStyle name="Normal 2 10 9 2" xfId="9461" xr:uid="{1560907F-E701-4118-A4F3-B40E0F019EBD}"/>
    <cellStyle name="Normal 2 10 9 2 2" xfId="9754" xr:uid="{864EA862-27E2-479A-A409-23DD24014CEE}"/>
    <cellStyle name="Normal 2 10 9 2 2 2" xfId="13739" xr:uid="{C6863414-657C-49D6-8C5F-04055646ABD0}"/>
    <cellStyle name="Normal 2 10 9 2 3" xfId="13478" xr:uid="{729BA72B-AA8E-4EDC-BDD5-B0A74FBFC878}"/>
    <cellStyle name="Normal 2 10 9 3" xfId="13418" xr:uid="{53E5A0B0-7AA0-482A-B2AD-2142084C9052}"/>
    <cellStyle name="Normal 2 100" xfId="3588" xr:uid="{00000000-0005-0000-0000-0000FF0D0000}"/>
    <cellStyle name="Normal 2 100 2" xfId="3589" xr:uid="{00000000-0005-0000-0000-0000000E0000}"/>
    <cellStyle name="Normal 2 100 2 2" xfId="10700" xr:uid="{F42E0258-E495-4091-BEDC-3138DCBB3F1F}"/>
    <cellStyle name="Normal 2 100 3" xfId="10699" xr:uid="{44626DC7-3C16-469F-8B5C-B9DCF19B91F9}"/>
    <cellStyle name="Normal 2 101" xfId="3590" xr:uid="{00000000-0005-0000-0000-0000010E0000}"/>
    <cellStyle name="Normal 2 101 2" xfId="3591" xr:uid="{00000000-0005-0000-0000-0000020E0000}"/>
    <cellStyle name="Normal 2 101 2 2" xfId="10702" xr:uid="{4CA89E21-8978-4C6F-B49F-BF0847865BED}"/>
    <cellStyle name="Normal 2 101 3" xfId="10701" xr:uid="{AC3793D6-12C9-43F2-A34C-81603CD5B78F}"/>
    <cellStyle name="Normal 2 102" xfId="3592" xr:uid="{00000000-0005-0000-0000-0000030E0000}"/>
    <cellStyle name="Normal 2 102 2" xfId="3593" xr:uid="{00000000-0005-0000-0000-0000040E0000}"/>
    <cellStyle name="Normal 2 102 2 2" xfId="10704" xr:uid="{76620FC8-971B-4686-B594-EA74F7A8BAA3}"/>
    <cellStyle name="Normal 2 102 3" xfId="10703" xr:uid="{AF6029E5-5A76-44D6-A440-B1FEF85E1E7E}"/>
    <cellStyle name="Normal 2 103" xfId="3594" xr:uid="{00000000-0005-0000-0000-0000050E0000}"/>
    <cellStyle name="Normal 2 103 2" xfId="3595" xr:uid="{00000000-0005-0000-0000-0000060E0000}"/>
    <cellStyle name="Normal 2 103 2 2" xfId="10706" xr:uid="{A236D4D1-4CA0-42C6-BE89-AD10D2A70E72}"/>
    <cellStyle name="Normal 2 103 3" xfId="10705" xr:uid="{C303A575-22EA-4AC8-9E2B-FC5FB7E5229F}"/>
    <cellStyle name="Normal 2 104" xfId="3596" xr:uid="{00000000-0005-0000-0000-0000070E0000}"/>
    <cellStyle name="Normal 2 105" xfId="3597" xr:uid="{00000000-0005-0000-0000-0000080E0000}"/>
    <cellStyle name="Normal 2 105 2" xfId="3598" xr:uid="{00000000-0005-0000-0000-0000090E0000}"/>
    <cellStyle name="Normal 2 105 2 2" xfId="10708" xr:uid="{C093E02E-66DC-467E-B887-19F902BD9637}"/>
    <cellStyle name="Normal 2 105 3" xfId="10707" xr:uid="{5DCCE6B6-4576-410F-A957-3FD7F573E998}"/>
    <cellStyle name="Normal 2 106" xfId="3599" xr:uid="{00000000-0005-0000-0000-00000A0E0000}"/>
    <cellStyle name="Normal 2 106 2" xfId="3600" xr:uid="{00000000-0005-0000-0000-00000B0E0000}"/>
    <cellStyle name="Normal 2 106 2 2" xfId="10710" xr:uid="{A7CFCBAA-20A1-436D-98F6-FA11162F16B6}"/>
    <cellStyle name="Normal 2 106 3" xfId="10709" xr:uid="{4E9E7763-4535-4DC2-9FDD-EEE1AE23DE3C}"/>
    <cellStyle name="Normal 2 107" xfId="3601" xr:uid="{00000000-0005-0000-0000-00000C0E0000}"/>
    <cellStyle name="Normal 2 107 2" xfId="3602" xr:uid="{00000000-0005-0000-0000-00000D0E0000}"/>
    <cellStyle name="Normal 2 107 2 2" xfId="10712" xr:uid="{6DD9CF09-CD96-494F-B018-53DA588F40EF}"/>
    <cellStyle name="Normal 2 107 3" xfId="10711" xr:uid="{5240D4CD-5D78-44FF-92CC-1E573BB953EB}"/>
    <cellStyle name="Normal 2 108" xfId="3603" xr:uid="{00000000-0005-0000-0000-00000E0E0000}"/>
    <cellStyle name="Normal 2 108 2" xfId="3604" xr:uid="{00000000-0005-0000-0000-00000F0E0000}"/>
    <cellStyle name="Normal 2 108 2 2" xfId="10714" xr:uid="{43BA8466-2220-4E79-91EE-67BB50DD6008}"/>
    <cellStyle name="Normal 2 108 3" xfId="10713" xr:uid="{410F8450-84A6-481F-9ED5-A805619911B1}"/>
    <cellStyle name="Normal 2 109" xfId="3605" xr:uid="{00000000-0005-0000-0000-0000100E0000}"/>
    <cellStyle name="Normal 2 109 2" xfId="3606" xr:uid="{00000000-0005-0000-0000-0000110E0000}"/>
    <cellStyle name="Normal 2 109 2 2" xfId="10716" xr:uid="{645E273E-15A9-43DD-B7DB-73542A789CC3}"/>
    <cellStyle name="Normal 2 109 3" xfId="10715" xr:uid="{53A6D251-D982-411E-BCCE-543404EFBD22}"/>
    <cellStyle name="Normal 2 11" xfId="3607" xr:uid="{00000000-0005-0000-0000-0000120E0000}"/>
    <cellStyle name="Normal 2 11 2" xfId="3608" xr:uid="{00000000-0005-0000-0000-0000130E0000}"/>
    <cellStyle name="Normal 2 11 3" xfId="3609" xr:uid="{00000000-0005-0000-0000-0000140E0000}"/>
    <cellStyle name="Normal 2 11 4" xfId="3610" xr:uid="{00000000-0005-0000-0000-0000150E0000}"/>
    <cellStyle name="Normal 2 11 4 2" xfId="3611" xr:uid="{00000000-0005-0000-0000-0000160E0000}"/>
    <cellStyle name="Normal 2 11 4 2 2" xfId="10719" xr:uid="{C4F93C27-EAA9-4B97-83C8-5F2B5D33B109}"/>
    <cellStyle name="Normal 2 11 4 3" xfId="10718" xr:uid="{BB1ECBF1-131E-472A-B335-600FF77F8F40}"/>
    <cellStyle name="Normal 2 11 5" xfId="3612" xr:uid="{00000000-0005-0000-0000-0000170E0000}"/>
    <cellStyle name="Normal 2 11 5 2" xfId="10720" xr:uid="{211D73A7-DDA5-4FF2-AE35-30A8DC237EAB}"/>
    <cellStyle name="Normal 2 11 6" xfId="3613" xr:uid="{00000000-0005-0000-0000-0000180E0000}"/>
    <cellStyle name="Normal 2 11 6 2" xfId="10721" xr:uid="{C12CB045-B2A6-4D30-9F40-32764EFBA84A}"/>
    <cellStyle name="Normal 2 11 7" xfId="10717" xr:uid="{596CE153-FF59-4A90-87AD-3913A4BE9D6D}"/>
    <cellStyle name="Normal 2 110" xfId="3614" xr:uid="{00000000-0005-0000-0000-0000190E0000}"/>
    <cellStyle name="Normal 2 110 2" xfId="3615" xr:uid="{00000000-0005-0000-0000-00001A0E0000}"/>
    <cellStyle name="Normal 2 110 2 2" xfId="10723" xr:uid="{AD41B875-F2CD-461E-A1F9-C0A34870186D}"/>
    <cellStyle name="Normal 2 110 3" xfId="10722" xr:uid="{1AEED7D1-384D-440D-9E45-E3E744B12EA1}"/>
    <cellStyle name="Normal 2 111" xfId="3616" xr:uid="{00000000-0005-0000-0000-00001B0E0000}"/>
    <cellStyle name="Normal 2 111 2" xfId="3617" xr:uid="{00000000-0005-0000-0000-00001C0E0000}"/>
    <cellStyle name="Normal 2 111 2 2" xfId="10725" xr:uid="{D1C8520D-7B9B-46A7-BDD0-48F21CC6F12C}"/>
    <cellStyle name="Normal 2 111 3" xfId="10724" xr:uid="{FE98AD03-8574-4081-B6D7-352149BF8468}"/>
    <cellStyle name="Normal 2 112" xfId="3618" xr:uid="{00000000-0005-0000-0000-00001D0E0000}"/>
    <cellStyle name="Normal 2 112 2" xfId="3619" xr:uid="{00000000-0005-0000-0000-00001E0E0000}"/>
    <cellStyle name="Normal 2 112 2 2" xfId="10727" xr:uid="{4ED205AF-1E84-450A-B1C8-E4A38E149C01}"/>
    <cellStyle name="Normal 2 112 3" xfId="10726" xr:uid="{70CA89F6-E22B-410B-A24F-277E4AC7A090}"/>
    <cellStyle name="Normal 2 113" xfId="3620" xr:uid="{00000000-0005-0000-0000-00001F0E0000}"/>
    <cellStyle name="Normal 2 113 2" xfId="3621" xr:uid="{00000000-0005-0000-0000-0000200E0000}"/>
    <cellStyle name="Normal 2 113 2 2" xfId="10729" xr:uid="{E6FD62ED-D634-4655-840C-B62C796E182C}"/>
    <cellStyle name="Normal 2 113 3" xfId="10728" xr:uid="{79223D29-619A-43A0-BA62-6303BC0FF829}"/>
    <cellStyle name="Normal 2 114" xfId="3622" xr:uid="{00000000-0005-0000-0000-0000210E0000}"/>
    <cellStyle name="Normal 2 114 2" xfId="3623" xr:uid="{00000000-0005-0000-0000-0000220E0000}"/>
    <cellStyle name="Normal 2 114 2 2" xfId="10731" xr:uid="{24A3CE43-4A36-4EB6-B266-9628B851E83B}"/>
    <cellStyle name="Normal 2 114 3" xfId="10730" xr:uid="{FDA75A7B-0440-4EB0-9042-298E48863974}"/>
    <cellStyle name="Normal 2 115" xfId="3624" xr:uid="{00000000-0005-0000-0000-0000230E0000}"/>
    <cellStyle name="Normal 2 115 2" xfId="3625" xr:uid="{00000000-0005-0000-0000-0000240E0000}"/>
    <cellStyle name="Normal 2 115 2 2" xfId="10733" xr:uid="{C5830FBF-8A97-4008-BC2E-8180E7C6B8DE}"/>
    <cellStyle name="Normal 2 115 3" xfId="10732" xr:uid="{D455D3CA-594A-4542-B26C-96A224BDB374}"/>
    <cellStyle name="Normal 2 116" xfId="3626" xr:uid="{00000000-0005-0000-0000-0000250E0000}"/>
    <cellStyle name="Normal 2 116 2" xfId="3627" xr:uid="{00000000-0005-0000-0000-0000260E0000}"/>
    <cellStyle name="Normal 2 116 2 2" xfId="10735" xr:uid="{C022AE0B-E119-471A-8CD3-19949DE7D727}"/>
    <cellStyle name="Normal 2 116 3" xfId="10734" xr:uid="{8B2EF196-8050-432E-A7F0-D3A253FF47EA}"/>
    <cellStyle name="Normal 2 117" xfId="3628" xr:uid="{00000000-0005-0000-0000-0000270E0000}"/>
    <cellStyle name="Normal 2 117 2" xfId="3629" xr:uid="{00000000-0005-0000-0000-0000280E0000}"/>
    <cellStyle name="Normal 2 117 2 2" xfId="10737" xr:uid="{F2AF55C5-94E8-4CFD-A3E2-AF03C1E1759E}"/>
    <cellStyle name="Normal 2 117 3" xfId="10736" xr:uid="{D9079CA4-6918-43DF-80F3-97764DAFCD14}"/>
    <cellStyle name="Normal 2 118" xfId="3630" xr:uid="{00000000-0005-0000-0000-0000290E0000}"/>
    <cellStyle name="Normal 2 118 2" xfId="3631" xr:uid="{00000000-0005-0000-0000-00002A0E0000}"/>
    <cellStyle name="Normal 2 118 2 2" xfId="10739" xr:uid="{DFF0546B-8D58-400A-AFBE-68B66CC8A8E0}"/>
    <cellStyle name="Normal 2 118 3" xfId="10738" xr:uid="{F5E7BDC5-D1CB-4122-88B4-3DFEC68B4150}"/>
    <cellStyle name="Normal 2 119" xfId="3632" xr:uid="{00000000-0005-0000-0000-00002B0E0000}"/>
    <cellStyle name="Normal 2 119 2" xfId="3633" xr:uid="{00000000-0005-0000-0000-00002C0E0000}"/>
    <cellStyle name="Normal 2 119 2 2" xfId="10741" xr:uid="{15F2AEBB-FBC2-4A0B-81A6-8E95FDB273CC}"/>
    <cellStyle name="Normal 2 119 3" xfId="10740" xr:uid="{B8D0BC28-BCBE-4425-949B-7107ED666A3B}"/>
    <cellStyle name="Normal 2 12" xfId="3634" xr:uid="{00000000-0005-0000-0000-00002D0E0000}"/>
    <cellStyle name="Normal 2 12 2" xfId="3635" xr:uid="{00000000-0005-0000-0000-00002E0E0000}"/>
    <cellStyle name="Normal 2 12 2 2" xfId="3636" xr:uid="{00000000-0005-0000-0000-00002F0E0000}"/>
    <cellStyle name="Normal 2 12 2 2 2" xfId="10744" xr:uid="{882B9E8F-6A74-4F9A-91B1-A1CE8CA0EDE3}"/>
    <cellStyle name="Normal 2 12 2 3" xfId="10743" xr:uid="{8FDC1810-0C3F-429F-A3ED-E1C8B9CE62B9}"/>
    <cellStyle name="Normal 2 12 3" xfId="3637" xr:uid="{00000000-0005-0000-0000-0000300E0000}"/>
    <cellStyle name="Normal 2 12 3 2" xfId="10745" xr:uid="{865A1271-855A-4E73-9F97-1885EC390274}"/>
    <cellStyle name="Normal 2 12 4" xfId="3638" xr:uid="{00000000-0005-0000-0000-0000310E0000}"/>
    <cellStyle name="Normal 2 12 4 2" xfId="10746" xr:uid="{FC7AB12B-F9D7-4970-ADCF-A97336CF2941}"/>
    <cellStyle name="Normal 2 12 5" xfId="10742" xr:uid="{3309719D-F72C-4EB4-9ABD-6F9EF2957390}"/>
    <cellStyle name="Normal 2 120" xfId="3639" xr:uid="{00000000-0005-0000-0000-0000320E0000}"/>
    <cellStyle name="Normal 2 120 2" xfId="3640" xr:uid="{00000000-0005-0000-0000-0000330E0000}"/>
    <cellStyle name="Normal 2 120 2 2" xfId="10748" xr:uid="{885B631E-4B19-4930-AAFC-742D44D78A59}"/>
    <cellStyle name="Normal 2 120 3" xfId="10747" xr:uid="{E50E36F8-4147-4833-B00D-46AE1C5B5CE9}"/>
    <cellStyle name="Normal 2 121" xfId="3641" xr:uid="{00000000-0005-0000-0000-0000340E0000}"/>
    <cellStyle name="Normal 2 121 2" xfId="3642" xr:uid="{00000000-0005-0000-0000-0000350E0000}"/>
    <cellStyle name="Normal 2 121 2 2" xfId="10750" xr:uid="{73CD50D7-9EF6-4686-94C1-8CE1EC8043C1}"/>
    <cellStyle name="Normal 2 121 3" xfId="10749" xr:uid="{3E818E12-DB36-4B22-AE72-B3C43655D149}"/>
    <cellStyle name="Normal 2 122" xfId="3643" xr:uid="{00000000-0005-0000-0000-0000360E0000}"/>
    <cellStyle name="Normal 2 122 2" xfId="3644" xr:uid="{00000000-0005-0000-0000-0000370E0000}"/>
    <cellStyle name="Normal 2 122 2 2" xfId="10752" xr:uid="{03CC8C3A-8D1F-41CF-BA4F-CD839A772D1A}"/>
    <cellStyle name="Normal 2 122 3" xfId="10751" xr:uid="{13CB9E7E-55B4-48FC-93A2-0329FD1A5DC7}"/>
    <cellStyle name="Normal 2 123" xfId="3645" xr:uid="{00000000-0005-0000-0000-0000380E0000}"/>
    <cellStyle name="Normal 2 123 2" xfId="3646" xr:uid="{00000000-0005-0000-0000-0000390E0000}"/>
    <cellStyle name="Normal 2 123 2 2" xfId="10754" xr:uid="{FAD47E4F-77E4-4A82-85F9-140B8FF437CD}"/>
    <cellStyle name="Normal 2 123 3" xfId="10753" xr:uid="{02D79624-D216-48D3-9C32-28682DE287EF}"/>
    <cellStyle name="Normal 2 124" xfId="3647" xr:uid="{00000000-0005-0000-0000-00003A0E0000}"/>
    <cellStyle name="Normal 2 124 2" xfId="3648" xr:uid="{00000000-0005-0000-0000-00003B0E0000}"/>
    <cellStyle name="Normal 2 124 2 2" xfId="10756" xr:uid="{0CAB1B03-F3C5-4FD0-8D83-1BB6CA0D3520}"/>
    <cellStyle name="Normal 2 124 3" xfId="10755" xr:uid="{51B05E51-246E-4B0D-B8A1-FEEAB76ED0A2}"/>
    <cellStyle name="Normal 2 125" xfId="3649" xr:uid="{00000000-0005-0000-0000-00003C0E0000}"/>
    <cellStyle name="Normal 2 125 2" xfId="3650" xr:uid="{00000000-0005-0000-0000-00003D0E0000}"/>
    <cellStyle name="Normal 2 125 2 2" xfId="10758" xr:uid="{3AAF6C56-7633-4DEE-B1FD-E844E59F4CF8}"/>
    <cellStyle name="Normal 2 125 3" xfId="10757" xr:uid="{6A245267-280D-474E-9FBC-CD65251BDC05}"/>
    <cellStyle name="Normal 2 126" xfId="3651" xr:uid="{00000000-0005-0000-0000-00003E0E0000}"/>
    <cellStyle name="Normal 2 126 2" xfId="3652" xr:uid="{00000000-0005-0000-0000-00003F0E0000}"/>
    <cellStyle name="Normal 2 126 2 2" xfId="10760" xr:uid="{06EB6B40-47ED-474D-A67F-C1D07C5A428E}"/>
    <cellStyle name="Normal 2 126 3" xfId="10759" xr:uid="{49EFFD0B-2A5C-4436-9785-70F0BCF1C781}"/>
    <cellStyle name="Normal 2 127" xfId="3653" xr:uid="{00000000-0005-0000-0000-0000400E0000}"/>
    <cellStyle name="Normal 2 127 2" xfId="3654" xr:uid="{00000000-0005-0000-0000-0000410E0000}"/>
    <cellStyle name="Normal 2 127 2 2" xfId="10762" xr:uid="{2C6A2232-ED61-4F51-95D5-03D4A18063ED}"/>
    <cellStyle name="Normal 2 127 3" xfId="10761" xr:uid="{F5087DD6-EB49-4BD8-8967-CB89DF0E3460}"/>
    <cellStyle name="Normal 2 128" xfId="3655" xr:uid="{00000000-0005-0000-0000-0000420E0000}"/>
    <cellStyle name="Normal 2 128 2" xfId="3656" xr:uid="{00000000-0005-0000-0000-0000430E0000}"/>
    <cellStyle name="Normal 2 128 2 2" xfId="10764" xr:uid="{C3A98382-43A0-4BD4-A0FC-6383CCD092D1}"/>
    <cellStyle name="Normal 2 128 3" xfId="10763" xr:uid="{A3C96E66-FA40-4ED3-9A26-DBFAE6864E9F}"/>
    <cellStyle name="Normal 2 129" xfId="3657" xr:uid="{00000000-0005-0000-0000-0000440E0000}"/>
    <cellStyle name="Normal 2 129 2" xfId="3658" xr:uid="{00000000-0005-0000-0000-0000450E0000}"/>
    <cellStyle name="Normal 2 129 2 2" xfId="10766" xr:uid="{BFF8FE89-0F41-4868-B7AB-F2C1F8063F73}"/>
    <cellStyle name="Normal 2 129 3" xfId="10765" xr:uid="{BF1CA086-4F69-4C7C-BB45-195A3C98A296}"/>
    <cellStyle name="Normal 2 13" xfId="3659" xr:uid="{00000000-0005-0000-0000-0000460E0000}"/>
    <cellStyle name="Normal 2 13 2" xfId="3660" xr:uid="{00000000-0005-0000-0000-0000470E0000}"/>
    <cellStyle name="Normal 2 13 2 2" xfId="3661" xr:uid="{00000000-0005-0000-0000-0000480E0000}"/>
    <cellStyle name="Normal 2 13 2 2 2" xfId="10769" xr:uid="{AE206B4A-89FB-46EB-A181-FE99EBDFC959}"/>
    <cellStyle name="Normal 2 13 2 3" xfId="10768" xr:uid="{1CE34D2A-04BD-4CD7-B9BA-DC8E5499E786}"/>
    <cellStyle name="Normal 2 13 3" xfId="3662" xr:uid="{00000000-0005-0000-0000-0000490E0000}"/>
    <cellStyle name="Normal 2 13 3 2" xfId="10770" xr:uid="{24E680C7-D8C0-48A7-91FF-F6377B1AD566}"/>
    <cellStyle name="Normal 2 13 4" xfId="3663" xr:uid="{00000000-0005-0000-0000-00004A0E0000}"/>
    <cellStyle name="Normal 2 13 4 2" xfId="10771" xr:uid="{2CFCE2BE-90F7-4A4D-B5ED-6AB5F0A6BF18}"/>
    <cellStyle name="Normal 2 13 5" xfId="10767" xr:uid="{C9EE774E-B4DD-4DE4-A8EC-10824C5923E4}"/>
    <cellStyle name="Normal 2 130" xfId="3664" xr:uid="{00000000-0005-0000-0000-00004B0E0000}"/>
    <cellStyle name="Normal 2 130 2" xfId="3665" xr:uid="{00000000-0005-0000-0000-00004C0E0000}"/>
    <cellStyle name="Normal 2 130 2 2" xfId="10773" xr:uid="{799090FD-9C34-4C93-A428-42AEF37CB274}"/>
    <cellStyle name="Normal 2 130 3" xfId="10772" xr:uid="{844658EB-3BBD-454F-A59D-8E15663F6EDB}"/>
    <cellStyle name="Normal 2 131" xfId="3666" xr:uid="{00000000-0005-0000-0000-00004D0E0000}"/>
    <cellStyle name="Normal 2 131 2" xfId="3667" xr:uid="{00000000-0005-0000-0000-00004E0E0000}"/>
    <cellStyle name="Normal 2 131 2 2" xfId="10775" xr:uid="{6F60460C-57E4-41E5-B867-E6D130D83C09}"/>
    <cellStyle name="Normal 2 131 3" xfId="10774" xr:uid="{DDA2A9D3-0CB6-4951-A597-9F1B7E339BE5}"/>
    <cellStyle name="Normal 2 132" xfId="3668" xr:uid="{00000000-0005-0000-0000-00004F0E0000}"/>
    <cellStyle name="Normal 2 132 2" xfId="3669" xr:uid="{00000000-0005-0000-0000-0000500E0000}"/>
    <cellStyle name="Normal 2 132 2 2" xfId="10777" xr:uid="{DAB35708-BFC2-4001-9626-ADCE99E28E33}"/>
    <cellStyle name="Normal 2 132 3" xfId="10776" xr:uid="{4CF1F735-952C-4A2F-83EA-F329A4C86CF2}"/>
    <cellStyle name="Normal 2 133" xfId="3670" xr:uid="{00000000-0005-0000-0000-0000510E0000}"/>
    <cellStyle name="Normal 2 133 2" xfId="3671" xr:uid="{00000000-0005-0000-0000-0000520E0000}"/>
    <cellStyle name="Normal 2 133 2 2" xfId="10779" xr:uid="{A33C6603-430A-45A6-ADE2-E15674E8BC5A}"/>
    <cellStyle name="Normal 2 133 3" xfId="10778" xr:uid="{A3FF4BE5-A80B-4CE0-A1A9-95715F9CF5A4}"/>
    <cellStyle name="Normal 2 134" xfId="3672" xr:uid="{00000000-0005-0000-0000-0000530E0000}"/>
    <cellStyle name="Normal 2 134 2" xfId="3673" xr:uid="{00000000-0005-0000-0000-0000540E0000}"/>
    <cellStyle name="Normal 2 134 2 2" xfId="10781" xr:uid="{67065F8B-4582-4FD8-A139-B9BD412CA88B}"/>
    <cellStyle name="Normal 2 134 3" xfId="10780" xr:uid="{1A0A3BA3-B818-422C-9FB5-E13E8FEA312C}"/>
    <cellStyle name="Normal 2 135" xfId="3674" xr:uid="{00000000-0005-0000-0000-0000550E0000}"/>
    <cellStyle name="Normal 2 135 2" xfId="3675" xr:uid="{00000000-0005-0000-0000-0000560E0000}"/>
    <cellStyle name="Normal 2 135 2 2" xfId="10783" xr:uid="{4C01B6A5-7192-42AC-82CB-832CE929AA5B}"/>
    <cellStyle name="Normal 2 135 3" xfId="10782" xr:uid="{C78A88DB-0C8D-4D78-93AB-99626B2F1BB3}"/>
    <cellStyle name="Normal 2 136" xfId="3676" xr:uid="{00000000-0005-0000-0000-0000570E0000}"/>
    <cellStyle name="Normal 2 136 2" xfId="3677" xr:uid="{00000000-0005-0000-0000-0000580E0000}"/>
    <cellStyle name="Normal 2 136 2 2" xfId="10785" xr:uid="{5839423B-4191-4730-9861-C75A35D467FA}"/>
    <cellStyle name="Normal 2 136 3" xfId="10784" xr:uid="{877AFD71-F003-4169-AC20-A7D973EE27A9}"/>
    <cellStyle name="Normal 2 137" xfId="3678" xr:uid="{00000000-0005-0000-0000-0000590E0000}"/>
    <cellStyle name="Normal 2 137 2" xfId="3679" xr:uid="{00000000-0005-0000-0000-00005A0E0000}"/>
    <cellStyle name="Normal 2 137 2 2" xfId="10787" xr:uid="{C20CBBAD-9188-4729-A7F0-4310A2A8FB0E}"/>
    <cellStyle name="Normal 2 137 3" xfId="10786" xr:uid="{E3E011E6-0C6F-4382-BB10-4D2BC5A677C4}"/>
    <cellStyle name="Normal 2 138" xfId="3680" xr:uid="{00000000-0005-0000-0000-00005B0E0000}"/>
    <cellStyle name="Normal 2 138 2" xfId="3681" xr:uid="{00000000-0005-0000-0000-00005C0E0000}"/>
    <cellStyle name="Normal 2 138 2 2" xfId="10789" xr:uid="{4864E3E2-2DD2-42A4-B4DA-FFBF8EAC9410}"/>
    <cellStyle name="Normal 2 138 3" xfId="10788" xr:uid="{0B3AEB81-DB35-4FA4-8516-9785253FD690}"/>
    <cellStyle name="Normal 2 139" xfId="3682" xr:uid="{00000000-0005-0000-0000-00005D0E0000}"/>
    <cellStyle name="Normal 2 139 2" xfId="3683" xr:uid="{00000000-0005-0000-0000-00005E0E0000}"/>
    <cellStyle name="Normal 2 139 2 2" xfId="10791" xr:uid="{7D4EABAB-27AF-4B7F-AAC1-24363B029775}"/>
    <cellStyle name="Normal 2 139 3" xfId="10790" xr:uid="{8A424ED9-0F22-4542-A3F1-A210D9880EBF}"/>
    <cellStyle name="Normal 2 14" xfId="3684" xr:uid="{00000000-0005-0000-0000-00005F0E0000}"/>
    <cellStyle name="Normal 2 14 2" xfId="3685" xr:uid="{00000000-0005-0000-0000-0000600E0000}"/>
    <cellStyle name="Normal 2 14 2 2" xfId="3686" xr:uid="{00000000-0005-0000-0000-0000610E0000}"/>
    <cellStyle name="Normal 2 14 2 2 2" xfId="10794" xr:uid="{80F4211F-648A-4862-A48E-6EB95F47E31F}"/>
    <cellStyle name="Normal 2 14 2 3" xfId="10793" xr:uid="{5D51C827-D754-49BC-975B-CB92609FF194}"/>
    <cellStyle name="Normal 2 14 3" xfId="3687" xr:uid="{00000000-0005-0000-0000-0000620E0000}"/>
    <cellStyle name="Normal 2 14 3 2" xfId="10795" xr:uid="{D38A440E-F772-4FAC-BA15-6FA10C48036B}"/>
    <cellStyle name="Normal 2 14 4" xfId="10792" xr:uid="{9FF4A756-DD97-47C9-B837-A61B6184A409}"/>
    <cellStyle name="Normal 2 140" xfId="3688" xr:uid="{00000000-0005-0000-0000-0000630E0000}"/>
    <cellStyle name="Normal 2 140 2" xfId="3689" xr:uid="{00000000-0005-0000-0000-0000640E0000}"/>
    <cellStyle name="Normal 2 140 2 2" xfId="10797" xr:uid="{4BBB382B-AA76-4B90-B480-9D249DB50CAE}"/>
    <cellStyle name="Normal 2 140 3" xfId="10796" xr:uid="{55DDCAF0-DDBB-4422-BBCA-E78CF24F457D}"/>
    <cellStyle name="Normal 2 141" xfId="3690" xr:uid="{00000000-0005-0000-0000-0000650E0000}"/>
    <cellStyle name="Normal 2 142" xfId="21" xr:uid="{00000000-0005-0000-0000-0000660E0000}"/>
    <cellStyle name="Normal 2 142 2" xfId="9391" xr:uid="{00000000-0005-0000-0000-0000670E0000}"/>
    <cellStyle name="Normal 2 143" xfId="3691" xr:uid="{00000000-0005-0000-0000-0000680E0000}"/>
    <cellStyle name="Normal 2 143 2" xfId="10798" xr:uid="{68F08EAD-79A8-435C-9B3C-A2FBF63B0201}"/>
    <cellStyle name="Normal 2 144" xfId="3692" xr:uid="{00000000-0005-0000-0000-0000690E0000}"/>
    <cellStyle name="Normal 2 144 2" xfId="10799" xr:uid="{8C6F2871-480D-4E12-B5C0-A903CED24E71}"/>
    <cellStyle name="Normal 2 145" xfId="3693" xr:uid="{00000000-0005-0000-0000-00006A0E0000}"/>
    <cellStyle name="Normal 2 146" xfId="9418" xr:uid="{00000000-0005-0000-0000-00006B0E0000}"/>
    <cellStyle name="Normal 2 146 2" xfId="9422" xr:uid="{00000000-0005-0000-0000-00006C0E0000}"/>
    <cellStyle name="Normal 2 146 2 2" xfId="9441" xr:uid="{8CC3DE6E-B15E-42DE-94C3-2487C0DDC969}"/>
    <cellStyle name="Normal 2 146 2 2 2" xfId="13460" xr:uid="{68DD4B26-6B9C-4BBE-AD0D-BA91F540C6B0}"/>
    <cellStyle name="Normal 2 146 2 2 2 2" xfId="9748" xr:uid="{F724075F-C596-41CA-8A5D-1534737EC7EB}"/>
    <cellStyle name="Normal 2 146 2 2 2 2 2" xfId="13735" xr:uid="{6F59F331-D393-408A-8CD6-8672D7C9DEDE}"/>
    <cellStyle name="Normal 2 146 2 3" xfId="13445" xr:uid="{2202BC98-00B0-4C34-995D-8485CED4EC26}"/>
    <cellStyle name="Normal 2 146 3" xfId="13442" xr:uid="{8F601E42-8995-4C03-ADB8-8EEC642685A3}"/>
    <cellStyle name="Normal 2 147" xfId="9507" xr:uid="{A235B948-EAEB-43FF-8BC1-0D83778F2317}"/>
    <cellStyle name="Normal 2 147 2" xfId="13500" xr:uid="{D79101B0-5ECE-4CB3-B0D0-F0E8C4C12C28}"/>
    <cellStyle name="Normal 2 148" xfId="9776" xr:uid="{989A9CC6-68A4-453A-AA47-5383FB798B02}"/>
    <cellStyle name="Normal 2 148 2" xfId="13743" xr:uid="{83A1D516-E943-4A5B-965F-DDF964B86934}"/>
    <cellStyle name="Normal 2 149" xfId="10085" xr:uid="{B05A0B4F-A2AF-485A-8C71-07269DF32DEC}"/>
    <cellStyle name="Normal 2 15" xfId="3694" xr:uid="{00000000-0005-0000-0000-00006D0E0000}"/>
    <cellStyle name="Normal 2 15 2" xfId="3695" xr:uid="{00000000-0005-0000-0000-00006E0E0000}"/>
    <cellStyle name="Normal 2 15 2 2" xfId="3696" xr:uid="{00000000-0005-0000-0000-00006F0E0000}"/>
    <cellStyle name="Normal 2 15 2 2 2" xfId="10802" xr:uid="{F0FC5798-FC65-410B-9B29-7EB74D3B6CC0}"/>
    <cellStyle name="Normal 2 15 2 3" xfId="10801" xr:uid="{8E8781E2-774D-4D84-A0E6-4684EF34469C}"/>
    <cellStyle name="Normal 2 15 3" xfId="3697" xr:uid="{00000000-0005-0000-0000-0000700E0000}"/>
    <cellStyle name="Normal 2 15 3 2" xfId="10803" xr:uid="{4A21165B-690F-4F27-9237-A3776D770880}"/>
    <cellStyle name="Normal 2 15 4" xfId="10800" xr:uid="{25EC2BFA-E93A-425E-8AE0-976CCFDE0F22}"/>
    <cellStyle name="Normal 2 16" xfId="3698" xr:uid="{00000000-0005-0000-0000-0000710E0000}"/>
    <cellStyle name="Normal 2 16 2" xfId="3699" xr:uid="{00000000-0005-0000-0000-0000720E0000}"/>
    <cellStyle name="Normal 2 16 2 2" xfId="3700" xr:uid="{00000000-0005-0000-0000-0000730E0000}"/>
    <cellStyle name="Normal 2 16 2 2 2" xfId="10806" xr:uid="{886D6165-D96E-494F-A9D5-43D7D8B7A738}"/>
    <cellStyle name="Normal 2 16 2 3" xfId="10805" xr:uid="{3AF71803-5148-4C57-ADE8-2DAF5AC54705}"/>
    <cellStyle name="Normal 2 16 3" xfId="3701" xr:uid="{00000000-0005-0000-0000-0000740E0000}"/>
    <cellStyle name="Normal 2 16 3 2" xfId="10807" xr:uid="{2165D833-2813-483E-98F2-580C57B7FAD9}"/>
    <cellStyle name="Normal 2 16 4" xfId="10804" xr:uid="{B843A564-ACE1-423E-8DE1-8EB8FB6FD1BA}"/>
    <cellStyle name="Normal 2 17" xfId="3702" xr:uid="{00000000-0005-0000-0000-0000750E0000}"/>
    <cellStyle name="Normal 2 17 2" xfId="3703" xr:uid="{00000000-0005-0000-0000-0000760E0000}"/>
    <cellStyle name="Normal 2 17 2 2" xfId="3704" xr:uid="{00000000-0005-0000-0000-0000770E0000}"/>
    <cellStyle name="Normal 2 17 2 2 2" xfId="10810" xr:uid="{03547715-4DCE-4E91-8E1A-B403EA6CDECC}"/>
    <cellStyle name="Normal 2 17 2 3" xfId="10809" xr:uid="{AAFC1E58-9FA7-48EB-A68A-7E3DDE17A447}"/>
    <cellStyle name="Normal 2 17 3" xfId="3705" xr:uid="{00000000-0005-0000-0000-0000780E0000}"/>
    <cellStyle name="Normal 2 17 3 2" xfId="10811" xr:uid="{88032E56-9146-4A73-8197-7BEC8D8F6B29}"/>
    <cellStyle name="Normal 2 17 4" xfId="10808" xr:uid="{24B0CE61-88F5-434A-A477-68106FF620E6}"/>
    <cellStyle name="Normal 2 18" xfId="3706" xr:uid="{00000000-0005-0000-0000-0000790E0000}"/>
    <cellStyle name="Normal 2 18 2" xfId="3707" xr:uid="{00000000-0005-0000-0000-00007A0E0000}"/>
    <cellStyle name="Normal 2 18 2 2" xfId="3708" xr:uid="{00000000-0005-0000-0000-00007B0E0000}"/>
    <cellStyle name="Normal 2 18 2 2 2" xfId="10814" xr:uid="{64ED7EC6-232A-4849-AD07-639668155861}"/>
    <cellStyle name="Normal 2 18 2 3" xfId="10813" xr:uid="{8AB478F7-A722-47BB-944F-751283F959B1}"/>
    <cellStyle name="Normal 2 18 3" xfId="3709" xr:uid="{00000000-0005-0000-0000-00007C0E0000}"/>
    <cellStyle name="Normal 2 18 3 2" xfId="10815" xr:uid="{5746BCC5-C20C-47E0-AA0A-2A8DFB3352C6}"/>
    <cellStyle name="Normal 2 18 4" xfId="10812" xr:uid="{FFE352C1-4C40-4924-9E6C-617F9EA29DB1}"/>
    <cellStyle name="Normal 2 19" xfId="3710" xr:uid="{00000000-0005-0000-0000-00007D0E0000}"/>
    <cellStyle name="Normal 2 19 2" xfId="3711" xr:uid="{00000000-0005-0000-0000-00007E0E0000}"/>
    <cellStyle name="Normal 2 19 2 2" xfId="3712" xr:uid="{00000000-0005-0000-0000-00007F0E0000}"/>
    <cellStyle name="Normal 2 19 2 2 2" xfId="10818" xr:uid="{4FE4554E-226A-4D60-975D-86083B18A32E}"/>
    <cellStyle name="Normal 2 19 2 3" xfId="10817" xr:uid="{EDEA2CF5-7191-4BF2-BB29-FFDC159AD42D}"/>
    <cellStyle name="Normal 2 19 3" xfId="3713" xr:uid="{00000000-0005-0000-0000-0000800E0000}"/>
    <cellStyle name="Normal 2 19 3 2" xfId="10819" xr:uid="{6FCBEAEF-223C-4CA5-8395-F88EDAFF78EC}"/>
    <cellStyle name="Normal 2 19 4" xfId="10816" xr:uid="{CD5B5688-3FF0-4868-AE3E-726D10AF387C}"/>
    <cellStyle name="Normal 2 2" xfId="4" xr:uid="{00000000-0005-0000-0000-0000810E0000}"/>
    <cellStyle name="Normal 2 2 10" xfId="3714" xr:uid="{00000000-0005-0000-0000-0000820E0000}"/>
    <cellStyle name="Normal 2 2 10 2" xfId="3715" xr:uid="{00000000-0005-0000-0000-0000830E0000}"/>
    <cellStyle name="Normal 2 2 10 2 2" xfId="3716" xr:uid="{00000000-0005-0000-0000-0000840E0000}"/>
    <cellStyle name="Normal 2 2 10 2 2 2" xfId="10822" xr:uid="{84B5F79D-B838-4DC3-A8C0-76A0C3F3AF4F}"/>
    <cellStyle name="Normal 2 2 10 2 3" xfId="10821" xr:uid="{447E47D8-1513-45E3-B578-84C352A23EF9}"/>
    <cellStyle name="Normal 2 2 10 3" xfId="3717" xr:uid="{00000000-0005-0000-0000-0000850E0000}"/>
    <cellStyle name="Normal 2 2 10 3 2" xfId="10823" xr:uid="{C6D45B7C-5B9A-4133-8415-8562C030470A}"/>
    <cellStyle name="Normal 2 2 10 4" xfId="10820" xr:uid="{7F8EF548-D203-450A-9692-1CD494E98BF4}"/>
    <cellStyle name="Normal 2 2 100" xfId="3718" xr:uid="{00000000-0005-0000-0000-0000860E0000}"/>
    <cellStyle name="Normal 2 2 100 2" xfId="3719" xr:uid="{00000000-0005-0000-0000-0000870E0000}"/>
    <cellStyle name="Normal 2 2 100 2 2" xfId="10825" xr:uid="{5216DBA9-8B5D-42EB-8E26-AEFEA0F57964}"/>
    <cellStyle name="Normal 2 2 100 3" xfId="10824" xr:uid="{035E1C84-BA19-4EE6-B65B-F80ADAC4558E}"/>
    <cellStyle name="Normal 2 2 101" xfId="3720" xr:uid="{00000000-0005-0000-0000-0000880E0000}"/>
    <cellStyle name="Normal 2 2 101 2" xfId="3721" xr:uid="{00000000-0005-0000-0000-0000890E0000}"/>
    <cellStyle name="Normal 2 2 101 2 2" xfId="10827" xr:uid="{A03F0E9B-C026-406F-A4A9-D07B8D5CCADB}"/>
    <cellStyle name="Normal 2 2 101 3" xfId="10826" xr:uid="{A99BBA62-A3D2-4A45-BF12-05976CB14C10}"/>
    <cellStyle name="Normal 2 2 102" xfId="3722" xr:uid="{00000000-0005-0000-0000-00008A0E0000}"/>
    <cellStyle name="Normal 2 2 102 2" xfId="3723" xr:uid="{00000000-0005-0000-0000-00008B0E0000}"/>
    <cellStyle name="Normal 2 2 102 2 2" xfId="10829" xr:uid="{513FEBC8-05F5-4E19-849D-5093AD5A9C14}"/>
    <cellStyle name="Normal 2 2 102 3" xfId="10828" xr:uid="{C63C57DD-553B-4B98-98CF-AC4BB14B30D9}"/>
    <cellStyle name="Normal 2 2 103" xfId="3724" xr:uid="{00000000-0005-0000-0000-00008C0E0000}"/>
    <cellStyle name="Normal 2 2 103 2" xfId="3725" xr:uid="{00000000-0005-0000-0000-00008D0E0000}"/>
    <cellStyle name="Normal 2 2 103 2 2" xfId="10831" xr:uid="{DC622540-0D0B-4A46-896A-B3C357634FC0}"/>
    <cellStyle name="Normal 2 2 103 3" xfId="10830" xr:uid="{39BE2BF2-E7AB-493B-927A-051D38D9BC10}"/>
    <cellStyle name="Normal 2 2 104" xfId="3726" xr:uid="{00000000-0005-0000-0000-00008E0E0000}"/>
    <cellStyle name="Normal 2 2 104 2" xfId="3727" xr:uid="{00000000-0005-0000-0000-00008F0E0000}"/>
    <cellStyle name="Normal 2 2 104 2 2" xfId="10833" xr:uid="{4EFEA1A5-CF4B-426F-9398-B2AD099C8306}"/>
    <cellStyle name="Normal 2 2 104 3" xfId="10832" xr:uid="{F431C494-8C72-4DEB-AE7E-476D2786E98F}"/>
    <cellStyle name="Normal 2 2 105" xfId="3728" xr:uid="{00000000-0005-0000-0000-0000900E0000}"/>
    <cellStyle name="Normal 2 2 105 2" xfId="3729" xr:uid="{00000000-0005-0000-0000-0000910E0000}"/>
    <cellStyle name="Normal 2 2 105 2 2" xfId="10835" xr:uid="{B03A6E4D-53B8-429B-9A6B-187341C6B6E5}"/>
    <cellStyle name="Normal 2 2 105 3" xfId="10834" xr:uid="{4656B959-26B5-4F07-9CEB-4AE4F3116246}"/>
    <cellStyle name="Normal 2 2 106" xfId="3730" xr:uid="{00000000-0005-0000-0000-0000920E0000}"/>
    <cellStyle name="Normal 2 2 106 2" xfId="3731" xr:uid="{00000000-0005-0000-0000-0000930E0000}"/>
    <cellStyle name="Normal 2 2 106 2 2" xfId="10837" xr:uid="{36EBC524-F257-40AC-804C-E06BF2FF2B07}"/>
    <cellStyle name="Normal 2 2 106 3" xfId="10836" xr:uid="{18C791BC-0C6A-4661-9C96-279B074F4B1A}"/>
    <cellStyle name="Normal 2 2 107" xfId="3732" xr:uid="{00000000-0005-0000-0000-0000940E0000}"/>
    <cellStyle name="Normal 2 2 107 2" xfId="3733" xr:uid="{00000000-0005-0000-0000-0000950E0000}"/>
    <cellStyle name="Normal 2 2 107 2 2" xfId="10839" xr:uid="{0FFEABE2-C4B1-4F9E-8872-DC2EB0AE9E8F}"/>
    <cellStyle name="Normal 2 2 107 3" xfId="10838" xr:uid="{00D4C2C1-8391-47D6-8F28-0D43E8029C12}"/>
    <cellStyle name="Normal 2 2 108" xfId="3734" xr:uid="{00000000-0005-0000-0000-0000960E0000}"/>
    <cellStyle name="Normal 2 2 108 2" xfId="3735" xr:uid="{00000000-0005-0000-0000-0000970E0000}"/>
    <cellStyle name="Normal 2 2 108 2 2" xfId="10841" xr:uid="{643F6A63-3543-49B7-B3E8-5412B4E24BEF}"/>
    <cellStyle name="Normal 2 2 108 3" xfId="10840" xr:uid="{B87B1665-11DB-44A7-9AE0-9E014A1DE56C}"/>
    <cellStyle name="Normal 2 2 109" xfId="3736" xr:uid="{00000000-0005-0000-0000-0000980E0000}"/>
    <cellStyle name="Normal 2 2 109 2" xfId="3737" xr:uid="{00000000-0005-0000-0000-0000990E0000}"/>
    <cellStyle name="Normal 2 2 109 2 2" xfId="10843" xr:uid="{5966BEB6-84F6-4B03-935E-D2F9A978175B}"/>
    <cellStyle name="Normal 2 2 109 3" xfId="10842" xr:uid="{AA5424CD-DD82-4205-B489-4B1370829BC8}"/>
    <cellStyle name="Normal 2 2 11" xfId="3738" xr:uid="{00000000-0005-0000-0000-00009A0E0000}"/>
    <cellStyle name="Normal 2 2 11 2" xfId="3739" xr:uid="{00000000-0005-0000-0000-00009B0E0000}"/>
    <cellStyle name="Normal 2 2 11 2 2" xfId="3740" xr:uid="{00000000-0005-0000-0000-00009C0E0000}"/>
    <cellStyle name="Normal 2 2 11 2 2 2" xfId="10846" xr:uid="{3A9DE1DE-47F0-424D-8939-16BF8D8FAEE7}"/>
    <cellStyle name="Normal 2 2 11 2 3" xfId="10845" xr:uid="{49DF1661-236A-4D9D-858E-C6933BE8A0E6}"/>
    <cellStyle name="Normal 2 2 11 3" xfId="3741" xr:uid="{00000000-0005-0000-0000-00009D0E0000}"/>
    <cellStyle name="Normal 2 2 11 3 2" xfId="10847" xr:uid="{3B3EE901-64BA-44CB-BCDB-D2E2D358DB7A}"/>
    <cellStyle name="Normal 2 2 11 4" xfId="10844" xr:uid="{929B9587-37A9-42C1-88EE-A003502FA4C6}"/>
    <cellStyle name="Normal 2 2 110" xfId="3742" xr:uid="{00000000-0005-0000-0000-00009E0E0000}"/>
    <cellStyle name="Normal 2 2 110 2" xfId="3743" xr:uid="{00000000-0005-0000-0000-00009F0E0000}"/>
    <cellStyle name="Normal 2 2 110 2 2" xfId="10849" xr:uid="{BBDE9C15-A283-4CE6-8DD2-C4C5A10EDA5B}"/>
    <cellStyle name="Normal 2 2 110 3" xfId="10848" xr:uid="{36062014-F599-4D4C-85F7-F438BEFB0750}"/>
    <cellStyle name="Normal 2 2 111" xfId="3744" xr:uid="{00000000-0005-0000-0000-0000A00E0000}"/>
    <cellStyle name="Normal 2 2 111 2" xfId="3745" xr:uid="{00000000-0005-0000-0000-0000A10E0000}"/>
    <cellStyle name="Normal 2 2 111 2 2" xfId="10851" xr:uid="{BC3347BF-EE9E-4649-BC6F-3510D213840E}"/>
    <cellStyle name="Normal 2 2 111 3" xfId="10850" xr:uid="{95EB5EC9-EB1B-4E96-A38F-9B46EE1E30E6}"/>
    <cellStyle name="Normal 2 2 112" xfId="3746" xr:uid="{00000000-0005-0000-0000-0000A20E0000}"/>
    <cellStyle name="Normal 2 2 112 2" xfId="3747" xr:uid="{00000000-0005-0000-0000-0000A30E0000}"/>
    <cellStyle name="Normal 2 2 112 2 2" xfId="10853" xr:uid="{E4E48358-C57B-4361-8A1F-62DC09DD8F01}"/>
    <cellStyle name="Normal 2 2 112 3" xfId="10852" xr:uid="{0789D1C1-4D44-4B19-A92F-987C7993CCE0}"/>
    <cellStyle name="Normal 2 2 113" xfId="3748" xr:uid="{00000000-0005-0000-0000-0000A40E0000}"/>
    <cellStyle name="Normal 2 2 113 2" xfId="3749" xr:uid="{00000000-0005-0000-0000-0000A50E0000}"/>
    <cellStyle name="Normal 2 2 113 2 2" xfId="10855" xr:uid="{53F6E221-45CF-4BB6-B08C-41AFEB1FADDA}"/>
    <cellStyle name="Normal 2 2 113 3" xfId="10854" xr:uid="{663A2CA6-422F-485B-BF4D-5EE58CC36CA9}"/>
    <cellStyle name="Normal 2 2 114" xfId="3750" xr:uid="{00000000-0005-0000-0000-0000A60E0000}"/>
    <cellStyle name="Normal 2 2 114 2" xfId="3751" xr:uid="{00000000-0005-0000-0000-0000A70E0000}"/>
    <cellStyle name="Normal 2 2 114 2 2" xfId="10857" xr:uid="{7C4F23D7-2D23-414D-9E1D-CDEDC88D953D}"/>
    <cellStyle name="Normal 2 2 114 3" xfId="10856" xr:uid="{E2540C57-1713-474C-A77B-C695436B6999}"/>
    <cellStyle name="Normal 2 2 115" xfId="3752" xr:uid="{00000000-0005-0000-0000-0000A80E0000}"/>
    <cellStyle name="Normal 2 2 115 2" xfId="3753" xr:uid="{00000000-0005-0000-0000-0000A90E0000}"/>
    <cellStyle name="Normal 2 2 115 2 2" xfId="10859" xr:uid="{1F65E72A-A37B-445F-9C3B-5BDE6568E006}"/>
    <cellStyle name="Normal 2 2 115 3" xfId="10858" xr:uid="{15EC844B-02C4-40C9-B415-EC21DD8C0253}"/>
    <cellStyle name="Normal 2 2 116" xfId="3754" xr:uid="{00000000-0005-0000-0000-0000AA0E0000}"/>
    <cellStyle name="Normal 2 2 116 2" xfId="3755" xr:uid="{00000000-0005-0000-0000-0000AB0E0000}"/>
    <cellStyle name="Normal 2 2 116 2 2" xfId="10861" xr:uid="{A066D122-324E-4CF2-AAA5-EAE3276DF767}"/>
    <cellStyle name="Normal 2 2 116 3" xfId="10860" xr:uid="{72B093A4-93E8-4679-9D9F-2F36E8E862D4}"/>
    <cellStyle name="Normal 2 2 117" xfId="3756" xr:uid="{00000000-0005-0000-0000-0000AC0E0000}"/>
    <cellStyle name="Normal 2 2 117 2" xfId="3757" xr:uid="{00000000-0005-0000-0000-0000AD0E0000}"/>
    <cellStyle name="Normal 2 2 117 2 2" xfId="10863" xr:uid="{EF65A664-A6E5-4852-97E8-78C146D70A6B}"/>
    <cellStyle name="Normal 2 2 117 3" xfId="10862" xr:uid="{309CF646-E247-4C9F-8308-01A6BFECCCC6}"/>
    <cellStyle name="Normal 2 2 118" xfId="3758" xr:uid="{00000000-0005-0000-0000-0000AE0E0000}"/>
    <cellStyle name="Normal 2 2 118 2" xfId="3759" xr:uid="{00000000-0005-0000-0000-0000AF0E0000}"/>
    <cellStyle name="Normal 2 2 118 2 2" xfId="10865" xr:uid="{B27BBE07-01C5-407A-BD74-91B46870730E}"/>
    <cellStyle name="Normal 2 2 118 3" xfId="10864" xr:uid="{C1470B46-3399-42F1-93FC-B21E55FFE2A3}"/>
    <cellStyle name="Normal 2 2 119" xfId="3760" xr:uid="{00000000-0005-0000-0000-0000B00E0000}"/>
    <cellStyle name="Normal 2 2 119 2" xfId="3761" xr:uid="{00000000-0005-0000-0000-0000B10E0000}"/>
    <cellStyle name="Normal 2 2 119 2 2" xfId="10867" xr:uid="{A8873F73-2BEA-4D9C-A257-EF952109BDB7}"/>
    <cellStyle name="Normal 2 2 119 3" xfId="10866" xr:uid="{623CB566-3A41-4F80-BC91-1D8978DE4421}"/>
    <cellStyle name="Normal 2 2 12" xfId="3762" xr:uid="{00000000-0005-0000-0000-0000B20E0000}"/>
    <cellStyle name="Normal 2 2 12 2" xfId="3763" xr:uid="{00000000-0005-0000-0000-0000B30E0000}"/>
    <cellStyle name="Normal 2 2 12 2 2" xfId="3764" xr:uid="{00000000-0005-0000-0000-0000B40E0000}"/>
    <cellStyle name="Normal 2 2 12 2 2 2" xfId="10870" xr:uid="{46EE3C2A-D8B4-4E56-908B-01F87A347B69}"/>
    <cellStyle name="Normal 2 2 12 2 3" xfId="10869" xr:uid="{1A8E0E47-AB63-4B7C-802F-44774EC9149E}"/>
    <cellStyle name="Normal 2 2 12 3" xfId="3765" xr:uid="{00000000-0005-0000-0000-0000B50E0000}"/>
    <cellStyle name="Normal 2 2 12 3 2" xfId="10871" xr:uid="{58901659-2355-490C-8191-9F01A359B73F}"/>
    <cellStyle name="Normal 2 2 12 4" xfId="10868" xr:uid="{4FB25051-04C8-48A6-8C3F-04E28DF4E4B3}"/>
    <cellStyle name="Normal 2 2 120" xfId="3766" xr:uid="{00000000-0005-0000-0000-0000B60E0000}"/>
    <cellStyle name="Normal 2 2 120 2" xfId="3767" xr:uid="{00000000-0005-0000-0000-0000B70E0000}"/>
    <cellStyle name="Normal 2 2 120 2 2" xfId="10873" xr:uid="{2CCC79FB-09DD-44B7-A916-1518FB3A1355}"/>
    <cellStyle name="Normal 2 2 120 3" xfId="10872" xr:uid="{E6645134-6E9C-4A95-AE14-674CDEEF1933}"/>
    <cellStyle name="Normal 2 2 121" xfId="3768" xr:uid="{00000000-0005-0000-0000-0000B80E0000}"/>
    <cellStyle name="Normal 2 2 121 2" xfId="3769" xr:uid="{00000000-0005-0000-0000-0000B90E0000}"/>
    <cellStyle name="Normal 2 2 121 2 2" xfId="10875" xr:uid="{0688567F-583C-487E-8C21-562F72CE813C}"/>
    <cellStyle name="Normal 2 2 121 3" xfId="10874" xr:uid="{8BA5CB73-1F47-499A-BDA0-DD1303A4E859}"/>
    <cellStyle name="Normal 2 2 122" xfId="3770" xr:uid="{00000000-0005-0000-0000-0000BA0E0000}"/>
    <cellStyle name="Normal 2 2 122 2" xfId="3771" xr:uid="{00000000-0005-0000-0000-0000BB0E0000}"/>
    <cellStyle name="Normal 2 2 122 2 2" xfId="10877" xr:uid="{333121D9-8735-4EE1-934C-45DA6EE3468A}"/>
    <cellStyle name="Normal 2 2 122 3" xfId="10876" xr:uid="{E04FB8CD-FCC9-43C2-A991-0A81FB337D98}"/>
    <cellStyle name="Normal 2 2 123" xfId="3772" xr:uid="{00000000-0005-0000-0000-0000BC0E0000}"/>
    <cellStyle name="Normal 2 2 123 2" xfId="3773" xr:uid="{00000000-0005-0000-0000-0000BD0E0000}"/>
    <cellStyle name="Normal 2 2 123 2 2" xfId="10879" xr:uid="{BFAD72AF-7A94-4D63-9329-AA189BDD9393}"/>
    <cellStyle name="Normal 2 2 123 3" xfId="10878" xr:uid="{918900FC-C21D-4272-9696-C20703051982}"/>
    <cellStyle name="Normal 2 2 124" xfId="3774" xr:uid="{00000000-0005-0000-0000-0000BE0E0000}"/>
    <cellStyle name="Normal 2 2 124 2" xfId="3775" xr:uid="{00000000-0005-0000-0000-0000BF0E0000}"/>
    <cellStyle name="Normal 2 2 124 2 2" xfId="10881" xr:uid="{BC31E343-8B93-4881-B746-FCC30636CF38}"/>
    <cellStyle name="Normal 2 2 124 3" xfId="10880" xr:uid="{58351940-CC6E-41AD-90CB-6226CDF1150F}"/>
    <cellStyle name="Normal 2 2 125" xfId="3776" xr:uid="{00000000-0005-0000-0000-0000C00E0000}"/>
    <cellStyle name="Normal 2 2 125 2" xfId="3777" xr:uid="{00000000-0005-0000-0000-0000C10E0000}"/>
    <cellStyle name="Normal 2 2 125 2 2" xfId="10883" xr:uid="{DE39F44B-03F1-46CD-9FB7-6FD9CD6B94D6}"/>
    <cellStyle name="Normal 2 2 125 3" xfId="10882" xr:uid="{7E670496-2D2D-40CF-9030-6C6653EFD696}"/>
    <cellStyle name="Normal 2 2 126" xfId="3778" xr:uid="{00000000-0005-0000-0000-0000C20E0000}"/>
    <cellStyle name="Normal 2 2 126 2" xfId="3779" xr:uid="{00000000-0005-0000-0000-0000C30E0000}"/>
    <cellStyle name="Normal 2 2 126 2 2" xfId="10885" xr:uid="{0410D266-0C18-4163-889E-6FF3DEBE1429}"/>
    <cellStyle name="Normal 2 2 126 3" xfId="10884" xr:uid="{6857FCF4-67EF-493E-A62C-EDEC40891309}"/>
    <cellStyle name="Normal 2 2 127" xfId="3780" xr:uid="{00000000-0005-0000-0000-0000C40E0000}"/>
    <cellStyle name="Normal 2 2 127 2" xfId="3781" xr:uid="{00000000-0005-0000-0000-0000C50E0000}"/>
    <cellStyle name="Normal 2 2 127 2 2" xfId="10887" xr:uid="{219D1DFF-E748-4911-B38D-ED1C81A32C75}"/>
    <cellStyle name="Normal 2 2 127 3" xfId="10886" xr:uid="{05186171-C039-4EF8-A6C6-5E968D6B8CF7}"/>
    <cellStyle name="Normal 2 2 128" xfId="3782" xr:uid="{00000000-0005-0000-0000-0000C60E0000}"/>
    <cellStyle name="Normal 2 2 128 2" xfId="3783" xr:uid="{00000000-0005-0000-0000-0000C70E0000}"/>
    <cellStyle name="Normal 2 2 128 2 2" xfId="10889" xr:uid="{324F4B50-BE42-4C19-B65C-CE7D7BA47013}"/>
    <cellStyle name="Normal 2 2 128 3" xfId="10888" xr:uid="{D9BFBFDF-C831-4715-95A7-181A9895B3E0}"/>
    <cellStyle name="Normal 2 2 129" xfId="3784" xr:uid="{00000000-0005-0000-0000-0000C80E0000}"/>
    <cellStyle name="Normal 2 2 129 2" xfId="3785" xr:uid="{00000000-0005-0000-0000-0000C90E0000}"/>
    <cellStyle name="Normal 2 2 129 2 2" xfId="10891" xr:uid="{79DE8925-02C4-4D82-AAE2-0449A7B54D91}"/>
    <cellStyle name="Normal 2 2 129 3" xfId="10890" xr:uid="{F21922F2-5C9E-41BB-B5DB-F717D7C9ECD3}"/>
    <cellStyle name="Normal 2 2 13" xfId="3786" xr:uid="{00000000-0005-0000-0000-0000CA0E0000}"/>
    <cellStyle name="Normal 2 2 13 2" xfId="3787" xr:uid="{00000000-0005-0000-0000-0000CB0E0000}"/>
    <cellStyle name="Normal 2 2 13 2 2" xfId="3788" xr:uid="{00000000-0005-0000-0000-0000CC0E0000}"/>
    <cellStyle name="Normal 2 2 13 2 2 2" xfId="10894" xr:uid="{7374D447-BA56-4B5F-9E8C-E41B951B41AD}"/>
    <cellStyle name="Normal 2 2 13 2 3" xfId="10893" xr:uid="{F128230C-5E3F-4B55-AF5B-8144175066DD}"/>
    <cellStyle name="Normal 2 2 13 3" xfId="3789" xr:uid="{00000000-0005-0000-0000-0000CD0E0000}"/>
    <cellStyle name="Normal 2 2 13 3 2" xfId="10895" xr:uid="{FB8676ED-9F48-4251-8ED7-2FA35B817EBE}"/>
    <cellStyle name="Normal 2 2 13 4" xfId="10892" xr:uid="{1E5DE7C2-A05F-40BD-A0BC-D934A99FBDA7}"/>
    <cellStyle name="Normal 2 2 130" xfId="3790" xr:uid="{00000000-0005-0000-0000-0000CE0E0000}"/>
    <cellStyle name="Normal 2 2 130 2" xfId="3791" xr:uid="{00000000-0005-0000-0000-0000CF0E0000}"/>
    <cellStyle name="Normal 2 2 130 2 2" xfId="10897" xr:uid="{9AEBF490-56BC-41B6-A184-B75B2B98885D}"/>
    <cellStyle name="Normal 2 2 130 3" xfId="10896" xr:uid="{0F4E0044-FEBD-497B-A5CE-D203BED9CF8D}"/>
    <cellStyle name="Normal 2 2 131" xfId="3792" xr:uid="{00000000-0005-0000-0000-0000D00E0000}"/>
    <cellStyle name="Normal 2 2 131 2" xfId="3793" xr:uid="{00000000-0005-0000-0000-0000D10E0000}"/>
    <cellStyle name="Normal 2 2 131 2 2" xfId="10899" xr:uid="{D0111CA2-561A-4BCB-83FC-DBB59E275368}"/>
    <cellStyle name="Normal 2 2 131 3" xfId="10898" xr:uid="{781E28B5-CC6F-4332-A35A-F6C60AF3F2FD}"/>
    <cellStyle name="Normal 2 2 132" xfId="3794" xr:uid="{00000000-0005-0000-0000-0000D20E0000}"/>
    <cellStyle name="Normal 2 2 132 2" xfId="3795" xr:uid="{00000000-0005-0000-0000-0000D30E0000}"/>
    <cellStyle name="Normal 2 2 132 2 2" xfId="10901" xr:uid="{B8226E14-8333-4634-8E8C-419BE6FEA41F}"/>
    <cellStyle name="Normal 2 2 132 3" xfId="10900" xr:uid="{154C93EA-D757-4F3B-B561-03F85E0F4358}"/>
    <cellStyle name="Normal 2 2 133" xfId="3796" xr:uid="{00000000-0005-0000-0000-0000D40E0000}"/>
    <cellStyle name="Normal 2 2 133 2" xfId="3797" xr:uid="{00000000-0005-0000-0000-0000D50E0000}"/>
    <cellStyle name="Normal 2 2 133 2 2" xfId="10903" xr:uid="{2993C6C0-BC43-4F99-A586-42436119E1DE}"/>
    <cellStyle name="Normal 2 2 133 3" xfId="10902" xr:uid="{4EB17EB4-261E-4EBF-B985-5FE9DBF708AC}"/>
    <cellStyle name="Normal 2 2 134" xfId="3798" xr:uid="{00000000-0005-0000-0000-0000D60E0000}"/>
    <cellStyle name="Normal 2 2 134 2" xfId="3799" xr:uid="{00000000-0005-0000-0000-0000D70E0000}"/>
    <cellStyle name="Normal 2 2 134 2 2" xfId="10905" xr:uid="{660F9ACA-0FF0-44CF-B556-568DE6C0737C}"/>
    <cellStyle name="Normal 2 2 134 3" xfId="10904" xr:uid="{EF39853F-221F-437A-B8F4-788A4467BAC9}"/>
    <cellStyle name="Normal 2 2 135" xfId="3800" xr:uid="{00000000-0005-0000-0000-0000D80E0000}"/>
    <cellStyle name="Normal 2 2 135 2" xfId="3801" xr:uid="{00000000-0005-0000-0000-0000D90E0000}"/>
    <cellStyle name="Normal 2 2 135 2 2" xfId="10907" xr:uid="{3E3CCB95-C827-45A1-9EBA-32DD71E4F3E6}"/>
    <cellStyle name="Normal 2 2 135 3" xfId="10906" xr:uid="{0EF6A5FC-A54B-4A10-9D52-F97B4E96C7D9}"/>
    <cellStyle name="Normal 2 2 136" xfId="3802" xr:uid="{00000000-0005-0000-0000-0000DA0E0000}"/>
    <cellStyle name="Normal 2 2 136 2" xfId="3803" xr:uid="{00000000-0005-0000-0000-0000DB0E0000}"/>
    <cellStyle name="Normal 2 2 136 2 2" xfId="10909" xr:uid="{B1AD9BCC-8746-4834-8FCA-549765D36A7D}"/>
    <cellStyle name="Normal 2 2 136 3" xfId="10908" xr:uid="{08E60292-FB4D-4300-AB2C-192A273BFC86}"/>
    <cellStyle name="Normal 2 2 137" xfId="3804" xr:uid="{00000000-0005-0000-0000-0000DC0E0000}"/>
    <cellStyle name="Normal 2 2 137 2" xfId="3805" xr:uid="{00000000-0005-0000-0000-0000DD0E0000}"/>
    <cellStyle name="Normal 2 2 137 2 2" xfId="10911" xr:uid="{7492C6B5-B51F-479D-977B-BD09CD8D6AF5}"/>
    <cellStyle name="Normal 2 2 137 3" xfId="10910" xr:uid="{9903FB75-6942-4D7B-92B3-1A4328499781}"/>
    <cellStyle name="Normal 2 2 138" xfId="3806" xr:uid="{00000000-0005-0000-0000-0000DE0E0000}"/>
    <cellStyle name="Normal 2 2 138 2" xfId="3807" xr:uid="{00000000-0005-0000-0000-0000DF0E0000}"/>
    <cellStyle name="Normal 2 2 138 2 2" xfId="10913" xr:uid="{3398D60B-AF3C-4B11-AF19-C6581BD35A23}"/>
    <cellStyle name="Normal 2 2 138 3" xfId="10912" xr:uid="{4EDD3099-8B77-4F0B-82EA-074284E0451E}"/>
    <cellStyle name="Normal 2 2 139" xfId="3808" xr:uid="{00000000-0005-0000-0000-0000E00E0000}"/>
    <cellStyle name="Normal 2 2 139 2" xfId="3809" xr:uid="{00000000-0005-0000-0000-0000E10E0000}"/>
    <cellStyle name="Normal 2 2 139 2 2" xfId="10915" xr:uid="{263180D2-D8CF-44CA-BCB0-396F011F984D}"/>
    <cellStyle name="Normal 2 2 139 3" xfId="10914" xr:uid="{F62F8120-8799-4B25-A6C1-05FBC9B72B7F}"/>
    <cellStyle name="Normal 2 2 14" xfId="3810" xr:uid="{00000000-0005-0000-0000-0000E20E0000}"/>
    <cellStyle name="Normal 2 2 14 2" xfId="3811" xr:uid="{00000000-0005-0000-0000-0000E30E0000}"/>
    <cellStyle name="Normal 2 2 14 2 2" xfId="3812" xr:uid="{00000000-0005-0000-0000-0000E40E0000}"/>
    <cellStyle name="Normal 2 2 14 2 2 2" xfId="10918" xr:uid="{CD3603AA-0AFC-40E3-BB04-FDE0483A141E}"/>
    <cellStyle name="Normal 2 2 14 2 3" xfId="10917" xr:uid="{4DC56C2F-B361-4171-9164-818D08E6C2E9}"/>
    <cellStyle name="Normal 2 2 14 3" xfId="3813" xr:uid="{00000000-0005-0000-0000-0000E50E0000}"/>
    <cellStyle name="Normal 2 2 14 3 2" xfId="10919" xr:uid="{9CC3BDAF-CE7F-4043-95D8-0FACFD78EBD6}"/>
    <cellStyle name="Normal 2 2 14 4" xfId="10916" xr:uid="{01A3A44D-9032-41C7-BC32-78466F9A4751}"/>
    <cellStyle name="Normal 2 2 140" xfId="3814" xr:uid="{00000000-0005-0000-0000-0000E60E0000}"/>
    <cellStyle name="Normal 2 2 140 2" xfId="3815" xr:uid="{00000000-0005-0000-0000-0000E70E0000}"/>
    <cellStyle name="Normal 2 2 140 2 2" xfId="10921" xr:uid="{7EF96F5E-C87E-4E0B-95B8-395A3191A3FB}"/>
    <cellStyle name="Normal 2 2 140 3" xfId="10920" xr:uid="{D79AEEE2-7953-417A-86A6-8E893DEC30CF}"/>
    <cellStyle name="Normal 2 2 141" xfId="3816" xr:uid="{00000000-0005-0000-0000-0000E80E0000}"/>
    <cellStyle name="Normal 2 2 141 2" xfId="3817" xr:uid="{00000000-0005-0000-0000-0000E90E0000}"/>
    <cellStyle name="Normal 2 2 141 2 2" xfId="10923" xr:uid="{3EFC6E81-484C-4901-8E1F-8D7DA5F4180C}"/>
    <cellStyle name="Normal 2 2 141 3" xfId="10922" xr:uid="{B5D6A831-8247-4342-89AE-14C6EA2544CE}"/>
    <cellStyle name="Normal 2 2 142" xfId="3818" xr:uid="{00000000-0005-0000-0000-0000EA0E0000}"/>
    <cellStyle name="Normal 2 2 142 2" xfId="3819" xr:uid="{00000000-0005-0000-0000-0000EB0E0000}"/>
    <cellStyle name="Normal 2 2 142 2 2" xfId="10925" xr:uid="{0D222AAD-6095-4515-8052-FD0E49006664}"/>
    <cellStyle name="Normal 2 2 142 3" xfId="10924" xr:uid="{74BF62F9-1EE4-487D-9565-980109D74837}"/>
    <cellStyle name="Normal 2 2 143" xfId="3820" xr:uid="{00000000-0005-0000-0000-0000EC0E0000}"/>
    <cellStyle name="Normal 2 2 143 2" xfId="3821" xr:uid="{00000000-0005-0000-0000-0000ED0E0000}"/>
    <cellStyle name="Normal 2 2 143 2 2" xfId="10927" xr:uid="{849916A6-0FF0-44A7-825D-4EA3546B2A0E}"/>
    <cellStyle name="Normal 2 2 143 3" xfId="10926" xr:uid="{F6C6AE3C-60F0-4A9F-8B5C-308B698AA23D}"/>
    <cellStyle name="Normal 2 2 144" xfId="3822" xr:uid="{00000000-0005-0000-0000-0000EE0E0000}"/>
    <cellStyle name="Normal 2 2 144 2" xfId="3823" xr:uid="{00000000-0005-0000-0000-0000EF0E0000}"/>
    <cellStyle name="Normal 2 2 144 2 2" xfId="10929" xr:uid="{D9ED949E-84B8-4CFE-9EC2-6B30218D421D}"/>
    <cellStyle name="Normal 2 2 144 3" xfId="10928" xr:uid="{94D62B49-157B-4B40-AD21-9989B32ADA66}"/>
    <cellStyle name="Normal 2 2 145" xfId="3824" xr:uid="{00000000-0005-0000-0000-0000F00E0000}"/>
    <cellStyle name="Normal 2 2 145 2" xfId="3825" xr:uid="{00000000-0005-0000-0000-0000F10E0000}"/>
    <cellStyle name="Normal 2 2 145 2 2" xfId="10931" xr:uid="{E70FBF52-24A4-422E-88CD-152DE0E23F18}"/>
    <cellStyle name="Normal 2 2 145 3" xfId="10930" xr:uid="{DB888957-6F22-4CD4-AA58-1AA4C9769D4F}"/>
    <cellStyle name="Normal 2 2 146" xfId="3826" xr:uid="{00000000-0005-0000-0000-0000F20E0000}"/>
    <cellStyle name="Normal 2 2 146 2" xfId="3827" xr:uid="{00000000-0005-0000-0000-0000F30E0000}"/>
    <cellStyle name="Normal 2 2 146 2 2" xfId="10933" xr:uid="{2B5DB3BA-1C1F-4615-9165-1FB96D39C0D1}"/>
    <cellStyle name="Normal 2 2 146 3" xfId="10932" xr:uid="{1FC210C2-404E-4956-B6F5-9C4B1E0C52FF}"/>
    <cellStyle name="Normal 2 2 147" xfId="3828" xr:uid="{00000000-0005-0000-0000-0000F40E0000}"/>
    <cellStyle name="Normal 2 2 147 2" xfId="3829" xr:uid="{00000000-0005-0000-0000-0000F50E0000}"/>
    <cellStyle name="Normal 2 2 147 2 2" xfId="10935" xr:uid="{8D9F9B09-EDBE-42EE-BBFE-DD56ACF10559}"/>
    <cellStyle name="Normal 2 2 147 3" xfId="10934" xr:uid="{0E1C699B-2916-4199-B990-B234114881C7}"/>
    <cellStyle name="Normal 2 2 148" xfId="3830" xr:uid="{00000000-0005-0000-0000-0000F60E0000}"/>
    <cellStyle name="Normal 2 2 148 2" xfId="3831" xr:uid="{00000000-0005-0000-0000-0000F70E0000}"/>
    <cellStyle name="Normal 2 2 148 2 2" xfId="10937" xr:uid="{20948510-2C37-4820-B130-A7ADEDC0F9B5}"/>
    <cellStyle name="Normal 2 2 148 3" xfId="10936" xr:uid="{6856B8DC-5F23-45F7-AB42-9EE81B707EDD}"/>
    <cellStyle name="Normal 2 2 149" xfId="3832" xr:uid="{00000000-0005-0000-0000-0000F80E0000}"/>
    <cellStyle name="Normal 2 2 149 2" xfId="3833" xr:uid="{00000000-0005-0000-0000-0000F90E0000}"/>
    <cellStyle name="Normal 2 2 149 2 2" xfId="10939" xr:uid="{9169602F-1AB0-402C-A15D-86488C59A8CD}"/>
    <cellStyle name="Normal 2 2 149 3" xfId="10938" xr:uid="{5F7F3F28-8A48-48FA-B269-122063DF97AF}"/>
    <cellStyle name="Normal 2 2 15" xfId="3834" xr:uid="{00000000-0005-0000-0000-0000FA0E0000}"/>
    <cellStyle name="Normal 2 2 15 2" xfId="3835" xr:uid="{00000000-0005-0000-0000-0000FB0E0000}"/>
    <cellStyle name="Normal 2 2 15 2 2" xfId="3836" xr:uid="{00000000-0005-0000-0000-0000FC0E0000}"/>
    <cellStyle name="Normal 2 2 15 2 2 2" xfId="10942" xr:uid="{47440448-F647-40B8-A06E-425921F55143}"/>
    <cellStyle name="Normal 2 2 15 2 3" xfId="10941" xr:uid="{B941957C-8D29-444B-9E0A-9D7050E893B1}"/>
    <cellStyle name="Normal 2 2 15 3" xfId="3837" xr:uid="{00000000-0005-0000-0000-0000FD0E0000}"/>
    <cellStyle name="Normal 2 2 15 3 2" xfId="10943" xr:uid="{C5710A41-7732-4D06-BA5A-EDECB2911A7C}"/>
    <cellStyle name="Normal 2 2 15 4" xfId="10940" xr:uid="{172E5E97-8B75-465F-8B63-D2FDF6B26C2D}"/>
    <cellStyle name="Normal 2 2 150" xfId="3838" xr:uid="{00000000-0005-0000-0000-0000FE0E0000}"/>
    <cellStyle name="Normal 2 2 150 2" xfId="3839" xr:uid="{00000000-0005-0000-0000-0000FF0E0000}"/>
    <cellStyle name="Normal 2 2 150 2 2" xfId="10945" xr:uid="{1D0B952A-5676-45C1-A12F-D8F79D410404}"/>
    <cellStyle name="Normal 2 2 150 3" xfId="10944" xr:uid="{CB5656F3-B8C2-4E4C-AEE3-B63A61F87BE5}"/>
    <cellStyle name="Normal 2 2 151" xfId="3840" xr:uid="{00000000-0005-0000-0000-0000000F0000}"/>
    <cellStyle name="Normal 2 2 151 2" xfId="3841" xr:uid="{00000000-0005-0000-0000-0000010F0000}"/>
    <cellStyle name="Normal 2 2 151 2 2" xfId="10947" xr:uid="{3F9170A8-8D38-4314-AD43-4880A61F4A2D}"/>
    <cellStyle name="Normal 2 2 151 3" xfId="10946" xr:uid="{0D7F4F3B-E03F-4E5A-BD6D-14C5FE326356}"/>
    <cellStyle name="Normal 2 2 152" xfId="3842" xr:uid="{00000000-0005-0000-0000-0000020F0000}"/>
    <cellStyle name="Normal 2 2 152 2" xfId="3843" xr:uid="{00000000-0005-0000-0000-0000030F0000}"/>
    <cellStyle name="Normal 2 2 152 2 2" xfId="10949" xr:uid="{761CF0FB-4800-430E-BFDB-70C172623D82}"/>
    <cellStyle name="Normal 2 2 152 3" xfId="10948" xr:uid="{CDED7AC3-672C-41A7-A240-6DF1F74ED74D}"/>
    <cellStyle name="Normal 2 2 153" xfId="3844" xr:uid="{00000000-0005-0000-0000-0000040F0000}"/>
    <cellStyle name="Normal 2 2 153 2" xfId="3845" xr:uid="{00000000-0005-0000-0000-0000050F0000}"/>
    <cellStyle name="Normal 2 2 153 2 2" xfId="10951" xr:uid="{C132BB3B-F240-4C29-B58C-31772B95187A}"/>
    <cellStyle name="Normal 2 2 153 3" xfId="10950" xr:uid="{78EA5409-3A0A-42F0-B6D4-0B55F655A057}"/>
    <cellStyle name="Normal 2 2 154" xfId="3846" xr:uid="{00000000-0005-0000-0000-0000060F0000}"/>
    <cellStyle name="Normal 2 2 154 2" xfId="3847" xr:uid="{00000000-0005-0000-0000-0000070F0000}"/>
    <cellStyle name="Normal 2 2 154 2 2" xfId="10953" xr:uid="{8197D847-51E3-4FA0-AA58-6DADCB6B8D6E}"/>
    <cellStyle name="Normal 2 2 154 3" xfId="10952" xr:uid="{DCCB6622-D23B-4B8F-AE60-DFEB4865A147}"/>
    <cellStyle name="Normal 2 2 155" xfId="3848" xr:uid="{00000000-0005-0000-0000-0000080F0000}"/>
    <cellStyle name="Normal 2 2 155 2" xfId="3849" xr:uid="{00000000-0005-0000-0000-0000090F0000}"/>
    <cellStyle name="Normal 2 2 155 2 2" xfId="10955" xr:uid="{5FE76453-DC03-4507-A4AE-58F0E0EDB662}"/>
    <cellStyle name="Normal 2 2 155 3" xfId="3850" xr:uid="{00000000-0005-0000-0000-00000A0F0000}"/>
    <cellStyle name="Normal 2 2 155 3 2" xfId="10956" xr:uid="{FE14A042-84D6-4F4D-AC9B-2F5D05F8FF1D}"/>
    <cellStyle name="Normal 2 2 155 4" xfId="10954" xr:uid="{284A45CA-C152-4A12-B6EE-EA6C489084FA}"/>
    <cellStyle name="Normal 2 2 156" xfId="3851" xr:uid="{00000000-0005-0000-0000-00000B0F0000}"/>
    <cellStyle name="Normal 2 2 156 2" xfId="10957" xr:uid="{E17E0D0A-5B0C-4B75-870E-7D20477ACF24}"/>
    <cellStyle name="Normal 2 2 157" xfId="3852" xr:uid="{00000000-0005-0000-0000-00000C0F0000}"/>
    <cellStyle name="Normal 2 2 157 2" xfId="10958" xr:uid="{6CE26AB0-4886-4FD2-9BC5-EF3D843AA762}"/>
    <cellStyle name="Normal 2 2 158" xfId="9508" xr:uid="{F26F5106-6863-41AA-B2BA-651486BDEA52}"/>
    <cellStyle name="Normal 2 2 158 2" xfId="13501" xr:uid="{ECD04B90-D9FA-40E8-BFFF-65A8FDE613AC}"/>
    <cellStyle name="Normal 2 2 159" xfId="9778" xr:uid="{3443A982-B9D8-4AF9-951F-33AD81C62DC8}"/>
    <cellStyle name="Normal 2 2 159 2" xfId="13744" xr:uid="{5C24B1E8-AE61-435A-82AA-1505B61C5664}"/>
    <cellStyle name="Normal 2 2 16" xfId="3853" xr:uid="{00000000-0005-0000-0000-00000D0F0000}"/>
    <cellStyle name="Normal 2 2 16 2" xfId="3854" xr:uid="{00000000-0005-0000-0000-00000E0F0000}"/>
    <cellStyle name="Normal 2 2 16 2 2" xfId="3855" xr:uid="{00000000-0005-0000-0000-00000F0F0000}"/>
    <cellStyle name="Normal 2 2 16 2 2 2" xfId="10961" xr:uid="{CF8A8DB4-15E4-43B3-8620-86D12CAD0F0E}"/>
    <cellStyle name="Normal 2 2 16 2 3" xfId="10960" xr:uid="{97AE7C86-36C6-4039-A0C8-DB993B4F8613}"/>
    <cellStyle name="Normal 2 2 16 3" xfId="3856" xr:uid="{00000000-0005-0000-0000-0000100F0000}"/>
    <cellStyle name="Normal 2 2 16 3 2" xfId="10962" xr:uid="{FCA0FE71-8830-4388-9D28-11E8F789B3BA}"/>
    <cellStyle name="Normal 2 2 16 4" xfId="10959" xr:uid="{81339322-6376-4B67-AD77-0F95CF91AE28}"/>
    <cellStyle name="Normal 2 2 17" xfId="3857" xr:uid="{00000000-0005-0000-0000-0000110F0000}"/>
    <cellStyle name="Normal 2 2 17 2" xfId="3858" xr:uid="{00000000-0005-0000-0000-0000120F0000}"/>
    <cellStyle name="Normal 2 2 17 2 2" xfId="3859" xr:uid="{00000000-0005-0000-0000-0000130F0000}"/>
    <cellStyle name="Normal 2 2 17 2 2 2" xfId="10965" xr:uid="{670366A5-ECB0-4434-AFA6-F09B98F45B4D}"/>
    <cellStyle name="Normal 2 2 17 2 3" xfId="10964" xr:uid="{C536932B-1751-4BA1-ABC7-7CD46F5C7D87}"/>
    <cellStyle name="Normal 2 2 17 3" xfId="3860" xr:uid="{00000000-0005-0000-0000-0000140F0000}"/>
    <cellStyle name="Normal 2 2 17 3 2" xfId="10966" xr:uid="{3C3CCA5C-66F4-4265-B8D7-D49C247A4962}"/>
    <cellStyle name="Normal 2 2 17 4" xfId="10963" xr:uid="{752D0AA5-F5A1-441B-BC00-F573FAB532CC}"/>
    <cellStyle name="Normal 2 2 18" xfId="3861" xr:uid="{00000000-0005-0000-0000-0000150F0000}"/>
    <cellStyle name="Normal 2 2 18 2" xfId="3862" xr:uid="{00000000-0005-0000-0000-0000160F0000}"/>
    <cellStyle name="Normal 2 2 18 2 2" xfId="3863" xr:uid="{00000000-0005-0000-0000-0000170F0000}"/>
    <cellStyle name="Normal 2 2 18 2 2 2" xfId="10969" xr:uid="{EE264E2F-1C5F-4BDE-9C53-4DC9730FCF6B}"/>
    <cellStyle name="Normal 2 2 18 2 3" xfId="10968" xr:uid="{10A9FD09-AD9A-46E7-9C46-F8F6523B775D}"/>
    <cellStyle name="Normal 2 2 18 3" xfId="3864" xr:uid="{00000000-0005-0000-0000-0000180F0000}"/>
    <cellStyle name="Normal 2 2 18 3 2" xfId="10970" xr:uid="{197B8A27-E929-406D-82F3-C3D58C7852FF}"/>
    <cellStyle name="Normal 2 2 18 4" xfId="10967" xr:uid="{868EE890-95EE-4BF2-A528-184951EA6B37}"/>
    <cellStyle name="Normal 2 2 19" xfId="3865" xr:uid="{00000000-0005-0000-0000-0000190F0000}"/>
    <cellStyle name="Normal 2 2 19 2" xfId="3866" xr:uid="{00000000-0005-0000-0000-00001A0F0000}"/>
    <cellStyle name="Normal 2 2 19 2 2" xfId="3867" xr:uid="{00000000-0005-0000-0000-00001B0F0000}"/>
    <cellStyle name="Normal 2 2 19 2 2 2" xfId="10973" xr:uid="{4652A40F-B2E1-4E24-A751-88E07B3E3EFA}"/>
    <cellStyle name="Normal 2 2 19 2 3" xfId="10972" xr:uid="{24849078-B451-473D-BBA1-EDFFF7FDA84B}"/>
    <cellStyle name="Normal 2 2 19 3" xfId="3868" xr:uid="{00000000-0005-0000-0000-00001C0F0000}"/>
    <cellStyle name="Normal 2 2 19 3 2" xfId="10974" xr:uid="{E9FF3624-FB15-474A-A3C9-28D7278126EE}"/>
    <cellStyle name="Normal 2 2 19 4" xfId="10971" xr:uid="{A7A05A52-859A-4827-B6E4-8A6DA1E8E835}"/>
    <cellStyle name="Normal 2 2 2" xfId="3869" xr:uid="{00000000-0005-0000-0000-00001D0F0000}"/>
    <cellStyle name="Normal 2 2 2 10" xfId="3870" xr:uid="{00000000-0005-0000-0000-00001E0F0000}"/>
    <cellStyle name="Normal 2 2 2 10 2" xfId="3871" xr:uid="{00000000-0005-0000-0000-00001F0F0000}"/>
    <cellStyle name="Normal 2 2 2 10 3" xfId="3872" xr:uid="{00000000-0005-0000-0000-0000200F0000}"/>
    <cellStyle name="Normal 2 2 2 10 3 2" xfId="10976" xr:uid="{750ECCF3-D774-4133-8285-816D519B51CA}"/>
    <cellStyle name="Normal 2 2 2 100" xfId="3873" xr:uid="{00000000-0005-0000-0000-0000210F0000}"/>
    <cellStyle name="Normal 2 2 2 101" xfId="3874" xr:uid="{00000000-0005-0000-0000-0000220F0000}"/>
    <cellStyle name="Normal 2 2 2 102" xfId="3875" xr:uid="{00000000-0005-0000-0000-0000230F0000}"/>
    <cellStyle name="Normal 2 2 2 103" xfId="3876" xr:uid="{00000000-0005-0000-0000-0000240F0000}"/>
    <cellStyle name="Normal 2 2 2 104" xfId="3877" xr:uid="{00000000-0005-0000-0000-0000250F0000}"/>
    <cellStyle name="Normal 2 2 2 105" xfId="3878" xr:uid="{00000000-0005-0000-0000-0000260F0000}"/>
    <cellStyle name="Normal 2 2 2 106" xfId="3879" xr:uid="{00000000-0005-0000-0000-0000270F0000}"/>
    <cellStyle name="Normal 2 2 2 107" xfId="3880" xr:uid="{00000000-0005-0000-0000-0000280F0000}"/>
    <cellStyle name="Normal 2 2 2 108" xfId="3881" xr:uid="{00000000-0005-0000-0000-0000290F0000}"/>
    <cellStyle name="Normal 2 2 2 109" xfId="3882" xr:uid="{00000000-0005-0000-0000-00002A0F0000}"/>
    <cellStyle name="Normal 2 2 2 11" xfId="3883" xr:uid="{00000000-0005-0000-0000-00002B0F0000}"/>
    <cellStyle name="Normal 2 2 2 11 2" xfId="3884" xr:uid="{00000000-0005-0000-0000-00002C0F0000}"/>
    <cellStyle name="Normal 2 2 2 110" xfId="3885" xr:uid="{00000000-0005-0000-0000-00002D0F0000}"/>
    <cellStyle name="Normal 2 2 2 111" xfId="3886" xr:uid="{00000000-0005-0000-0000-00002E0F0000}"/>
    <cellStyle name="Normal 2 2 2 112" xfId="3887" xr:uid="{00000000-0005-0000-0000-00002F0F0000}"/>
    <cellStyle name="Normal 2 2 2 113" xfId="3888" xr:uid="{00000000-0005-0000-0000-0000300F0000}"/>
    <cellStyle name="Normal 2 2 2 114" xfId="3889" xr:uid="{00000000-0005-0000-0000-0000310F0000}"/>
    <cellStyle name="Normal 2 2 2 115" xfId="3890" xr:uid="{00000000-0005-0000-0000-0000320F0000}"/>
    <cellStyle name="Normal 2 2 2 116" xfId="3891" xr:uid="{00000000-0005-0000-0000-0000330F0000}"/>
    <cellStyle name="Normal 2 2 2 117" xfId="3892" xr:uid="{00000000-0005-0000-0000-0000340F0000}"/>
    <cellStyle name="Normal 2 2 2 118" xfId="3893" xr:uid="{00000000-0005-0000-0000-0000350F0000}"/>
    <cellStyle name="Normal 2 2 2 119" xfId="3894" xr:uid="{00000000-0005-0000-0000-0000360F0000}"/>
    <cellStyle name="Normal 2 2 2 12" xfId="3895" xr:uid="{00000000-0005-0000-0000-0000370F0000}"/>
    <cellStyle name="Normal 2 2 2 12 2" xfId="3896" xr:uid="{00000000-0005-0000-0000-0000380F0000}"/>
    <cellStyle name="Normal 2 2 2 120" xfId="3897" xr:uid="{00000000-0005-0000-0000-0000390F0000}"/>
    <cellStyle name="Normal 2 2 2 121" xfId="3898" xr:uid="{00000000-0005-0000-0000-00003A0F0000}"/>
    <cellStyle name="Normal 2 2 2 122" xfId="3899" xr:uid="{00000000-0005-0000-0000-00003B0F0000}"/>
    <cellStyle name="Normal 2 2 2 123" xfId="3900" xr:uid="{00000000-0005-0000-0000-00003C0F0000}"/>
    <cellStyle name="Normal 2 2 2 124" xfId="3901" xr:uid="{00000000-0005-0000-0000-00003D0F0000}"/>
    <cellStyle name="Normal 2 2 2 125" xfId="3902" xr:uid="{00000000-0005-0000-0000-00003E0F0000}"/>
    <cellStyle name="Normal 2 2 2 126" xfId="3903" xr:uid="{00000000-0005-0000-0000-00003F0F0000}"/>
    <cellStyle name="Normal 2 2 2 127" xfId="3904" xr:uid="{00000000-0005-0000-0000-0000400F0000}"/>
    <cellStyle name="Normal 2 2 2 128" xfId="3905" xr:uid="{00000000-0005-0000-0000-0000410F0000}"/>
    <cellStyle name="Normal 2 2 2 129" xfId="3906" xr:uid="{00000000-0005-0000-0000-0000420F0000}"/>
    <cellStyle name="Normal 2 2 2 13" xfId="3907" xr:uid="{00000000-0005-0000-0000-0000430F0000}"/>
    <cellStyle name="Normal 2 2 2 13 2" xfId="3908" xr:uid="{00000000-0005-0000-0000-0000440F0000}"/>
    <cellStyle name="Normal 2 2 2 130" xfId="3909" xr:uid="{00000000-0005-0000-0000-0000450F0000}"/>
    <cellStyle name="Normal 2 2 2 131" xfId="3910" xr:uid="{00000000-0005-0000-0000-0000460F0000}"/>
    <cellStyle name="Normal 2 2 2 132" xfId="3911" xr:uid="{00000000-0005-0000-0000-0000470F0000}"/>
    <cellStyle name="Normal 2 2 2 133" xfId="3912" xr:uid="{00000000-0005-0000-0000-0000480F0000}"/>
    <cellStyle name="Normal 2 2 2 134" xfId="3913" xr:uid="{00000000-0005-0000-0000-0000490F0000}"/>
    <cellStyle name="Normal 2 2 2 135" xfId="3914" xr:uid="{00000000-0005-0000-0000-00004A0F0000}"/>
    <cellStyle name="Normal 2 2 2 136" xfId="3915" xr:uid="{00000000-0005-0000-0000-00004B0F0000}"/>
    <cellStyle name="Normal 2 2 2 137" xfId="3916" xr:uid="{00000000-0005-0000-0000-00004C0F0000}"/>
    <cellStyle name="Normal 2 2 2 138" xfId="3917" xr:uid="{00000000-0005-0000-0000-00004D0F0000}"/>
    <cellStyle name="Normal 2 2 2 139" xfId="3918" xr:uid="{00000000-0005-0000-0000-00004E0F0000}"/>
    <cellStyle name="Normal 2 2 2 14" xfId="3919" xr:uid="{00000000-0005-0000-0000-00004F0F0000}"/>
    <cellStyle name="Normal 2 2 2 14 2" xfId="3920" xr:uid="{00000000-0005-0000-0000-0000500F0000}"/>
    <cellStyle name="Normal 2 2 2 140" xfId="3921" xr:uid="{00000000-0005-0000-0000-0000510F0000}"/>
    <cellStyle name="Normal 2 2 2 141" xfId="3922" xr:uid="{00000000-0005-0000-0000-0000520F0000}"/>
    <cellStyle name="Normal 2 2 2 142" xfId="3923" xr:uid="{00000000-0005-0000-0000-0000530F0000}"/>
    <cellStyle name="Normal 2 2 2 143" xfId="3924" xr:uid="{00000000-0005-0000-0000-0000540F0000}"/>
    <cellStyle name="Normal 2 2 2 144" xfId="3925" xr:uid="{00000000-0005-0000-0000-0000550F0000}"/>
    <cellStyle name="Normal 2 2 2 145" xfId="3926" xr:uid="{00000000-0005-0000-0000-0000560F0000}"/>
    <cellStyle name="Normal 2 2 2 146" xfId="3927" xr:uid="{00000000-0005-0000-0000-0000570F0000}"/>
    <cellStyle name="Normal 2 2 2 147" xfId="3928" xr:uid="{00000000-0005-0000-0000-0000580F0000}"/>
    <cellStyle name="Normal 2 2 2 147 2" xfId="3929" xr:uid="{00000000-0005-0000-0000-0000590F0000}"/>
    <cellStyle name="Normal 2 2 2 147 2 2" xfId="10978" xr:uid="{0F3D232B-7E19-42DD-B59F-E070E9610FED}"/>
    <cellStyle name="Normal 2 2 2 147 3" xfId="10977" xr:uid="{00C701A2-08B4-4D00-98E4-CE4F2AF06636}"/>
    <cellStyle name="Normal 2 2 2 148" xfId="3930" xr:uid="{00000000-0005-0000-0000-00005A0F0000}"/>
    <cellStyle name="Normal 2 2 2 148 2" xfId="3931" xr:uid="{00000000-0005-0000-0000-00005B0F0000}"/>
    <cellStyle name="Normal 2 2 2 148 2 2" xfId="10980" xr:uid="{92340D38-4EFB-4543-9F6C-9171B52A7732}"/>
    <cellStyle name="Normal 2 2 2 148 3" xfId="10979" xr:uid="{5F07DF00-DBE0-41E8-828C-8D3E2F85E864}"/>
    <cellStyle name="Normal 2 2 2 149" xfId="3932" xr:uid="{00000000-0005-0000-0000-00005C0F0000}"/>
    <cellStyle name="Normal 2 2 2 149 2" xfId="3933" xr:uid="{00000000-0005-0000-0000-00005D0F0000}"/>
    <cellStyle name="Normal 2 2 2 149 2 2" xfId="10982" xr:uid="{6A00B981-E39C-4D2D-8D22-E0256F936B37}"/>
    <cellStyle name="Normal 2 2 2 149 3" xfId="10981" xr:uid="{417232DC-41EE-4AD0-9421-AD96FBF56A48}"/>
    <cellStyle name="Normal 2 2 2 15" xfId="3934" xr:uid="{00000000-0005-0000-0000-00005E0F0000}"/>
    <cellStyle name="Normal 2 2 2 15 2" xfId="3935" xr:uid="{00000000-0005-0000-0000-00005F0F0000}"/>
    <cellStyle name="Normal 2 2 2 150" xfId="3936" xr:uid="{00000000-0005-0000-0000-0000600F0000}"/>
    <cellStyle name="Normal 2 2 2 150 2" xfId="10983" xr:uid="{65B1E3EE-FBB6-4336-A835-D7C0C85EAF75}"/>
    <cellStyle name="Normal 2 2 2 151" xfId="3937" xr:uid="{00000000-0005-0000-0000-0000610F0000}"/>
    <cellStyle name="Normal 2 2 2 151 2" xfId="10984" xr:uid="{532D4D71-740E-4DB4-8A92-E37185AC17B0}"/>
    <cellStyle name="Normal 2 2 2 152" xfId="3938" xr:uid="{00000000-0005-0000-0000-0000620F0000}"/>
    <cellStyle name="Normal 2 2 2 152 2" xfId="10985" xr:uid="{97046471-8F2A-495F-A292-C6AB73B65C4B}"/>
    <cellStyle name="Normal 2 2 2 153" xfId="9526" xr:uid="{899DB42E-3295-4B35-8780-3B1F8AE0DA37}"/>
    <cellStyle name="Normal 2 2 2 153 2" xfId="13516" xr:uid="{8B79456B-7AE8-4692-A51C-9586AE67A1B4}"/>
    <cellStyle name="Normal 2 2 2 154" xfId="9821" xr:uid="{7A4F0A72-1D21-4264-8F32-FCAD00B6CC30}"/>
    <cellStyle name="Normal 2 2 2 154 2" xfId="13779" xr:uid="{3BCE640A-2F55-448D-A3ED-3856785EB673}"/>
    <cellStyle name="Normal 2 2 2 155" xfId="10975" xr:uid="{AFA9A5C1-1229-4037-9126-C546FA253D18}"/>
    <cellStyle name="Normal 2 2 2 16" xfId="3939" xr:uid="{00000000-0005-0000-0000-0000630F0000}"/>
    <cellStyle name="Normal 2 2 2 16 2" xfId="3940" xr:uid="{00000000-0005-0000-0000-0000640F0000}"/>
    <cellStyle name="Normal 2 2 2 17" xfId="3941" xr:uid="{00000000-0005-0000-0000-0000650F0000}"/>
    <cellStyle name="Normal 2 2 2 17 2" xfId="3942" xr:uid="{00000000-0005-0000-0000-0000660F0000}"/>
    <cellStyle name="Normal 2 2 2 18" xfId="3943" xr:uid="{00000000-0005-0000-0000-0000670F0000}"/>
    <cellStyle name="Normal 2 2 2 18 2" xfId="3944" xr:uid="{00000000-0005-0000-0000-0000680F0000}"/>
    <cellStyle name="Normal 2 2 2 19" xfId="3945" xr:uid="{00000000-0005-0000-0000-0000690F0000}"/>
    <cellStyle name="Normal 2 2 2 19 2" xfId="3946" xr:uid="{00000000-0005-0000-0000-00006A0F0000}"/>
    <cellStyle name="Normal 2 2 2 2" xfId="3947" xr:uid="{00000000-0005-0000-0000-00006B0F0000}"/>
    <cellStyle name="Normal 2 2 2 2 10" xfId="3948" xr:uid="{00000000-0005-0000-0000-00006C0F0000}"/>
    <cellStyle name="Normal 2 2 2 2 10 2" xfId="3949" xr:uid="{00000000-0005-0000-0000-00006D0F0000}"/>
    <cellStyle name="Normal 2 2 2 2 10 2 2" xfId="3950" xr:uid="{00000000-0005-0000-0000-00006E0F0000}"/>
    <cellStyle name="Normal 2 2 2 2 10 2 2 2" xfId="10988" xr:uid="{242D05B2-8469-4443-BDB0-0405FCCB48C8}"/>
    <cellStyle name="Normal 2 2 2 2 10 2 3" xfId="10987" xr:uid="{E653FF28-DE6E-4C0E-B308-FECFB7920C4B}"/>
    <cellStyle name="Normal 2 2 2 2 10 3" xfId="3951" xr:uid="{00000000-0005-0000-0000-00006F0F0000}"/>
    <cellStyle name="Normal 2 2 2 2 10 3 2" xfId="10989" xr:uid="{F6CF9ADE-1531-4A5B-9730-874D2AA35D91}"/>
    <cellStyle name="Normal 2 2 2 2 10 4" xfId="10986" xr:uid="{05C5B67F-48CB-4C94-83DB-8B3FD9165D30}"/>
    <cellStyle name="Normal 2 2 2 2 100" xfId="3952" xr:uid="{00000000-0005-0000-0000-0000700F0000}"/>
    <cellStyle name="Normal 2 2 2 2 100 2" xfId="3953" xr:uid="{00000000-0005-0000-0000-0000710F0000}"/>
    <cellStyle name="Normal 2 2 2 2 100 2 2" xfId="10991" xr:uid="{B9BDACE0-B5FA-415F-A0C7-2B1CB395A096}"/>
    <cellStyle name="Normal 2 2 2 2 100 3" xfId="10990" xr:uid="{A8197D59-0FE5-4FB2-A1E8-124A40170340}"/>
    <cellStyle name="Normal 2 2 2 2 101" xfId="3954" xr:uid="{00000000-0005-0000-0000-0000720F0000}"/>
    <cellStyle name="Normal 2 2 2 2 101 2" xfId="3955" xr:uid="{00000000-0005-0000-0000-0000730F0000}"/>
    <cellStyle name="Normal 2 2 2 2 101 2 2" xfId="10993" xr:uid="{BDDBFD6A-FDC2-48A4-A96B-76D20385EE09}"/>
    <cellStyle name="Normal 2 2 2 2 101 3" xfId="10992" xr:uid="{A06D6A51-F28D-4828-BF59-25D8542C2A7F}"/>
    <cellStyle name="Normal 2 2 2 2 102" xfId="3956" xr:uid="{00000000-0005-0000-0000-0000740F0000}"/>
    <cellStyle name="Normal 2 2 2 2 102 2" xfId="3957" xr:uid="{00000000-0005-0000-0000-0000750F0000}"/>
    <cellStyle name="Normal 2 2 2 2 102 2 2" xfId="10995" xr:uid="{4FACB878-A3B5-4CCA-A076-127C99BAAFE3}"/>
    <cellStyle name="Normal 2 2 2 2 102 3" xfId="10994" xr:uid="{6E55B751-ED6D-466A-9C7E-58EDFD39EE48}"/>
    <cellStyle name="Normal 2 2 2 2 103" xfId="3958" xr:uid="{00000000-0005-0000-0000-0000760F0000}"/>
    <cellStyle name="Normal 2 2 2 2 103 2" xfId="3959" xr:uid="{00000000-0005-0000-0000-0000770F0000}"/>
    <cellStyle name="Normal 2 2 2 2 103 2 2" xfId="10997" xr:uid="{E867AF7A-2FD2-4545-950B-384A8E8901C9}"/>
    <cellStyle name="Normal 2 2 2 2 103 3" xfId="10996" xr:uid="{5D905F15-2673-42ED-94AF-7A484019702A}"/>
    <cellStyle name="Normal 2 2 2 2 104" xfId="3960" xr:uid="{00000000-0005-0000-0000-0000780F0000}"/>
    <cellStyle name="Normal 2 2 2 2 104 2" xfId="3961" xr:uid="{00000000-0005-0000-0000-0000790F0000}"/>
    <cellStyle name="Normal 2 2 2 2 104 2 2" xfId="10999" xr:uid="{241B1968-8246-4B24-82F5-F7EC757ECEDD}"/>
    <cellStyle name="Normal 2 2 2 2 104 3" xfId="10998" xr:uid="{BEAA9945-A217-41AB-BC56-D42F8034A6F9}"/>
    <cellStyle name="Normal 2 2 2 2 105" xfId="3962" xr:uid="{00000000-0005-0000-0000-00007A0F0000}"/>
    <cellStyle name="Normal 2 2 2 2 105 2" xfId="3963" xr:uid="{00000000-0005-0000-0000-00007B0F0000}"/>
    <cellStyle name="Normal 2 2 2 2 105 2 2" xfId="11001" xr:uid="{CF7D52A8-E0DF-45F4-95B0-74909CD2F5CA}"/>
    <cellStyle name="Normal 2 2 2 2 105 3" xfId="11000" xr:uid="{1E29A3E3-C8AE-46B3-937E-0B4526BC1FFB}"/>
    <cellStyle name="Normal 2 2 2 2 106" xfId="3964" xr:uid="{00000000-0005-0000-0000-00007C0F0000}"/>
    <cellStyle name="Normal 2 2 2 2 106 2" xfId="3965" xr:uid="{00000000-0005-0000-0000-00007D0F0000}"/>
    <cellStyle name="Normal 2 2 2 2 106 2 2" xfId="11003" xr:uid="{FB99F9F8-54D6-44E1-993B-2546CC5351A6}"/>
    <cellStyle name="Normal 2 2 2 2 106 3" xfId="11002" xr:uid="{2E4C4471-7FB9-44D6-9E41-FDCDF8906842}"/>
    <cellStyle name="Normal 2 2 2 2 107" xfId="3966" xr:uid="{00000000-0005-0000-0000-00007E0F0000}"/>
    <cellStyle name="Normal 2 2 2 2 107 2" xfId="3967" xr:uid="{00000000-0005-0000-0000-00007F0F0000}"/>
    <cellStyle name="Normal 2 2 2 2 107 2 2" xfId="11005" xr:uid="{D71FCE62-0F89-4C34-B5DE-11F36D1247AB}"/>
    <cellStyle name="Normal 2 2 2 2 107 3" xfId="11004" xr:uid="{447AD05A-E14F-4302-ACA2-522301C035A8}"/>
    <cellStyle name="Normal 2 2 2 2 108" xfId="3968" xr:uid="{00000000-0005-0000-0000-0000800F0000}"/>
    <cellStyle name="Normal 2 2 2 2 108 2" xfId="3969" xr:uid="{00000000-0005-0000-0000-0000810F0000}"/>
    <cellStyle name="Normal 2 2 2 2 108 2 2" xfId="11007" xr:uid="{DE568686-2E5A-40C2-ACB8-D8D54A6E988B}"/>
    <cellStyle name="Normal 2 2 2 2 108 3" xfId="11006" xr:uid="{40AE85E2-BF6E-447D-BD57-61C5DC2EA25C}"/>
    <cellStyle name="Normal 2 2 2 2 109" xfId="3970" xr:uid="{00000000-0005-0000-0000-0000820F0000}"/>
    <cellStyle name="Normal 2 2 2 2 109 2" xfId="3971" xr:uid="{00000000-0005-0000-0000-0000830F0000}"/>
    <cellStyle name="Normal 2 2 2 2 109 2 2" xfId="11009" xr:uid="{775631AA-DA51-46AD-AAE6-98247FC4837F}"/>
    <cellStyle name="Normal 2 2 2 2 109 3" xfId="11008" xr:uid="{7921CB1F-0E59-49F6-8B59-FBF5160A590D}"/>
    <cellStyle name="Normal 2 2 2 2 11" xfId="3972" xr:uid="{00000000-0005-0000-0000-0000840F0000}"/>
    <cellStyle name="Normal 2 2 2 2 11 2" xfId="3973" xr:uid="{00000000-0005-0000-0000-0000850F0000}"/>
    <cellStyle name="Normal 2 2 2 2 11 2 2" xfId="3974" xr:uid="{00000000-0005-0000-0000-0000860F0000}"/>
    <cellStyle name="Normal 2 2 2 2 11 2 2 2" xfId="11012" xr:uid="{702209CF-A1B2-4180-B6D4-8B7333A6720B}"/>
    <cellStyle name="Normal 2 2 2 2 11 2 3" xfId="11011" xr:uid="{DCEC90F2-0BBE-4B56-AA6F-F48110776900}"/>
    <cellStyle name="Normal 2 2 2 2 11 3" xfId="3975" xr:uid="{00000000-0005-0000-0000-0000870F0000}"/>
    <cellStyle name="Normal 2 2 2 2 11 3 2" xfId="11013" xr:uid="{FA1A0068-B1C4-43AB-B76A-460B41D2C53E}"/>
    <cellStyle name="Normal 2 2 2 2 11 4" xfId="11010" xr:uid="{6D85C1C4-A484-48D2-8F8A-972DD3B47EC6}"/>
    <cellStyle name="Normal 2 2 2 2 110" xfId="3976" xr:uid="{00000000-0005-0000-0000-0000880F0000}"/>
    <cellStyle name="Normal 2 2 2 2 110 2" xfId="3977" xr:uid="{00000000-0005-0000-0000-0000890F0000}"/>
    <cellStyle name="Normal 2 2 2 2 110 2 2" xfId="11015" xr:uid="{E2A4A32B-DC53-440D-A696-DE99BF6D1D0D}"/>
    <cellStyle name="Normal 2 2 2 2 110 3" xfId="11014" xr:uid="{E81ED98F-6945-4EE8-8F1A-C1704088DA8A}"/>
    <cellStyle name="Normal 2 2 2 2 111" xfId="3978" xr:uid="{00000000-0005-0000-0000-00008A0F0000}"/>
    <cellStyle name="Normal 2 2 2 2 111 2" xfId="3979" xr:uid="{00000000-0005-0000-0000-00008B0F0000}"/>
    <cellStyle name="Normal 2 2 2 2 111 2 2" xfId="11017" xr:uid="{C84D9966-E1C2-4F16-BCF0-A2642D02F99E}"/>
    <cellStyle name="Normal 2 2 2 2 111 3" xfId="11016" xr:uid="{BAC4E325-972D-4948-AF32-DE39AD74A9EF}"/>
    <cellStyle name="Normal 2 2 2 2 112" xfId="3980" xr:uid="{00000000-0005-0000-0000-00008C0F0000}"/>
    <cellStyle name="Normal 2 2 2 2 112 2" xfId="3981" xr:uid="{00000000-0005-0000-0000-00008D0F0000}"/>
    <cellStyle name="Normal 2 2 2 2 112 2 2" xfId="11019" xr:uid="{B2E4A162-742B-4558-AB25-5E024BF17FA8}"/>
    <cellStyle name="Normal 2 2 2 2 112 3" xfId="11018" xr:uid="{9D6E3927-3C2A-4151-A0F3-8416A7696505}"/>
    <cellStyle name="Normal 2 2 2 2 113" xfId="3982" xr:uid="{00000000-0005-0000-0000-00008E0F0000}"/>
    <cellStyle name="Normal 2 2 2 2 113 2" xfId="3983" xr:uid="{00000000-0005-0000-0000-00008F0F0000}"/>
    <cellStyle name="Normal 2 2 2 2 113 2 2" xfId="11021" xr:uid="{70FA3476-CB04-4CF9-A026-0ED194D1AD19}"/>
    <cellStyle name="Normal 2 2 2 2 113 3" xfId="11020" xr:uid="{C290B281-7FF1-4919-B9C1-F0A9B29A7DC5}"/>
    <cellStyle name="Normal 2 2 2 2 114" xfId="3984" xr:uid="{00000000-0005-0000-0000-0000900F0000}"/>
    <cellStyle name="Normal 2 2 2 2 114 2" xfId="3985" xr:uid="{00000000-0005-0000-0000-0000910F0000}"/>
    <cellStyle name="Normal 2 2 2 2 114 2 2" xfId="11023" xr:uid="{10A7036A-5108-46AE-9C46-D567D8B6C287}"/>
    <cellStyle name="Normal 2 2 2 2 114 3" xfId="11022" xr:uid="{C530A3C6-5209-45AE-843C-D0D2A669D2C3}"/>
    <cellStyle name="Normal 2 2 2 2 115" xfId="3986" xr:uid="{00000000-0005-0000-0000-0000920F0000}"/>
    <cellStyle name="Normal 2 2 2 2 115 2" xfId="3987" xr:uid="{00000000-0005-0000-0000-0000930F0000}"/>
    <cellStyle name="Normal 2 2 2 2 115 2 2" xfId="11025" xr:uid="{F4993340-00F8-4F67-85F4-FE7982A5F8C7}"/>
    <cellStyle name="Normal 2 2 2 2 115 3" xfId="11024" xr:uid="{FABC35DF-9432-419D-A5E5-CF027A4A779A}"/>
    <cellStyle name="Normal 2 2 2 2 116" xfId="3988" xr:uid="{00000000-0005-0000-0000-0000940F0000}"/>
    <cellStyle name="Normal 2 2 2 2 116 2" xfId="3989" xr:uid="{00000000-0005-0000-0000-0000950F0000}"/>
    <cellStyle name="Normal 2 2 2 2 116 2 2" xfId="11027" xr:uid="{9EA97ED2-2958-4412-B6B7-772F9E187776}"/>
    <cellStyle name="Normal 2 2 2 2 116 3" xfId="11026" xr:uid="{DA5175A9-BA5B-4C56-A166-FB21B20AAFCB}"/>
    <cellStyle name="Normal 2 2 2 2 117" xfId="3990" xr:uid="{00000000-0005-0000-0000-0000960F0000}"/>
    <cellStyle name="Normal 2 2 2 2 117 2" xfId="3991" xr:uid="{00000000-0005-0000-0000-0000970F0000}"/>
    <cellStyle name="Normal 2 2 2 2 117 2 2" xfId="11029" xr:uid="{1B503B53-473A-445E-8F19-AE6B9084ED1D}"/>
    <cellStyle name="Normal 2 2 2 2 117 3" xfId="11028" xr:uid="{8C72BD93-B673-4124-9EE8-AC82E5B9E35C}"/>
    <cellStyle name="Normal 2 2 2 2 118" xfId="3992" xr:uid="{00000000-0005-0000-0000-0000980F0000}"/>
    <cellStyle name="Normal 2 2 2 2 118 2" xfId="3993" xr:uid="{00000000-0005-0000-0000-0000990F0000}"/>
    <cellStyle name="Normal 2 2 2 2 118 2 2" xfId="11031" xr:uid="{58242E2A-9CF0-4FB1-B7F8-FC8D1E18247B}"/>
    <cellStyle name="Normal 2 2 2 2 118 3" xfId="11030" xr:uid="{55C2D5EC-68DB-4C10-BC64-F90BAC696039}"/>
    <cellStyle name="Normal 2 2 2 2 119" xfId="3994" xr:uid="{00000000-0005-0000-0000-00009A0F0000}"/>
    <cellStyle name="Normal 2 2 2 2 119 2" xfId="3995" xr:uid="{00000000-0005-0000-0000-00009B0F0000}"/>
    <cellStyle name="Normal 2 2 2 2 119 2 2" xfId="11033" xr:uid="{5F96BDA3-B795-4E2F-8A68-F803D5CD8ADF}"/>
    <cellStyle name="Normal 2 2 2 2 119 3" xfId="11032" xr:uid="{22C3152A-0838-4AB2-A60E-75BA732DFA82}"/>
    <cellStyle name="Normal 2 2 2 2 12" xfId="3996" xr:uid="{00000000-0005-0000-0000-00009C0F0000}"/>
    <cellStyle name="Normal 2 2 2 2 12 2" xfId="3997" xr:uid="{00000000-0005-0000-0000-00009D0F0000}"/>
    <cellStyle name="Normal 2 2 2 2 12 2 2" xfId="3998" xr:uid="{00000000-0005-0000-0000-00009E0F0000}"/>
    <cellStyle name="Normal 2 2 2 2 12 2 2 2" xfId="11036" xr:uid="{468FDDA4-E65D-45E9-9F29-4EBF08E245B7}"/>
    <cellStyle name="Normal 2 2 2 2 12 2 3" xfId="11035" xr:uid="{7F290B27-D0E8-4C42-8EA0-2E5A174E3728}"/>
    <cellStyle name="Normal 2 2 2 2 12 3" xfId="3999" xr:uid="{00000000-0005-0000-0000-00009F0F0000}"/>
    <cellStyle name="Normal 2 2 2 2 12 3 2" xfId="11037" xr:uid="{10EC4E6F-4DC7-4EBA-B9B4-4BCCE0181EAB}"/>
    <cellStyle name="Normal 2 2 2 2 12 4" xfId="11034" xr:uid="{5014D563-020F-463D-AA91-E7F5F96EB85E}"/>
    <cellStyle name="Normal 2 2 2 2 120" xfId="4000" xr:uid="{00000000-0005-0000-0000-0000A00F0000}"/>
    <cellStyle name="Normal 2 2 2 2 120 2" xfId="4001" xr:uid="{00000000-0005-0000-0000-0000A10F0000}"/>
    <cellStyle name="Normal 2 2 2 2 120 2 2" xfId="11039" xr:uid="{7323D756-56B2-45DD-8891-D08652086445}"/>
    <cellStyle name="Normal 2 2 2 2 120 3" xfId="11038" xr:uid="{83F8501B-8ABA-451F-A854-B11AC0FDF19E}"/>
    <cellStyle name="Normal 2 2 2 2 121" xfId="4002" xr:uid="{00000000-0005-0000-0000-0000A20F0000}"/>
    <cellStyle name="Normal 2 2 2 2 121 2" xfId="4003" xr:uid="{00000000-0005-0000-0000-0000A30F0000}"/>
    <cellStyle name="Normal 2 2 2 2 121 2 2" xfId="11041" xr:uid="{22BE5417-13BE-46D2-8348-8291491639A8}"/>
    <cellStyle name="Normal 2 2 2 2 121 3" xfId="11040" xr:uid="{5DBE3B13-7793-4090-B8C6-12D855B264BE}"/>
    <cellStyle name="Normal 2 2 2 2 122" xfId="4004" xr:uid="{00000000-0005-0000-0000-0000A40F0000}"/>
    <cellStyle name="Normal 2 2 2 2 122 2" xfId="4005" xr:uid="{00000000-0005-0000-0000-0000A50F0000}"/>
    <cellStyle name="Normal 2 2 2 2 122 2 2" xfId="11043" xr:uid="{CAE51C39-EC13-4912-ACCF-54C317048893}"/>
    <cellStyle name="Normal 2 2 2 2 122 3" xfId="11042" xr:uid="{43DA1B5B-B7DD-4CB5-992B-441EA472C3C7}"/>
    <cellStyle name="Normal 2 2 2 2 123" xfId="4006" xr:uid="{00000000-0005-0000-0000-0000A60F0000}"/>
    <cellStyle name="Normal 2 2 2 2 123 2" xfId="4007" xr:uid="{00000000-0005-0000-0000-0000A70F0000}"/>
    <cellStyle name="Normal 2 2 2 2 123 2 2" xfId="11045" xr:uid="{A7DE8084-55E4-445D-8860-545756A6877F}"/>
    <cellStyle name="Normal 2 2 2 2 123 3" xfId="11044" xr:uid="{32AB0462-1F5F-43A4-ACFC-7A2AAF2F6CA8}"/>
    <cellStyle name="Normal 2 2 2 2 124" xfId="4008" xr:uid="{00000000-0005-0000-0000-0000A80F0000}"/>
    <cellStyle name="Normal 2 2 2 2 124 2" xfId="4009" xr:uid="{00000000-0005-0000-0000-0000A90F0000}"/>
    <cellStyle name="Normal 2 2 2 2 124 2 2" xfId="11047" xr:uid="{A78F4457-577C-4005-A1DF-63179A8F9E3B}"/>
    <cellStyle name="Normal 2 2 2 2 124 3" xfId="11046" xr:uid="{7B09A961-CB0E-4FB9-B809-86D9721CBF5C}"/>
    <cellStyle name="Normal 2 2 2 2 125" xfId="4010" xr:uid="{00000000-0005-0000-0000-0000AA0F0000}"/>
    <cellStyle name="Normal 2 2 2 2 125 2" xfId="4011" xr:uid="{00000000-0005-0000-0000-0000AB0F0000}"/>
    <cellStyle name="Normal 2 2 2 2 125 2 2" xfId="11049" xr:uid="{FD33A994-7AF1-4977-8568-B0753242FFD6}"/>
    <cellStyle name="Normal 2 2 2 2 125 3" xfId="11048" xr:uid="{66A8B1EF-1833-4852-AC1E-2B3EBD11868F}"/>
    <cellStyle name="Normal 2 2 2 2 126" xfId="4012" xr:uid="{00000000-0005-0000-0000-0000AC0F0000}"/>
    <cellStyle name="Normal 2 2 2 2 126 2" xfId="4013" xr:uid="{00000000-0005-0000-0000-0000AD0F0000}"/>
    <cellStyle name="Normal 2 2 2 2 126 2 2" xfId="11051" xr:uid="{91BEEB1D-8E0C-46FD-AACF-96FCD6CD93DF}"/>
    <cellStyle name="Normal 2 2 2 2 126 3" xfId="11050" xr:uid="{54A95AF7-FDB2-444A-B607-EE0DEE03B90C}"/>
    <cellStyle name="Normal 2 2 2 2 127" xfId="4014" xr:uid="{00000000-0005-0000-0000-0000AE0F0000}"/>
    <cellStyle name="Normal 2 2 2 2 127 2" xfId="4015" xr:uid="{00000000-0005-0000-0000-0000AF0F0000}"/>
    <cellStyle name="Normal 2 2 2 2 127 2 2" xfId="11053" xr:uid="{03FFEA36-7A79-4CEE-B670-3040DF58CC08}"/>
    <cellStyle name="Normal 2 2 2 2 127 3" xfId="11052" xr:uid="{3D06BA79-7993-4329-908B-717F66F3CC67}"/>
    <cellStyle name="Normal 2 2 2 2 128" xfId="4016" xr:uid="{00000000-0005-0000-0000-0000B00F0000}"/>
    <cellStyle name="Normal 2 2 2 2 128 2" xfId="4017" xr:uid="{00000000-0005-0000-0000-0000B10F0000}"/>
    <cellStyle name="Normal 2 2 2 2 128 2 2" xfId="11055" xr:uid="{740D41B3-159F-40A4-9CCC-93FE55F4D1D7}"/>
    <cellStyle name="Normal 2 2 2 2 128 3" xfId="11054" xr:uid="{646D3158-83E7-47D8-9E98-D67202993B7B}"/>
    <cellStyle name="Normal 2 2 2 2 129" xfId="4018" xr:uid="{00000000-0005-0000-0000-0000B20F0000}"/>
    <cellStyle name="Normal 2 2 2 2 129 2" xfId="4019" xr:uid="{00000000-0005-0000-0000-0000B30F0000}"/>
    <cellStyle name="Normal 2 2 2 2 129 2 2" xfId="11057" xr:uid="{E2123731-E13B-4F1E-A07D-CC0DEFD6F8C4}"/>
    <cellStyle name="Normal 2 2 2 2 129 3" xfId="11056" xr:uid="{0EF04EB6-2471-49FF-B70B-8A4388A5B640}"/>
    <cellStyle name="Normal 2 2 2 2 13" xfId="4020" xr:uid="{00000000-0005-0000-0000-0000B40F0000}"/>
    <cellStyle name="Normal 2 2 2 2 13 2" xfId="4021" xr:uid="{00000000-0005-0000-0000-0000B50F0000}"/>
    <cellStyle name="Normal 2 2 2 2 13 2 2" xfId="4022" xr:uid="{00000000-0005-0000-0000-0000B60F0000}"/>
    <cellStyle name="Normal 2 2 2 2 13 2 2 2" xfId="11060" xr:uid="{670E6FF8-1F59-41DE-A3CC-A27D213B8D56}"/>
    <cellStyle name="Normal 2 2 2 2 13 2 3" xfId="11059" xr:uid="{F1C309A3-D0AE-409C-923B-818FD6E85E06}"/>
    <cellStyle name="Normal 2 2 2 2 13 3" xfId="4023" xr:uid="{00000000-0005-0000-0000-0000B70F0000}"/>
    <cellStyle name="Normal 2 2 2 2 13 3 2" xfId="11061" xr:uid="{F5A86858-B1FF-4509-9F1A-34D5D38B6A5B}"/>
    <cellStyle name="Normal 2 2 2 2 13 4" xfId="11058" xr:uid="{5FB8B6BD-EA5F-48E8-B2E2-EA3E9D2BECC1}"/>
    <cellStyle name="Normal 2 2 2 2 130" xfId="4024" xr:uid="{00000000-0005-0000-0000-0000B80F0000}"/>
    <cellStyle name="Normal 2 2 2 2 130 2" xfId="4025" xr:uid="{00000000-0005-0000-0000-0000B90F0000}"/>
    <cellStyle name="Normal 2 2 2 2 130 2 2" xfId="11063" xr:uid="{88678E2F-1C63-458B-9EEC-581DA6010B38}"/>
    <cellStyle name="Normal 2 2 2 2 130 3" xfId="11062" xr:uid="{9C41FB10-2344-4EE1-B49A-2AE707918ADE}"/>
    <cellStyle name="Normal 2 2 2 2 131" xfId="4026" xr:uid="{00000000-0005-0000-0000-0000BA0F0000}"/>
    <cellStyle name="Normal 2 2 2 2 131 2" xfId="4027" xr:uid="{00000000-0005-0000-0000-0000BB0F0000}"/>
    <cellStyle name="Normal 2 2 2 2 131 2 2" xfId="11065" xr:uid="{4786FC6F-137D-42CE-9BF8-86B06327FA36}"/>
    <cellStyle name="Normal 2 2 2 2 131 3" xfId="11064" xr:uid="{78E47FAB-87DC-4CD9-8994-D1943AE8FE2F}"/>
    <cellStyle name="Normal 2 2 2 2 132" xfId="4028" xr:uid="{00000000-0005-0000-0000-0000BC0F0000}"/>
    <cellStyle name="Normal 2 2 2 2 132 2" xfId="4029" xr:uid="{00000000-0005-0000-0000-0000BD0F0000}"/>
    <cellStyle name="Normal 2 2 2 2 132 2 2" xfId="11067" xr:uid="{0A510104-D7DC-4F19-8290-ED3E7057870D}"/>
    <cellStyle name="Normal 2 2 2 2 132 3" xfId="11066" xr:uid="{7F168B21-4D51-4534-AF20-A2A3D3470669}"/>
    <cellStyle name="Normal 2 2 2 2 133" xfId="4030" xr:uid="{00000000-0005-0000-0000-0000BE0F0000}"/>
    <cellStyle name="Normal 2 2 2 2 133 2" xfId="4031" xr:uid="{00000000-0005-0000-0000-0000BF0F0000}"/>
    <cellStyle name="Normal 2 2 2 2 133 2 2" xfId="11069" xr:uid="{1C4C6F4B-8074-4218-8D71-FC6C52723989}"/>
    <cellStyle name="Normal 2 2 2 2 133 3" xfId="11068" xr:uid="{1B55A4EE-3311-4FA9-AD8D-58815613575D}"/>
    <cellStyle name="Normal 2 2 2 2 134" xfId="4032" xr:uid="{00000000-0005-0000-0000-0000C00F0000}"/>
    <cellStyle name="Normal 2 2 2 2 134 2" xfId="4033" xr:uid="{00000000-0005-0000-0000-0000C10F0000}"/>
    <cellStyle name="Normal 2 2 2 2 134 2 2" xfId="11071" xr:uid="{8E0F9346-4AC8-4B40-BA8E-1904D79C48EB}"/>
    <cellStyle name="Normal 2 2 2 2 134 3" xfId="11070" xr:uid="{1607FDAA-270F-4B88-B3DD-DBE3D8B31230}"/>
    <cellStyle name="Normal 2 2 2 2 135" xfId="4034" xr:uid="{00000000-0005-0000-0000-0000C20F0000}"/>
    <cellStyle name="Normal 2 2 2 2 135 2" xfId="4035" xr:uid="{00000000-0005-0000-0000-0000C30F0000}"/>
    <cellStyle name="Normal 2 2 2 2 135 2 2" xfId="11073" xr:uid="{CFA6688E-EDC6-4236-AB00-D0EF72878338}"/>
    <cellStyle name="Normal 2 2 2 2 135 3" xfId="11072" xr:uid="{AF13638C-42C4-4AF2-B2C2-542F031BAF9A}"/>
    <cellStyle name="Normal 2 2 2 2 136" xfId="4036" xr:uid="{00000000-0005-0000-0000-0000C40F0000}"/>
    <cellStyle name="Normal 2 2 2 2 136 2" xfId="4037" xr:uid="{00000000-0005-0000-0000-0000C50F0000}"/>
    <cellStyle name="Normal 2 2 2 2 136 2 2" xfId="11075" xr:uid="{9B612AE0-1D44-4958-AC1B-045E94FFC7BF}"/>
    <cellStyle name="Normal 2 2 2 2 136 3" xfId="11074" xr:uid="{EABC6746-2767-4F69-B87E-36B5DC28A65D}"/>
    <cellStyle name="Normal 2 2 2 2 137" xfId="4038" xr:uid="{00000000-0005-0000-0000-0000C60F0000}"/>
    <cellStyle name="Normal 2 2 2 2 137 2" xfId="4039" xr:uid="{00000000-0005-0000-0000-0000C70F0000}"/>
    <cellStyle name="Normal 2 2 2 2 137 2 2" xfId="11077" xr:uid="{370548CB-6C7F-4049-81B7-B85478725916}"/>
    <cellStyle name="Normal 2 2 2 2 137 3" xfId="11076" xr:uid="{7AC8855A-492A-461B-8653-C0468FB9D8B7}"/>
    <cellStyle name="Normal 2 2 2 2 138" xfId="4040" xr:uid="{00000000-0005-0000-0000-0000C80F0000}"/>
    <cellStyle name="Normal 2 2 2 2 138 2" xfId="4041" xr:uid="{00000000-0005-0000-0000-0000C90F0000}"/>
    <cellStyle name="Normal 2 2 2 2 138 2 2" xfId="11079" xr:uid="{6575E58F-60ED-4C7B-A322-D0EA21A34464}"/>
    <cellStyle name="Normal 2 2 2 2 138 3" xfId="11078" xr:uid="{8CF667B6-D8A1-4631-8265-64C38E377F87}"/>
    <cellStyle name="Normal 2 2 2 2 139" xfId="4042" xr:uid="{00000000-0005-0000-0000-0000CA0F0000}"/>
    <cellStyle name="Normal 2 2 2 2 139 2" xfId="4043" xr:uid="{00000000-0005-0000-0000-0000CB0F0000}"/>
    <cellStyle name="Normal 2 2 2 2 139 2 2" xfId="11081" xr:uid="{EAB16E26-1B52-424F-ABC0-D9D503E90C95}"/>
    <cellStyle name="Normal 2 2 2 2 139 3" xfId="11080" xr:uid="{AAF0FAEF-2D39-4193-A727-B6ECF0F6E841}"/>
    <cellStyle name="Normal 2 2 2 2 14" xfId="4044" xr:uid="{00000000-0005-0000-0000-0000CC0F0000}"/>
    <cellStyle name="Normal 2 2 2 2 14 2" xfId="4045" xr:uid="{00000000-0005-0000-0000-0000CD0F0000}"/>
    <cellStyle name="Normal 2 2 2 2 14 2 2" xfId="4046" xr:uid="{00000000-0005-0000-0000-0000CE0F0000}"/>
    <cellStyle name="Normal 2 2 2 2 14 2 2 2" xfId="11084" xr:uid="{8AB359EF-ABE3-44F4-A65D-DE93B53FB1E9}"/>
    <cellStyle name="Normal 2 2 2 2 14 2 3" xfId="11083" xr:uid="{687D4AEB-00C6-4E24-B677-DF94FDE000C7}"/>
    <cellStyle name="Normal 2 2 2 2 14 3" xfId="4047" xr:uid="{00000000-0005-0000-0000-0000CF0F0000}"/>
    <cellStyle name="Normal 2 2 2 2 14 3 2" xfId="11085" xr:uid="{C81F2779-6D3F-47D2-BA66-95ABD2F906CE}"/>
    <cellStyle name="Normal 2 2 2 2 14 4" xfId="11082" xr:uid="{F782C47B-251D-46EE-BDCB-0678DAB0C114}"/>
    <cellStyle name="Normal 2 2 2 2 140" xfId="4048" xr:uid="{00000000-0005-0000-0000-0000D00F0000}"/>
    <cellStyle name="Normal 2 2 2 2 140 2" xfId="4049" xr:uid="{00000000-0005-0000-0000-0000D10F0000}"/>
    <cellStyle name="Normal 2 2 2 2 140 2 2" xfId="11087" xr:uid="{FF6F4B69-6FBE-4BE9-96A8-C1F13C6BA16F}"/>
    <cellStyle name="Normal 2 2 2 2 140 3" xfId="11086" xr:uid="{416A4177-E535-4DE3-9F26-ACCDD413DAED}"/>
    <cellStyle name="Normal 2 2 2 2 141" xfId="4050" xr:uid="{00000000-0005-0000-0000-0000D20F0000}"/>
    <cellStyle name="Normal 2 2 2 2 141 2" xfId="4051" xr:uid="{00000000-0005-0000-0000-0000D30F0000}"/>
    <cellStyle name="Normal 2 2 2 2 141 2 2" xfId="11089" xr:uid="{5CBA2D3C-31A9-4EB4-91D1-90F3CD9E732A}"/>
    <cellStyle name="Normal 2 2 2 2 141 3" xfId="11088" xr:uid="{06CB595E-13F0-4434-8EB7-43FD14FED63B}"/>
    <cellStyle name="Normal 2 2 2 2 142" xfId="4052" xr:uid="{00000000-0005-0000-0000-0000D40F0000}"/>
    <cellStyle name="Normal 2 2 2 2 142 2" xfId="4053" xr:uid="{00000000-0005-0000-0000-0000D50F0000}"/>
    <cellStyle name="Normal 2 2 2 2 142 2 2" xfId="11091" xr:uid="{9EE25C7C-161A-4B88-9D47-9FF71D7B1EA3}"/>
    <cellStyle name="Normal 2 2 2 2 142 3" xfId="11090" xr:uid="{AFF7AED2-447F-4454-9C75-3D3DF902DE7C}"/>
    <cellStyle name="Normal 2 2 2 2 143" xfId="4054" xr:uid="{00000000-0005-0000-0000-0000D60F0000}"/>
    <cellStyle name="Normal 2 2 2 2 143 2" xfId="4055" xr:uid="{00000000-0005-0000-0000-0000D70F0000}"/>
    <cellStyle name="Normal 2 2 2 2 143 2 2" xfId="11093" xr:uid="{4D25C6F8-091C-4F79-977E-5CAFDBFBFF92}"/>
    <cellStyle name="Normal 2 2 2 2 143 3" xfId="11092" xr:uid="{32AC275F-B29E-48B7-8A72-8BDCF0278AA7}"/>
    <cellStyle name="Normal 2 2 2 2 144" xfId="4056" xr:uid="{00000000-0005-0000-0000-0000D80F0000}"/>
    <cellStyle name="Normal 2 2 2 2 144 2" xfId="11094" xr:uid="{304611DC-01D8-4528-BA6A-CD6833703DA9}"/>
    <cellStyle name="Normal 2 2 2 2 145" xfId="4057" xr:uid="{00000000-0005-0000-0000-0000D90F0000}"/>
    <cellStyle name="Normal 2 2 2 2 145 2" xfId="11095" xr:uid="{C26F3414-855F-4D55-AC15-BC2676F60554}"/>
    <cellStyle name="Normal 2 2 2 2 146" xfId="4058" xr:uid="{00000000-0005-0000-0000-0000DA0F0000}"/>
    <cellStyle name="Normal 2 2 2 2 146 2" xfId="11096" xr:uid="{6F3BAC87-4BC8-400B-9D25-FE5E8C3F872C}"/>
    <cellStyle name="Normal 2 2 2 2 147" xfId="4059" xr:uid="{00000000-0005-0000-0000-0000DB0F0000}"/>
    <cellStyle name="Normal 2 2 2 2 147 2" xfId="11097" xr:uid="{DE8E2E51-FE43-4A19-B9B8-175B105718AB}"/>
    <cellStyle name="Normal 2 2 2 2 148" xfId="9583" xr:uid="{81ACEFAD-DBCC-445A-BDF7-16ED58600569}"/>
    <cellStyle name="Normal 2 2 2 2 148 2" xfId="13572" xr:uid="{DD298DCD-A534-4358-9217-20861A0F42F4}"/>
    <cellStyle name="Normal 2 2 2 2 149" xfId="9878" xr:uid="{EE191278-7414-4C89-81C7-5E1D9AFECE7A}"/>
    <cellStyle name="Normal 2 2 2 2 149 2" xfId="13836" xr:uid="{5A10D8C7-E5FD-410E-B6E8-9C4261E40C13}"/>
    <cellStyle name="Normal 2 2 2 2 15" xfId="4060" xr:uid="{00000000-0005-0000-0000-0000DC0F0000}"/>
    <cellStyle name="Normal 2 2 2 2 15 2" xfId="4061" xr:uid="{00000000-0005-0000-0000-0000DD0F0000}"/>
    <cellStyle name="Normal 2 2 2 2 15 2 2" xfId="4062" xr:uid="{00000000-0005-0000-0000-0000DE0F0000}"/>
    <cellStyle name="Normal 2 2 2 2 15 2 2 2" xfId="11100" xr:uid="{9902DC4D-D23C-4313-90A8-7DD76ECA5357}"/>
    <cellStyle name="Normal 2 2 2 2 15 2 3" xfId="11099" xr:uid="{856324D6-AF6F-4DB5-AC9B-D09401F3ABDF}"/>
    <cellStyle name="Normal 2 2 2 2 15 3" xfId="4063" xr:uid="{00000000-0005-0000-0000-0000DF0F0000}"/>
    <cellStyle name="Normal 2 2 2 2 15 3 2" xfId="11101" xr:uid="{5ABD6719-B6F2-41F0-B2A9-A12DC9CAA081}"/>
    <cellStyle name="Normal 2 2 2 2 15 4" xfId="11098" xr:uid="{75B6F1FD-57DC-4033-9FEA-1C3B55D21537}"/>
    <cellStyle name="Normal 2 2 2 2 16" xfId="4064" xr:uid="{00000000-0005-0000-0000-0000E00F0000}"/>
    <cellStyle name="Normal 2 2 2 2 16 2" xfId="4065" xr:uid="{00000000-0005-0000-0000-0000E10F0000}"/>
    <cellStyle name="Normal 2 2 2 2 16 2 2" xfId="4066" xr:uid="{00000000-0005-0000-0000-0000E20F0000}"/>
    <cellStyle name="Normal 2 2 2 2 16 2 2 2" xfId="11104" xr:uid="{5BB886A4-6FD6-4DF3-8B6D-53C2F14DA026}"/>
    <cellStyle name="Normal 2 2 2 2 16 2 3" xfId="11103" xr:uid="{6F7E3B1D-7446-4C4D-861A-F42BF5AEB8A2}"/>
    <cellStyle name="Normal 2 2 2 2 16 3" xfId="4067" xr:uid="{00000000-0005-0000-0000-0000E30F0000}"/>
    <cellStyle name="Normal 2 2 2 2 16 3 2" xfId="11105" xr:uid="{6C07FDD0-2FAE-43EF-9CEF-B87F42A0B54B}"/>
    <cellStyle name="Normal 2 2 2 2 16 4" xfId="11102" xr:uid="{1F6CCC99-6D48-4C0C-B80B-2B81D68F4E82}"/>
    <cellStyle name="Normal 2 2 2 2 17" xfId="4068" xr:uid="{00000000-0005-0000-0000-0000E40F0000}"/>
    <cellStyle name="Normal 2 2 2 2 17 2" xfId="4069" xr:uid="{00000000-0005-0000-0000-0000E50F0000}"/>
    <cellStyle name="Normal 2 2 2 2 17 2 2" xfId="4070" xr:uid="{00000000-0005-0000-0000-0000E60F0000}"/>
    <cellStyle name="Normal 2 2 2 2 17 2 2 2" xfId="11108" xr:uid="{5FF7CDB6-D01A-419F-8B30-87AAA5B85C97}"/>
    <cellStyle name="Normal 2 2 2 2 17 2 3" xfId="11107" xr:uid="{CCBBBCE9-72F0-47DB-B07C-6C70F9A528D7}"/>
    <cellStyle name="Normal 2 2 2 2 17 3" xfId="4071" xr:uid="{00000000-0005-0000-0000-0000E70F0000}"/>
    <cellStyle name="Normal 2 2 2 2 17 3 2" xfId="11109" xr:uid="{8A3C6927-AA28-42FB-A581-25827518B609}"/>
    <cellStyle name="Normal 2 2 2 2 17 4" xfId="11106" xr:uid="{0DC486DA-D861-455E-8DCB-8FB1AA1DCAD3}"/>
    <cellStyle name="Normal 2 2 2 2 18" xfId="4072" xr:uid="{00000000-0005-0000-0000-0000E80F0000}"/>
    <cellStyle name="Normal 2 2 2 2 18 2" xfId="4073" xr:uid="{00000000-0005-0000-0000-0000E90F0000}"/>
    <cellStyle name="Normal 2 2 2 2 18 2 2" xfId="4074" xr:uid="{00000000-0005-0000-0000-0000EA0F0000}"/>
    <cellStyle name="Normal 2 2 2 2 18 2 2 2" xfId="11112" xr:uid="{2AE7CF90-74F6-4808-9AB5-427E6D49D2FB}"/>
    <cellStyle name="Normal 2 2 2 2 18 2 3" xfId="11111" xr:uid="{38F20FED-A950-4B17-9132-06E1340A97B9}"/>
    <cellStyle name="Normal 2 2 2 2 18 3" xfId="4075" xr:uid="{00000000-0005-0000-0000-0000EB0F0000}"/>
    <cellStyle name="Normal 2 2 2 2 18 3 2" xfId="11113" xr:uid="{445DA0EA-FFE7-402B-ABE0-1A5766F89165}"/>
    <cellStyle name="Normal 2 2 2 2 18 4" xfId="11110" xr:uid="{2D6A5D30-F27D-4A7B-A998-F1424B771FA0}"/>
    <cellStyle name="Normal 2 2 2 2 19" xfId="4076" xr:uid="{00000000-0005-0000-0000-0000EC0F0000}"/>
    <cellStyle name="Normal 2 2 2 2 19 2" xfId="4077" xr:uid="{00000000-0005-0000-0000-0000ED0F0000}"/>
    <cellStyle name="Normal 2 2 2 2 19 2 2" xfId="4078" xr:uid="{00000000-0005-0000-0000-0000EE0F0000}"/>
    <cellStyle name="Normal 2 2 2 2 19 2 2 2" xfId="11116" xr:uid="{31C343A5-EEF0-43A8-BB25-DFCAF277FF77}"/>
    <cellStyle name="Normal 2 2 2 2 19 2 3" xfId="11115" xr:uid="{A3A01D2D-DB1C-479A-87E6-263413A518C7}"/>
    <cellStyle name="Normal 2 2 2 2 19 3" xfId="4079" xr:uid="{00000000-0005-0000-0000-0000EF0F0000}"/>
    <cellStyle name="Normal 2 2 2 2 19 3 2" xfId="11117" xr:uid="{D6EBCF2D-686C-4681-B192-F0F3C017131C}"/>
    <cellStyle name="Normal 2 2 2 2 19 4" xfId="11114" xr:uid="{0148F8FF-F236-4F82-B2E5-49B79255B5CD}"/>
    <cellStyle name="Normal 2 2 2 2 2" xfId="4080" xr:uid="{00000000-0005-0000-0000-0000F00F0000}"/>
    <cellStyle name="Normal 2 2 2 2 2 10" xfId="11118" xr:uid="{80332DE3-9F3E-4B7B-998F-1CBD047974B4}"/>
    <cellStyle name="Normal 2 2 2 2 2 2" xfId="4081" xr:uid="{00000000-0005-0000-0000-0000F10F0000}"/>
    <cellStyle name="Normal 2 2 2 2 2 2 2" xfId="4082" xr:uid="{00000000-0005-0000-0000-0000F20F0000}"/>
    <cellStyle name="Normal 2 2 2 2 2 2 2 2" xfId="11120" xr:uid="{C2F9353C-DA69-4513-809D-C89163701A89}"/>
    <cellStyle name="Normal 2 2 2 2 2 2 3" xfId="4083" xr:uid="{00000000-0005-0000-0000-0000F30F0000}"/>
    <cellStyle name="Normal 2 2 2 2 2 2 3 2" xfId="11121" xr:uid="{68A5A1D6-621E-4318-99CE-A8C131484F16}"/>
    <cellStyle name="Normal 2 2 2 2 2 2 4" xfId="11119" xr:uid="{A5C14429-D6B5-471E-8422-6B485BC5ADC7}"/>
    <cellStyle name="Normal 2 2 2 2 2 3" xfId="4084" xr:uid="{00000000-0005-0000-0000-0000F40F0000}"/>
    <cellStyle name="Normal 2 2 2 2 2 3 2" xfId="4085" xr:uid="{00000000-0005-0000-0000-0000F50F0000}"/>
    <cellStyle name="Normal 2 2 2 2 2 3 2 2" xfId="11123" xr:uid="{D6BD6051-2392-46EF-9597-15567429076C}"/>
    <cellStyle name="Normal 2 2 2 2 2 3 3" xfId="11122" xr:uid="{3F4E0C4E-79A6-44B8-AAD3-2FC7682EF8EB}"/>
    <cellStyle name="Normal 2 2 2 2 2 4" xfId="4086" xr:uid="{00000000-0005-0000-0000-0000F60F0000}"/>
    <cellStyle name="Normal 2 2 2 2 2 4 2" xfId="11124" xr:uid="{A3FF24D0-1BDA-426C-8ABF-AFDD4A3CB165}"/>
    <cellStyle name="Normal 2 2 2 2 2 5" xfId="4087" xr:uid="{00000000-0005-0000-0000-0000F70F0000}"/>
    <cellStyle name="Normal 2 2 2 2 2 5 2" xfId="11125" xr:uid="{B3FEE1D6-019A-4A6C-92C5-36B7990494C7}"/>
    <cellStyle name="Normal 2 2 2 2 2 6" xfId="4088" xr:uid="{00000000-0005-0000-0000-0000F80F0000}"/>
    <cellStyle name="Normal 2 2 2 2 2 6 2" xfId="11126" xr:uid="{A1E08823-AD4B-4788-9BC0-94F9EF84B22C}"/>
    <cellStyle name="Normal 2 2 2 2 2 7" xfId="4089" xr:uid="{00000000-0005-0000-0000-0000F90F0000}"/>
    <cellStyle name="Normal 2 2 2 2 2 7 2" xfId="11127" xr:uid="{E4062891-9A91-491B-8A67-C20CEAC6A238}"/>
    <cellStyle name="Normal 2 2 2 2 2 8" xfId="9697" xr:uid="{ACC93998-3666-46FA-A675-3D21D3506878}"/>
    <cellStyle name="Normal 2 2 2 2 2 8 2" xfId="13685" xr:uid="{0E01227B-F137-4BE8-BB91-447BD74BFC91}"/>
    <cellStyle name="Normal 2 2 2 2 2 9" xfId="9992" xr:uid="{1868AE21-FE18-4C4C-BA3C-9A5DC4FEE0DA}"/>
    <cellStyle name="Normal 2 2 2 2 2 9 2" xfId="13950" xr:uid="{DBE21313-507F-4AAB-936E-F1926F8D8C3C}"/>
    <cellStyle name="Normal 2 2 2 2 20" xfId="4090" xr:uid="{00000000-0005-0000-0000-0000FA0F0000}"/>
    <cellStyle name="Normal 2 2 2 2 20 2" xfId="4091" xr:uid="{00000000-0005-0000-0000-0000FB0F0000}"/>
    <cellStyle name="Normal 2 2 2 2 20 2 2" xfId="4092" xr:uid="{00000000-0005-0000-0000-0000FC0F0000}"/>
    <cellStyle name="Normal 2 2 2 2 20 2 2 2" xfId="11130" xr:uid="{6643A1FE-83F5-483E-8A1A-A38EE522992E}"/>
    <cellStyle name="Normal 2 2 2 2 20 2 3" xfId="11129" xr:uid="{41EE49DD-568A-44A0-B451-AC8B0F7EC457}"/>
    <cellStyle name="Normal 2 2 2 2 20 3" xfId="4093" xr:uid="{00000000-0005-0000-0000-0000FD0F0000}"/>
    <cellStyle name="Normal 2 2 2 2 20 3 2" xfId="11131" xr:uid="{D5D7D13E-C139-49A4-9DF6-57FBA0C525BA}"/>
    <cellStyle name="Normal 2 2 2 2 20 4" xfId="11128" xr:uid="{DFC95E58-31D0-426A-A854-C73B78E3E6A3}"/>
    <cellStyle name="Normal 2 2 2 2 21" xfId="4094" xr:uid="{00000000-0005-0000-0000-0000FE0F0000}"/>
    <cellStyle name="Normal 2 2 2 2 21 2" xfId="4095" xr:uid="{00000000-0005-0000-0000-0000FF0F0000}"/>
    <cellStyle name="Normal 2 2 2 2 21 2 2" xfId="4096" xr:uid="{00000000-0005-0000-0000-000000100000}"/>
    <cellStyle name="Normal 2 2 2 2 21 2 2 2" xfId="11134" xr:uid="{C717FF85-90BD-4C48-BBE0-83C9B9B83DC5}"/>
    <cellStyle name="Normal 2 2 2 2 21 2 3" xfId="11133" xr:uid="{DC8BC7C1-4682-470B-B2B0-8E38F0C69B81}"/>
    <cellStyle name="Normal 2 2 2 2 21 3" xfId="4097" xr:uid="{00000000-0005-0000-0000-000001100000}"/>
    <cellStyle name="Normal 2 2 2 2 21 3 2" xfId="11135" xr:uid="{A816810A-6E7F-497C-A3D3-640D649B2EE2}"/>
    <cellStyle name="Normal 2 2 2 2 21 4" xfId="11132" xr:uid="{66DBFB8C-B8FB-4898-9A37-DCD0F48F321C}"/>
    <cellStyle name="Normal 2 2 2 2 22" xfId="4098" xr:uid="{00000000-0005-0000-0000-000002100000}"/>
    <cellStyle name="Normal 2 2 2 2 22 2" xfId="4099" xr:uid="{00000000-0005-0000-0000-000003100000}"/>
    <cellStyle name="Normal 2 2 2 2 22 2 2" xfId="4100" xr:uid="{00000000-0005-0000-0000-000004100000}"/>
    <cellStyle name="Normal 2 2 2 2 22 2 2 2" xfId="11138" xr:uid="{78C3DEDC-98E4-410D-9D3D-6283572FE869}"/>
    <cellStyle name="Normal 2 2 2 2 22 2 3" xfId="11137" xr:uid="{2E966BC6-038C-4671-8470-DE19673F5339}"/>
    <cellStyle name="Normal 2 2 2 2 22 3" xfId="4101" xr:uid="{00000000-0005-0000-0000-000005100000}"/>
    <cellStyle name="Normal 2 2 2 2 22 3 2" xfId="11139" xr:uid="{9A4F0772-17D6-4EA5-8A6B-96C929590BEE}"/>
    <cellStyle name="Normal 2 2 2 2 22 4" xfId="11136" xr:uid="{B5F6D499-88CD-4DDF-9F60-9A1349851605}"/>
    <cellStyle name="Normal 2 2 2 2 23" xfId="4102" xr:uid="{00000000-0005-0000-0000-000006100000}"/>
    <cellStyle name="Normal 2 2 2 2 23 2" xfId="4103" xr:uid="{00000000-0005-0000-0000-000007100000}"/>
    <cellStyle name="Normal 2 2 2 2 23 2 2" xfId="4104" xr:uid="{00000000-0005-0000-0000-000008100000}"/>
    <cellStyle name="Normal 2 2 2 2 23 2 2 2" xfId="11142" xr:uid="{56EB3084-EC0B-4EA2-A5EE-B3575F21CB0C}"/>
    <cellStyle name="Normal 2 2 2 2 23 2 3" xfId="11141" xr:uid="{3EA6769F-6495-485B-8922-0097B45040BD}"/>
    <cellStyle name="Normal 2 2 2 2 23 3" xfId="4105" xr:uid="{00000000-0005-0000-0000-000009100000}"/>
    <cellStyle name="Normal 2 2 2 2 23 3 2" xfId="11143" xr:uid="{56704A1C-FA2B-443E-8AE4-86E535446B95}"/>
    <cellStyle name="Normal 2 2 2 2 23 4" xfId="11140" xr:uid="{2FC58417-B08C-4FDF-A54A-25372BA818BE}"/>
    <cellStyle name="Normal 2 2 2 2 24" xfId="4106" xr:uid="{00000000-0005-0000-0000-00000A100000}"/>
    <cellStyle name="Normal 2 2 2 2 24 2" xfId="4107" xr:uid="{00000000-0005-0000-0000-00000B100000}"/>
    <cellStyle name="Normal 2 2 2 2 24 2 2" xfId="4108" xr:uid="{00000000-0005-0000-0000-00000C100000}"/>
    <cellStyle name="Normal 2 2 2 2 24 2 2 2" xfId="11146" xr:uid="{30B547F5-7AF7-4B41-BAB1-1400262CE6E2}"/>
    <cellStyle name="Normal 2 2 2 2 24 2 3" xfId="11145" xr:uid="{BAE7692C-88D5-4975-A786-479D4FFE6F81}"/>
    <cellStyle name="Normal 2 2 2 2 24 3" xfId="4109" xr:uid="{00000000-0005-0000-0000-00000D100000}"/>
    <cellStyle name="Normal 2 2 2 2 24 3 2" xfId="11147" xr:uid="{D36B8876-BE91-4829-9063-90912BDA5C1D}"/>
    <cellStyle name="Normal 2 2 2 2 24 4" xfId="11144" xr:uid="{BED61E15-B310-462C-9C63-6AEDC2CC70C0}"/>
    <cellStyle name="Normal 2 2 2 2 25" xfId="4110" xr:uid="{00000000-0005-0000-0000-00000E100000}"/>
    <cellStyle name="Normal 2 2 2 2 25 2" xfId="4111" xr:uid="{00000000-0005-0000-0000-00000F100000}"/>
    <cellStyle name="Normal 2 2 2 2 25 2 2" xfId="4112" xr:uid="{00000000-0005-0000-0000-000010100000}"/>
    <cellStyle name="Normal 2 2 2 2 25 2 2 2" xfId="11150" xr:uid="{81304D02-733D-4C8E-83CA-7576B43139D6}"/>
    <cellStyle name="Normal 2 2 2 2 25 2 3" xfId="11149" xr:uid="{1AA4B29D-9864-498D-A4A4-53013D551555}"/>
    <cellStyle name="Normal 2 2 2 2 25 3" xfId="4113" xr:uid="{00000000-0005-0000-0000-000011100000}"/>
    <cellStyle name="Normal 2 2 2 2 25 3 2" xfId="11151" xr:uid="{879F08FA-45E1-470D-94DC-BEE55D37F5DB}"/>
    <cellStyle name="Normal 2 2 2 2 25 4" xfId="11148" xr:uid="{EC57468D-2B77-41B6-B057-5833323D376A}"/>
    <cellStyle name="Normal 2 2 2 2 26" xfId="4114" xr:uid="{00000000-0005-0000-0000-000012100000}"/>
    <cellStyle name="Normal 2 2 2 2 26 2" xfId="4115" xr:uid="{00000000-0005-0000-0000-000013100000}"/>
    <cellStyle name="Normal 2 2 2 2 26 2 2" xfId="4116" xr:uid="{00000000-0005-0000-0000-000014100000}"/>
    <cellStyle name="Normal 2 2 2 2 26 2 2 2" xfId="11154" xr:uid="{9E108DE9-F942-4496-8FEB-711881F823EA}"/>
    <cellStyle name="Normal 2 2 2 2 26 2 3" xfId="11153" xr:uid="{837C8F02-05C4-4C22-8BFA-C7AF4BD5351B}"/>
    <cellStyle name="Normal 2 2 2 2 26 3" xfId="4117" xr:uid="{00000000-0005-0000-0000-000015100000}"/>
    <cellStyle name="Normal 2 2 2 2 26 3 2" xfId="11155" xr:uid="{5F6F810C-4F20-42B2-9CB3-91EFF15C3669}"/>
    <cellStyle name="Normal 2 2 2 2 26 4" xfId="11152" xr:uid="{133AB7B5-7928-4791-9D68-EEDE954C2196}"/>
    <cellStyle name="Normal 2 2 2 2 27" xfId="4118" xr:uid="{00000000-0005-0000-0000-000016100000}"/>
    <cellStyle name="Normal 2 2 2 2 27 2" xfId="4119" xr:uid="{00000000-0005-0000-0000-000017100000}"/>
    <cellStyle name="Normal 2 2 2 2 27 2 2" xfId="4120" xr:uid="{00000000-0005-0000-0000-000018100000}"/>
    <cellStyle name="Normal 2 2 2 2 27 2 2 2" xfId="11158" xr:uid="{02903CD2-4F57-4912-9DC7-4B121FFAECDC}"/>
    <cellStyle name="Normal 2 2 2 2 27 2 3" xfId="11157" xr:uid="{1A67ADBE-32A3-44A7-B0AE-E4D11671BDFC}"/>
    <cellStyle name="Normal 2 2 2 2 27 3" xfId="4121" xr:uid="{00000000-0005-0000-0000-000019100000}"/>
    <cellStyle name="Normal 2 2 2 2 27 3 2" xfId="11159" xr:uid="{20A465E0-15A3-4D81-B17F-3DEE6594E2EE}"/>
    <cellStyle name="Normal 2 2 2 2 27 4" xfId="11156" xr:uid="{22CC8A25-5113-438C-A7FC-05FCE931ADF7}"/>
    <cellStyle name="Normal 2 2 2 2 28" xfId="4122" xr:uid="{00000000-0005-0000-0000-00001A100000}"/>
    <cellStyle name="Normal 2 2 2 2 28 2" xfId="4123" xr:uid="{00000000-0005-0000-0000-00001B100000}"/>
    <cellStyle name="Normal 2 2 2 2 28 2 2" xfId="4124" xr:uid="{00000000-0005-0000-0000-00001C100000}"/>
    <cellStyle name="Normal 2 2 2 2 28 2 2 2" xfId="11162" xr:uid="{984DE3A4-48D5-46D6-BF5D-5B167D946837}"/>
    <cellStyle name="Normal 2 2 2 2 28 2 3" xfId="11161" xr:uid="{E007B086-DF72-481D-9EED-FD1B142EC0F0}"/>
    <cellStyle name="Normal 2 2 2 2 28 3" xfId="4125" xr:uid="{00000000-0005-0000-0000-00001D100000}"/>
    <cellStyle name="Normal 2 2 2 2 28 3 2" xfId="11163" xr:uid="{2ACE3FBD-DDFC-44DD-B734-D045911397DB}"/>
    <cellStyle name="Normal 2 2 2 2 28 4" xfId="11160" xr:uid="{08041CCB-6101-406A-AA83-D55ABFD1FBB7}"/>
    <cellStyle name="Normal 2 2 2 2 29" xfId="4126" xr:uid="{00000000-0005-0000-0000-00001E100000}"/>
    <cellStyle name="Normal 2 2 2 2 29 2" xfId="4127" xr:uid="{00000000-0005-0000-0000-00001F100000}"/>
    <cellStyle name="Normal 2 2 2 2 29 2 2" xfId="4128" xr:uid="{00000000-0005-0000-0000-000020100000}"/>
    <cellStyle name="Normal 2 2 2 2 29 2 2 2" xfId="11166" xr:uid="{5CD41140-B345-4F99-8303-1A188019F6DB}"/>
    <cellStyle name="Normal 2 2 2 2 29 2 3" xfId="11165" xr:uid="{D7B101A2-B0D6-4E99-9B7E-487ED2F2EA90}"/>
    <cellStyle name="Normal 2 2 2 2 29 3" xfId="4129" xr:uid="{00000000-0005-0000-0000-000021100000}"/>
    <cellStyle name="Normal 2 2 2 2 29 3 2" xfId="11167" xr:uid="{BBCB9C9A-41D8-4881-87BC-C8AE0A57657F}"/>
    <cellStyle name="Normal 2 2 2 2 29 4" xfId="11164" xr:uid="{4A40004E-EF25-4708-92C8-EBDF06D1BF07}"/>
    <cellStyle name="Normal 2 2 2 2 3" xfId="4130" xr:uid="{00000000-0005-0000-0000-000022100000}"/>
    <cellStyle name="Normal 2 2 2 2 3 10" xfId="4131" xr:uid="{00000000-0005-0000-0000-000023100000}"/>
    <cellStyle name="Normal 2 2 2 2 3 10 2" xfId="11169" xr:uid="{8CE3A109-4B6A-4DBA-A8B3-5A44A9A8CB21}"/>
    <cellStyle name="Normal 2 2 2 2 3 11" xfId="4132" xr:uid="{00000000-0005-0000-0000-000024100000}"/>
    <cellStyle name="Normal 2 2 2 2 3 11 2" xfId="11170" xr:uid="{41C2A9E2-5974-4DB6-89BC-DBF1DF2C7A59}"/>
    <cellStyle name="Normal 2 2 2 2 3 12" xfId="11168" xr:uid="{F8281B22-C3F7-48D3-8859-B734A547A83A}"/>
    <cellStyle name="Normal 2 2 2 2 3 2" xfId="4133" xr:uid="{00000000-0005-0000-0000-000025100000}"/>
    <cellStyle name="Normal 2 2 2 2 3 2 2" xfId="4134" xr:uid="{00000000-0005-0000-0000-000026100000}"/>
    <cellStyle name="Normal 2 2 2 2 3 2 3" xfId="4135" xr:uid="{00000000-0005-0000-0000-000027100000}"/>
    <cellStyle name="Normal 2 2 2 2 3 2 3 2" xfId="11172" xr:uid="{EE7990D0-A416-42F8-A23F-B31D9ED2FEE8}"/>
    <cellStyle name="Normal 2 2 2 2 3 2 4" xfId="11171" xr:uid="{6055ACEB-1B51-4CFA-834D-53FBCE51CC2A}"/>
    <cellStyle name="Normal 2 2 2 2 3 3" xfId="4136" xr:uid="{00000000-0005-0000-0000-000028100000}"/>
    <cellStyle name="Normal 2 2 2 2 3 4" xfId="4137" xr:uid="{00000000-0005-0000-0000-000029100000}"/>
    <cellStyle name="Normal 2 2 2 2 3 5" xfId="4138" xr:uid="{00000000-0005-0000-0000-00002A100000}"/>
    <cellStyle name="Normal 2 2 2 2 3 6" xfId="4139" xr:uid="{00000000-0005-0000-0000-00002B100000}"/>
    <cellStyle name="Normal 2 2 2 2 3 7" xfId="4140" xr:uid="{00000000-0005-0000-0000-00002C100000}"/>
    <cellStyle name="Normal 2 2 2 2 3 8" xfId="4141" xr:uid="{00000000-0005-0000-0000-00002D100000}"/>
    <cellStyle name="Normal 2 2 2 2 3 9" xfId="4142" xr:uid="{00000000-0005-0000-0000-00002E100000}"/>
    <cellStyle name="Normal 2 2 2 2 30" xfId="4143" xr:uid="{00000000-0005-0000-0000-00002F100000}"/>
    <cellStyle name="Normal 2 2 2 2 30 2" xfId="4144" xr:uid="{00000000-0005-0000-0000-000030100000}"/>
    <cellStyle name="Normal 2 2 2 2 30 2 2" xfId="4145" xr:uid="{00000000-0005-0000-0000-000031100000}"/>
    <cellStyle name="Normal 2 2 2 2 30 2 2 2" xfId="11175" xr:uid="{6A122320-CCA5-4F47-89C5-AA912F5D8489}"/>
    <cellStyle name="Normal 2 2 2 2 30 2 3" xfId="11174" xr:uid="{AE267E87-8347-4B29-907E-7FFF69E9AB4A}"/>
    <cellStyle name="Normal 2 2 2 2 30 3" xfId="4146" xr:uid="{00000000-0005-0000-0000-000032100000}"/>
    <cellStyle name="Normal 2 2 2 2 30 3 2" xfId="11176" xr:uid="{5F323E15-2445-46CF-BF78-D5610B9F7355}"/>
    <cellStyle name="Normal 2 2 2 2 30 4" xfId="11173" xr:uid="{C061CEA1-A6E4-4FC3-B9A2-4203DF691256}"/>
    <cellStyle name="Normal 2 2 2 2 31" xfId="4147" xr:uid="{00000000-0005-0000-0000-000033100000}"/>
    <cellStyle name="Normal 2 2 2 2 31 2" xfId="4148" xr:uid="{00000000-0005-0000-0000-000034100000}"/>
    <cellStyle name="Normal 2 2 2 2 31 2 2" xfId="4149" xr:uid="{00000000-0005-0000-0000-000035100000}"/>
    <cellStyle name="Normal 2 2 2 2 31 2 2 2" xfId="11179" xr:uid="{DF476C6E-479A-40EC-9EF5-0B1C37BD1CE0}"/>
    <cellStyle name="Normal 2 2 2 2 31 2 3" xfId="11178" xr:uid="{7F050568-BF13-4FE7-8FA9-7A356AD89C0E}"/>
    <cellStyle name="Normal 2 2 2 2 31 3" xfId="4150" xr:uid="{00000000-0005-0000-0000-000036100000}"/>
    <cellStyle name="Normal 2 2 2 2 31 3 2" xfId="11180" xr:uid="{5B093E32-0C21-42C3-85F5-F2DFB55C578A}"/>
    <cellStyle name="Normal 2 2 2 2 31 4" xfId="11177" xr:uid="{75C23CD4-7286-4FD6-9DB2-8B2193B0A1EA}"/>
    <cellStyle name="Normal 2 2 2 2 32" xfId="4151" xr:uid="{00000000-0005-0000-0000-000037100000}"/>
    <cellStyle name="Normal 2 2 2 2 32 2" xfId="4152" xr:uid="{00000000-0005-0000-0000-000038100000}"/>
    <cellStyle name="Normal 2 2 2 2 32 2 2" xfId="4153" xr:uid="{00000000-0005-0000-0000-000039100000}"/>
    <cellStyle name="Normal 2 2 2 2 32 2 2 2" xfId="11183" xr:uid="{1433B962-2FFB-4B5D-8226-1009F5BA90E3}"/>
    <cellStyle name="Normal 2 2 2 2 32 2 3" xfId="11182" xr:uid="{AD73B105-E4A6-4F35-9D0E-1A053C12C0E4}"/>
    <cellStyle name="Normal 2 2 2 2 32 3" xfId="4154" xr:uid="{00000000-0005-0000-0000-00003A100000}"/>
    <cellStyle name="Normal 2 2 2 2 32 3 2" xfId="11184" xr:uid="{8A998DFB-7DC2-40A7-9FAB-BD699F457DB7}"/>
    <cellStyle name="Normal 2 2 2 2 32 4" xfId="11181" xr:uid="{D486149E-78DB-42DF-9AA3-74E8E9F30027}"/>
    <cellStyle name="Normal 2 2 2 2 33" xfId="4155" xr:uid="{00000000-0005-0000-0000-00003B100000}"/>
    <cellStyle name="Normal 2 2 2 2 33 2" xfId="4156" xr:uid="{00000000-0005-0000-0000-00003C100000}"/>
    <cellStyle name="Normal 2 2 2 2 33 2 2" xfId="4157" xr:uid="{00000000-0005-0000-0000-00003D100000}"/>
    <cellStyle name="Normal 2 2 2 2 33 2 2 2" xfId="11187" xr:uid="{B25ADAB4-A28B-4401-8089-5933F4150491}"/>
    <cellStyle name="Normal 2 2 2 2 33 2 3" xfId="11186" xr:uid="{D85FCFFC-2596-44E2-BB42-0CF3E3A17FA8}"/>
    <cellStyle name="Normal 2 2 2 2 33 3" xfId="4158" xr:uid="{00000000-0005-0000-0000-00003E100000}"/>
    <cellStyle name="Normal 2 2 2 2 33 3 2" xfId="11188" xr:uid="{020DA16D-08E4-4FC3-B4E3-08DB2D721996}"/>
    <cellStyle name="Normal 2 2 2 2 33 4" xfId="11185" xr:uid="{7CBBE214-E790-4DDF-9005-E5B2005409EE}"/>
    <cellStyle name="Normal 2 2 2 2 34" xfId="4159" xr:uid="{00000000-0005-0000-0000-00003F100000}"/>
    <cellStyle name="Normal 2 2 2 2 34 2" xfId="4160" xr:uid="{00000000-0005-0000-0000-000040100000}"/>
    <cellStyle name="Normal 2 2 2 2 34 2 2" xfId="4161" xr:uid="{00000000-0005-0000-0000-000041100000}"/>
    <cellStyle name="Normal 2 2 2 2 34 2 2 2" xfId="11191" xr:uid="{308526B2-5F52-4C65-8ECD-A448197BE73B}"/>
    <cellStyle name="Normal 2 2 2 2 34 2 3" xfId="11190" xr:uid="{46745126-C3D0-4E33-9710-2D1405918AE9}"/>
    <cellStyle name="Normal 2 2 2 2 34 3" xfId="4162" xr:uid="{00000000-0005-0000-0000-000042100000}"/>
    <cellStyle name="Normal 2 2 2 2 34 3 2" xfId="11192" xr:uid="{0B728F85-3F88-4B05-855E-9FE2ED9B6E96}"/>
    <cellStyle name="Normal 2 2 2 2 34 4" xfId="11189" xr:uid="{269B0903-6317-4C0C-AB57-75EA824D13D6}"/>
    <cellStyle name="Normal 2 2 2 2 35" xfId="4163" xr:uid="{00000000-0005-0000-0000-000043100000}"/>
    <cellStyle name="Normal 2 2 2 2 35 2" xfId="4164" xr:uid="{00000000-0005-0000-0000-000044100000}"/>
    <cellStyle name="Normal 2 2 2 2 35 2 2" xfId="4165" xr:uid="{00000000-0005-0000-0000-000045100000}"/>
    <cellStyle name="Normal 2 2 2 2 35 2 2 2" xfId="11195" xr:uid="{B87E3362-2F18-4A15-AFD3-F2D30A92BBFE}"/>
    <cellStyle name="Normal 2 2 2 2 35 2 3" xfId="11194" xr:uid="{C00B8F3C-5876-4941-997B-047A26B63504}"/>
    <cellStyle name="Normal 2 2 2 2 35 3" xfId="4166" xr:uid="{00000000-0005-0000-0000-000046100000}"/>
    <cellStyle name="Normal 2 2 2 2 35 3 2" xfId="11196" xr:uid="{205807ED-3B12-448C-90A5-F5CBFA281459}"/>
    <cellStyle name="Normal 2 2 2 2 35 4" xfId="11193" xr:uid="{BE503D02-80C8-492F-8487-C0D91EC1D398}"/>
    <cellStyle name="Normal 2 2 2 2 36" xfId="4167" xr:uid="{00000000-0005-0000-0000-000047100000}"/>
    <cellStyle name="Normal 2 2 2 2 36 2" xfId="4168" xr:uid="{00000000-0005-0000-0000-000048100000}"/>
    <cellStyle name="Normal 2 2 2 2 36 2 2" xfId="4169" xr:uid="{00000000-0005-0000-0000-000049100000}"/>
    <cellStyle name="Normal 2 2 2 2 36 2 2 2" xfId="11199" xr:uid="{58C8AB58-3D3D-40ED-B8C4-616EFD758564}"/>
    <cellStyle name="Normal 2 2 2 2 36 2 3" xfId="11198" xr:uid="{C293FF2C-8CCD-4588-A483-5E64D9F98F6D}"/>
    <cellStyle name="Normal 2 2 2 2 36 3" xfId="4170" xr:uid="{00000000-0005-0000-0000-00004A100000}"/>
    <cellStyle name="Normal 2 2 2 2 36 3 2" xfId="11200" xr:uid="{8A610749-C9C5-474B-81B5-45DB2B13E3C2}"/>
    <cellStyle name="Normal 2 2 2 2 36 4" xfId="11197" xr:uid="{0B11CA47-E554-4F3D-A113-EB8126B8D7AD}"/>
    <cellStyle name="Normal 2 2 2 2 37" xfId="4171" xr:uid="{00000000-0005-0000-0000-00004B100000}"/>
    <cellStyle name="Normal 2 2 2 2 37 2" xfId="4172" xr:uid="{00000000-0005-0000-0000-00004C100000}"/>
    <cellStyle name="Normal 2 2 2 2 37 2 2" xfId="4173" xr:uid="{00000000-0005-0000-0000-00004D100000}"/>
    <cellStyle name="Normal 2 2 2 2 37 2 2 2" xfId="11203" xr:uid="{769209D6-21C8-4868-B798-FB9B2E10C107}"/>
    <cellStyle name="Normal 2 2 2 2 37 2 3" xfId="11202" xr:uid="{9861003D-0333-4EDE-9C75-468F2010A010}"/>
    <cellStyle name="Normal 2 2 2 2 37 3" xfId="4174" xr:uid="{00000000-0005-0000-0000-00004E100000}"/>
    <cellStyle name="Normal 2 2 2 2 37 3 2" xfId="11204" xr:uid="{930E56EF-18A9-428F-98CC-DEEEAE82CDE8}"/>
    <cellStyle name="Normal 2 2 2 2 37 4" xfId="11201" xr:uid="{D0CA7BB1-970F-49EC-9D06-D8B51E141241}"/>
    <cellStyle name="Normal 2 2 2 2 38" xfId="4175" xr:uid="{00000000-0005-0000-0000-00004F100000}"/>
    <cellStyle name="Normal 2 2 2 2 38 2" xfId="4176" xr:uid="{00000000-0005-0000-0000-000050100000}"/>
    <cellStyle name="Normal 2 2 2 2 38 2 2" xfId="4177" xr:uid="{00000000-0005-0000-0000-000051100000}"/>
    <cellStyle name="Normal 2 2 2 2 38 2 2 2" xfId="11207" xr:uid="{1BFD6620-A739-4577-8608-9DA7A43BACAF}"/>
    <cellStyle name="Normal 2 2 2 2 38 2 3" xfId="11206" xr:uid="{E9A21BB6-7BB0-43D9-A5FF-7CDA07EAD765}"/>
    <cellStyle name="Normal 2 2 2 2 38 3" xfId="4178" xr:uid="{00000000-0005-0000-0000-000052100000}"/>
    <cellStyle name="Normal 2 2 2 2 38 3 2" xfId="11208" xr:uid="{052497FE-0E27-40F4-B190-4AB0A7B3FB89}"/>
    <cellStyle name="Normal 2 2 2 2 38 4" xfId="11205" xr:uid="{27C25986-C585-46F2-8B8B-766C7526F189}"/>
    <cellStyle name="Normal 2 2 2 2 39" xfId="4179" xr:uid="{00000000-0005-0000-0000-000053100000}"/>
    <cellStyle name="Normal 2 2 2 2 39 2" xfId="4180" xr:uid="{00000000-0005-0000-0000-000054100000}"/>
    <cellStyle name="Normal 2 2 2 2 39 2 2" xfId="4181" xr:uid="{00000000-0005-0000-0000-000055100000}"/>
    <cellStyle name="Normal 2 2 2 2 39 2 2 2" xfId="11211" xr:uid="{5E55AD9A-CDE3-47D3-A13B-A5BF4B87AEE4}"/>
    <cellStyle name="Normal 2 2 2 2 39 2 3" xfId="11210" xr:uid="{0C9E6362-5DDC-4686-864A-E2048C104077}"/>
    <cellStyle name="Normal 2 2 2 2 39 3" xfId="4182" xr:uid="{00000000-0005-0000-0000-000056100000}"/>
    <cellStyle name="Normal 2 2 2 2 39 3 2" xfId="11212" xr:uid="{AF1E870D-704C-41BE-9267-D7596ECD966F}"/>
    <cellStyle name="Normal 2 2 2 2 39 4" xfId="11209" xr:uid="{7FB19338-7872-40EE-A4F9-E1A692C7F15F}"/>
    <cellStyle name="Normal 2 2 2 2 4" xfId="4183" xr:uid="{00000000-0005-0000-0000-000057100000}"/>
    <cellStyle name="Normal 2 2 2 2 4 2" xfId="4184" xr:uid="{00000000-0005-0000-0000-000058100000}"/>
    <cellStyle name="Normal 2 2 2 2 4 2 2" xfId="4185" xr:uid="{00000000-0005-0000-0000-000059100000}"/>
    <cellStyle name="Normal 2 2 2 2 4 2 2 2" xfId="11215" xr:uid="{9DE06268-113A-4F2E-B6FA-D5865D173A76}"/>
    <cellStyle name="Normal 2 2 2 2 4 2 3" xfId="11214" xr:uid="{6DE8B75D-C30D-4231-AD58-D75DF1EEA4D9}"/>
    <cellStyle name="Normal 2 2 2 2 4 3" xfId="4186" xr:uid="{00000000-0005-0000-0000-00005A100000}"/>
    <cellStyle name="Normal 2 2 2 2 4 3 2" xfId="11216" xr:uid="{DAE374B2-B4E3-469C-9DEA-C1F7695CC3BB}"/>
    <cellStyle name="Normal 2 2 2 2 4 4" xfId="11213" xr:uid="{02B95DDE-1C3C-44F4-B041-C9322477C0D5}"/>
    <cellStyle name="Normal 2 2 2 2 40" xfId="4187" xr:uid="{00000000-0005-0000-0000-00005B100000}"/>
    <cellStyle name="Normal 2 2 2 2 40 2" xfId="4188" xr:uid="{00000000-0005-0000-0000-00005C100000}"/>
    <cellStyle name="Normal 2 2 2 2 40 2 2" xfId="4189" xr:uid="{00000000-0005-0000-0000-00005D100000}"/>
    <cellStyle name="Normal 2 2 2 2 40 2 2 2" xfId="11219" xr:uid="{150BE08E-0F54-4271-BAD1-BB841F1328F3}"/>
    <cellStyle name="Normal 2 2 2 2 40 2 3" xfId="11218" xr:uid="{A46DE638-3452-4EF1-B9DD-2901CEFAD8BE}"/>
    <cellStyle name="Normal 2 2 2 2 40 3" xfId="4190" xr:uid="{00000000-0005-0000-0000-00005E100000}"/>
    <cellStyle name="Normal 2 2 2 2 40 3 2" xfId="11220" xr:uid="{E0B3CA62-9FB7-4241-BAD4-079D8A330671}"/>
    <cellStyle name="Normal 2 2 2 2 40 4" xfId="11217" xr:uid="{AB53907E-F0BE-4E27-815E-AE4DA4478076}"/>
    <cellStyle name="Normal 2 2 2 2 41" xfId="4191" xr:uid="{00000000-0005-0000-0000-00005F100000}"/>
    <cellStyle name="Normal 2 2 2 2 41 2" xfId="4192" xr:uid="{00000000-0005-0000-0000-000060100000}"/>
    <cellStyle name="Normal 2 2 2 2 41 2 2" xfId="4193" xr:uid="{00000000-0005-0000-0000-000061100000}"/>
    <cellStyle name="Normal 2 2 2 2 41 2 2 2" xfId="11223" xr:uid="{472A250B-7A1B-4BD4-A6A8-CD3CA382A916}"/>
    <cellStyle name="Normal 2 2 2 2 41 2 3" xfId="11222" xr:uid="{11635F58-5B77-49EE-A780-360B0E057F69}"/>
    <cellStyle name="Normal 2 2 2 2 41 3" xfId="4194" xr:uid="{00000000-0005-0000-0000-000062100000}"/>
    <cellStyle name="Normal 2 2 2 2 41 3 2" xfId="11224" xr:uid="{56817754-B1E8-4304-9AA6-1E0B9DE9E66C}"/>
    <cellStyle name="Normal 2 2 2 2 41 4" xfId="11221" xr:uid="{365DD06F-16E9-480D-AF35-4E0DA1ED1218}"/>
    <cellStyle name="Normal 2 2 2 2 42" xfId="4195" xr:uid="{00000000-0005-0000-0000-000063100000}"/>
    <cellStyle name="Normal 2 2 2 2 42 2" xfId="4196" xr:uid="{00000000-0005-0000-0000-000064100000}"/>
    <cellStyle name="Normal 2 2 2 2 42 2 2" xfId="4197" xr:uid="{00000000-0005-0000-0000-000065100000}"/>
    <cellStyle name="Normal 2 2 2 2 42 2 2 2" xfId="11227" xr:uid="{B5D76589-4662-4882-AA4C-9CCB469F6299}"/>
    <cellStyle name="Normal 2 2 2 2 42 2 3" xfId="11226" xr:uid="{4D5B9F1B-F65C-49B8-A773-A6DDFB6A7C7C}"/>
    <cellStyle name="Normal 2 2 2 2 42 3" xfId="4198" xr:uid="{00000000-0005-0000-0000-000066100000}"/>
    <cellStyle name="Normal 2 2 2 2 42 3 2" xfId="11228" xr:uid="{31196084-E40C-44E1-B9A9-2817BB2A7AA5}"/>
    <cellStyle name="Normal 2 2 2 2 42 4" xfId="11225" xr:uid="{F9A98A90-EB8D-4A18-B2F3-33AA1B29D968}"/>
    <cellStyle name="Normal 2 2 2 2 43" xfId="4199" xr:uid="{00000000-0005-0000-0000-000067100000}"/>
    <cellStyle name="Normal 2 2 2 2 43 2" xfId="4200" xr:uid="{00000000-0005-0000-0000-000068100000}"/>
    <cellStyle name="Normal 2 2 2 2 43 2 2" xfId="4201" xr:uid="{00000000-0005-0000-0000-000069100000}"/>
    <cellStyle name="Normal 2 2 2 2 43 2 2 2" xfId="11231" xr:uid="{5EDFE0AE-46D3-4694-9135-DEF4CEE05AA4}"/>
    <cellStyle name="Normal 2 2 2 2 43 2 3" xfId="11230" xr:uid="{7E90CB70-5358-4C75-87F9-6AF7CAA83376}"/>
    <cellStyle name="Normal 2 2 2 2 43 3" xfId="4202" xr:uid="{00000000-0005-0000-0000-00006A100000}"/>
    <cellStyle name="Normal 2 2 2 2 43 3 2" xfId="11232" xr:uid="{4277147E-4CC7-4973-9B9E-7339A4E306E9}"/>
    <cellStyle name="Normal 2 2 2 2 43 4" xfId="11229" xr:uid="{2BF71E29-9FD6-42BB-9204-58370193D73B}"/>
    <cellStyle name="Normal 2 2 2 2 44" xfId="4203" xr:uid="{00000000-0005-0000-0000-00006B100000}"/>
    <cellStyle name="Normal 2 2 2 2 44 2" xfId="4204" xr:uid="{00000000-0005-0000-0000-00006C100000}"/>
    <cellStyle name="Normal 2 2 2 2 44 2 2" xfId="4205" xr:uid="{00000000-0005-0000-0000-00006D100000}"/>
    <cellStyle name="Normal 2 2 2 2 44 2 2 2" xfId="11235" xr:uid="{6CA8E675-032C-44BD-A782-FEB804497C7D}"/>
    <cellStyle name="Normal 2 2 2 2 44 2 3" xfId="11234" xr:uid="{6A7EC8B4-589E-4E24-82D1-01EB71BE1A8A}"/>
    <cellStyle name="Normal 2 2 2 2 44 3" xfId="4206" xr:uid="{00000000-0005-0000-0000-00006E100000}"/>
    <cellStyle name="Normal 2 2 2 2 44 3 2" xfId="11236" xr:uid="{3E049330-8B35-4D06-93E0-0D3684CB445E}"/>
    <cellStyle name="Normal 2 2 2 2 44 4" xfId="11233" xr:uid="{0A8EF52B-7B3F-4C00-BFCD-CCEAB0F02BB7}"/>
    <cellStyle name="Normal 2 2 2 2 45" xfId="4207" xr:uid="{00000000-0005-0000-0000-00006F100000}"/>
    <cellStyle name="Normal 2 2 2 2 45 2" xfId="4208" xr:uid="{00000000-0005-0000-0000-000070100000}"/>
    <cellStyle name="Normal 2 2 2 2 45 2 2" xfId="4209" xr:uid="{00000000-0005-0000-0000-000071100000}"/>
    <cellStyle name="Normal 2 2 2 2 45 2 2 2" xfId="11239" xr:uid="{8F6B1EBD-1CC6-453C-9852-1AB241A96CF0}"/>
    <cellStyle name="Normal 2 2 2 2 45 2 3" xfId="11238" xr:uid="{924A4A7E-C24B-4F3C-908A-DB24C197910A}"/>
    <cellStyle name="Normal 2 2 2 2 45 3" xfId="4210" xr:uid="{00000000-0005-0000-0000-000072100000}"/>
    <cellStyle name="Normal 2 2 2 2 45 3 2" xfId="11240" xr:uid="{D6FD52B9-8492-4CD4-A3C9-C16541DECE8F}"/>
    <cellStyle name="Normal 2 2 2 2 45 4" xfId="11237" xr:uid="{A380F8F3-26A7-4C59-928B-635AB7D0DD62}"/>
    <cellStyle name="Normal 2 2 2 2 46" xfId="4211" xr:uid="{00000000-0005-0000-0000-000073100000}"/>
    <cellStyle name="Normal 2 2 2 2 46 2" xfId="4212" xr:uid="{00000000-0005-0000-0000-000074100000}"/>
    <cellStyle name="Normal 2 2 2 2 46 2 2" xfId="4213" xr:uid="{00000000-0005-0000-0000-000075100000}"/>
    <cellStyle name="Normal 2 2 2 2 46 2 2 2" xfId="11243" xr:uid="{C0EF7578-0D2E-4108-A6F0-FC21F44589B1}"/>
    <cellStyle name="Normal 2 2 2 2 46 2 3" xfId="11242" xr:uid="{0BBBA457-9882-4350-A8A5-A0F2D8A78719}"/>
    <cellStyle name="Normal 2 2 2 2 46 3" xfId="4214" xr:uid="{00000000-0005-0000-0000-000076100000}"/>
    <cellStyle name="Normal 2 2 2 2 46 3 2" xfId="11244" xr:uid="{26DB1D91-B70D-465B-B2E5-5029F4CA2166}"/>
    <cellStyle name="Normal 2 2 2 2 46 4" xfId="11241" xr:uid="{3279ABA7-9C8E-4ABF-9050-7BBD929EC728}"/>
    <cellStyle name="Normal 2 2 2 2 47" xfId="4215" xr:uid="{00000000-0005-0000-0000-000077100000}"/>
    <cellStyle name="Normal 2 2 2 2 47 2" xfId="4216" xr:uid="{00000000-0005-0000-0000-000078100000}"/>
    <cellStyle name="Normal 2 2 2 2 47 2 2" xfId="4217" xr:uid="{00000000-0005-0000-0000-000079100000}"/>
    <cellStyle name="Normal 2 2 2 2 47 2 2 2" xfId="11247" xr:uid="{B1442AF8-01A2-4819-A6DD-34DEB34DBE76}"/>
    <cellStyle name="Normal 2 2 2 2 47 2 3" xfId="11246" xr:uid="{E31C1F93-5166-4471-B41C-F7C1E93BED84}"/>
    <cellStyle name="Normal 2 2 2 2 47 3" xfId="4218" xr:uid="{00000000-0005-0000-0000-00007A100000}"/>
    <cellStyle name="Normal 2 2 2 2 47 3 2" xfId="11248" xr:uid="{CCF14DDA-F60E-4860-9576-041B14DFDFD0}"/>
    <cellStyle name="Normal 2 2 2 2 47 4" xfId="11245" xr:uid="{4DDEDB75-268B-463E-9BC8-AB28AC329768}"/>
    <cellStyle name="Normal 2 2 2 2 48" xfId="4219" xr:uid="{00000000-0005-0000-0000-00007B100000}"/>
    <cellStyle name="Normal 2 2 2 2 48 2" xfId="4220" xr:uid="{00000000-0005-0000-0000-00007C100000}"/>
    <cellStyle name="Normal 2 2 2 2 48 2 2" xfId="4221" xr:uid="{00000000-0005-0000-0000-00007D100000}"/>
    <cellStyle name="Normal 2 2 2 2 48 2 2 2" xfId="11251" xr:uid="{DD48B105-4D40-471F-A9D8-85135C2A482B}"/>
    <cellStyle name="Normal 2 2 2 2 48 2 3" xfId="11250" xr:uid="{4F9F50E7-90BF-4E1E-BC77-DE11FFB5F226}"/>
    <cellStyle name="Normal 2 2 2 2 48 3" xfId="4222" xr:uid="{00000000-0005-0000-0000-00007E100000}"/>
    <cellStyle name="Normal 2 2 2 2 48 3 2" xfId="11252" xr:uid="{D7519E79-E616-4E3A-ACAE-4B07F45A000E}"/>
    <cellStyle name="Normal 2 2 2 2 48 4" xfId="11249" xr:uid="{AFC73519-D664-438C-A123-9A565A20FC02}"/>
    <cellStyle name="Normal 2 2 2 2 49" xfId="4223" xr:uid="{00000000-0005-0000-0000-00007F100000}"/>
    <cellStyle name="Normal 2 2 2 2 49 2" xfId="4224" xr:uid="{00000000-0005-0000-0000-000080100000}"/>
    <cellStyle name="Normal 2 2 2 2 49 2 2" xfId="4225" xr:uid="{00000000-0005-0000-0000-000081100000}"/>
    <cellStyle name="Normal 2 2 2 2 49 2 2 2" xfId="11255" xr:uid="{D2616751-E9CD-4AB8-A009-EF43B1FB6C71}"/>
    <cellStyle name="Normal 2 2 2 2 49 2 3" xfId="11254" xr:uid="{37921998-ABD9-478F-8F0D-3DE6188DBD79}"/>
    <cellStyle name="Normal 2 2 2 2 49 3" xfId="4226" xr:uid="{00000000-0005-0000-0000-000082100000}"/>
    <cellStyle name="Normal 2 2 2 2 49 3 2" xfId="11256" xr:uid="{9C70177B-3826-4E18-A9C6-BD8DE80D58A5}"/>
    <cellStyle name="Normal 2 2 2 2 49 4" xfId="11253" xr:uid="{675E6EFC-393E-4695-84A8-51393B384356}"/>
    <cellStyle name="Normal 2 2 2 2 5" xfId="4227" xr:uid="{00000000-0005-0000-0000-000083100000}"/>
    <cellStyle name="Normal 2 2 2 2 5 2" xfId="4228" xr:uid="{00000000-0005-0000-0000-000084100000}"/>
    <cellStyle name="Normal 2 2 2 2 5 2 2" xfId="4229" xr:uid="{00000000-0005-0000-0000-000085100000}"/>
    <cellStyle name="Normal 2 2 2 2 5 2 2 2" xfId="11259" xr:uid="{E4D5656A-849B-435D-AD09-B49083FB63BF}"/>
    <cellStyle name="Normal 2 2 2 2 5 2 3" xfId="11258" xr:uid="{A8D15F98-766A-432D-8F16-DDD92B942D17}"/>
    <cellStyle name="Normal 2 2 2 2 5 3" xfId="4230" xr:uid="{00000000-0005-0000-0000-000086100000}"/>
    <cellStyle name="Normal 2 2 2 2 5 3 2" xfId="11260" xr:uid="{C6B56C26-05B0-4898-B634-3535F41B7357}"/>
    <cellStyle name="Normal 2 2 2 2 5 4" xfId="11257" xr:uid="{08B1C07A-26F8-418D-BA28-F11C8C5007E8}"/>
    <cellStyle name="Normal 2 2 2 2 50" xfId="4231" xr:uid="{00000000-0005-0000-0000-000087100000}"/>
    <cellStyle name="Normal 2 2 2 2 50 2" xfId="4232" xr:uid="{00000000-0005-0000-0000-000088100000}"/>
    <cellStyle name="Normal 2 2 2 2 50 2 2" xfId="4233" xr:uid="{00000000-0005-0000-0000-000089100000}"/>
    <cellStyle name="Normal 2 2 2 2 50 2 2 2" xfId="11263" xr:uid="{E11A4F11-BC35-43B4-8CAE-71CC7AA1B749}"/>
    <cellStyle name="Normal 2 2 2 2 50 2 3" xfId="11262" xr:uid="{4CE993FA-D979-45E4-8DCF-CF018BEFF5D5}"/>
    <cellStyle name="Normal 2 2 2 2 50 3" xfId="4234" xr:uid="{00000000-0005-0000-0000-00008A100000}"/>
    <cellStyle name="Normal 2 2 2 2 50 3 2" xfId="11264" xr:uid="{CF87AB3C-B7BD-4BE8-ABF2-224D37280614}"/>
    <cellStyle name="Normal 2 2 2 2 50 4" xfId="11261" xr:uid="{8869281F-43D8-42C5-83C3-8B5932AD6B7D}"/>
    <cellStyle name="Normal 2 2 2 2 51" xfId="4235" xr:uid="{00000000-0005-0000-0000-00008B100000}"/>
    <cellStyle name="Normal 2 2 2 2 51 2" xfId="4236" xr:uid="{00000000-0005-0000-0000-00008C100000}"/>
    <cellStyle name="Normal 2 2 2 2 51 2 2" xfId="4237" xr:uid="{00000000-0005-0000-0000-00008D100000}"/>
    <cellStyle name="Normal 2 2 2 2 51 2 2 2" xfId="11267" xr:uid="{6AAF6700-A3AB-44C1-BFA6-39440EF7EF5E}"/>
    <cellStyle name="Normal 2 2 2 2 51 2 3" xfId="11266" xr:uid="{7D5674F9-3D1E-4915-A626-08F175E7B9CC}"/>
    <cellStyle name="Normal 2 2 2 2 51 3" xfId="4238" xr:uid="{00000000-0005-0000-0000-00008E100000}"/>
    <cellStyle name="Normal 2 2 2 2 51 3 2" xfId="11268" xr:uid="{76F0CF95-FC10-453C-A1C4-E675892146D8}"/>
    <cellStyle name="Normal 2 2 2 2 51 4" xfId="11265" xr:uid="{6B74F9DE-777A-4AD1-957E-CF2CB8893410}"/>
    <cellStyle name="Normal 2 2 2 2 52" xfId="4239" xr:uid="{00000000-0005-0000-0000-00008F100000}"/>
    <cellStyle name="Normal 2 2 2 2 52 2" xfId="4240" xr:uid="{00000000-0005-0000-0000-000090100000}"/>
    <cellStyle name="Normal 2 2 2 2 52 2 2" xfId="4241" xr:uid="{00000000-0005-0000-0000-000091100000}"/>
    <cellStyle name="Normal 2 2 2 2 52 2 2 2" xfId="11271" xr:uid="{AB44811F-0463-4834-B51B-2D8EAAC3D4A3}"/>
    <cellStyle name="Normal 2 2 2 2 52 2 3" xfId="11270" xr:uid="{8EE28A40-8CCA-42E6-BE78-888D6568F123}"/>
    <cellStyle name="Normal 2 2 2 2 52 3" xfId="4242" xr:uid="{00000000-0005-0000-0000-000092100000}"/>
    <cellStyle name="Normal 2 2 2 2 52 3 2" xfId="11272" xr:uid="{3F75E58B-A511-4800-AD43-A14F6693512E}"/>
    <cellStyle name="Normal 2 2 2 2 52 4" xfId="11269" xr:uid="{AD45547A-A2F5-40DE-BDDA-421BC5E32EF8}"/>
    <cellStyle name="Normal 2 2 2 2 53" xfId="4243" xr:uid="{00000000-0005-0000-0000-000093100000}"/>
    <cellStyle name="Normal 2 2 2 2 53 2" xfId="4244" xr:uid="{00000000-0005-0000-0000-000094100000}"/>
    <cellStyle name="Normal 2 2 2 2 53 2 2" xfId="4245" xr:uid="{00000000-0005-0000-0000-000095100000}"/>
    <cellStyle name="Normal 2 2 2 2 53 2 2 2" xfId="11275" xr:uid="{04117D94-3937-4D27-B1F9-FA77BAC648D8}"/>
    <cellStyle name="Normal 2 2 2 2 53 2 3" xfId="11274" xr:uid="{53951499-1BCF-4F64-AB07-4DEB3C08D00E}"/>
    <cellStyle name="Normal 2 2 2 2 53 3" xfId="4246" xr:uid="{00000000-0005-0000-0000-000096100000}"/>
    <cellStyle name="Normal 2 2 2 2 53 3 2" xfId="11276" xr:uid="{A41C75B8-0B46-4479-AAFB-02A2ABFEF2EC}"/>
    <cellStyle name="Normal 2 2 2 2 53 4" xfId="11273" xr:uid="{CE84DC02-414E-4617-BF35-99504FF82256}"/>
    <cellStyle name="Normal 2 2 2 2 54" xfId="4247" xr:uid="{00000000-0005-0000-0000-000097100000}"/>
    <cellStyle name="Normal 2 2 2 2 54 2" xfId="4248" xr:uid="{00000000-0005-0000-0000-000098100000}"/>
    <cellStyle name="Normal 2 2 2 2 54 2 2" xfId="4249" xr:uid="{00000000-0005-0000-0000-000099100000}"/>
    <cellStyle name="Normal 2 2 2 2 54 2 2 2" xfId="11279" xr:uid="{0FACB0DF-5BA6-4412-B4F6-81FF87047A64}"/>
    <cellStyle name="Normal 2 2 2 2 54 2 3" xfId="11278" xr:uid="{CBB21516-40DF-4A0D-962F-81ADD6BFAEF2}"/>
    <cellStyle name="Normal 2 2 2 2 54 3" xfId="4250" xr:uid="{00000000-0005-0000-0000-00009A100000}"/>
    <cellStyle name="Normal 2 2 2 2 54 3 2" xfId="11280" xr:uid="{5BF4E8D1-7FD4-4CA3-9B18-16A288BF2CB7}"/>
    <cellStyle name="Normal 2 2 2 2 54 4" xfId="11277" xr:uid="{FB48F524-339D-40A9-8B64-4A9896B9B5E5}"/>
    <cellStyle name="Normal 2 2 2 2 55" xfId="4251" xr:uid="{00000000-0005-0000-0000-00009B100000}"/>
    <cellStyle name="Normal 2 2 2 2 55 2" xfId="4252" xr:uid="{00000000-0005-0000-0000-00009C100000}"/>
    <cellStyle name="Normal 2 2 2 2 55 2 2" xfId="4253" xr:uid="{00000000-0005-0000-0000-00009D100000}"/>
    <cellStyle name="Normal 2 2 2 2 55 2 2 2" xfId="11283" xr:uid="{221EAC12-CFD6-4816-B2B5-3A86821D48E0}"/>
    <cellStyle name="Normal 2 2 2 2 55 2 3" xfId="11282" xr:uid="{AFD85C92-100A-42E1-A76A-20785A970634}"/>
    <cellStyle name="Normal 2 2 2 2 55 3" xfId="4254" xr:uid="{00000000-0005-0000-0000-00009E100000}"/>
    <cellStyle name="Normal 2 2 2 2 55 3 2" xfId="11284" xr:uid="{46AF573F-62CD-42F0-BEE4-4466C38C5CAC}"/>
    <cellStyle name="Normal 2 2 2 2 55 4" xfId="11281" xr:uid="{F095D392-5DEA-4F8B-A0A7-C0D30959413D}"/>
    <cellStyle name="Normal 2 2 2 2 56" xfId="4255" xr:uid="{00000000-0005-0000-0000-00009F100000}"/>
    <cellStyle name="Normal 2 2 2 2 56 2" xfId="4256" xr:uid="{00000000-0005-0000-0000-0000A0100000}"/>
    <cellStyle name="Normal 2 2 2 2 56 2 2" xfId="4257" xr:uid="{00000000-0005-0000-0000-0000A1100000}"/>
    <cellStyle name="Normal 2 2 2 2 56 2 2 2" xfId="11287" xr:uid="{FD543823-3321-4D7A-AF7F-BE2C40B68F12}"/>
    <cellStyle name="Normal 2 2 2 2 56 2 3" xfId="11286" xr:uid="{952D29E2-C90F-4D59-A044-9FAB65FB4772}"/>
    <cellStyle name="Normal 2 2 2 2 56 3" xfId="4258" xr:uid="{00000000-0005-0000-0000-0000A2100000}"/>
    <cellStyle name="Normal 2 2 2 2 56 3 2" xfId="11288" xr:uid="{F5CEFC67-82DB-43A8-8196-205788C61C54}"/>
    <cellStyle name="Normal 2 2 2 2 56 4" xfId="11285" xr:uid="{6057A9BE-F682-4B2D-8020-FD4506170581}"/>
    <cellStyle name="Normal 2 2 2 2 57" xfId="4259" xr:uid="{00000000-0005-0000-0000-0000A3100000}"/>
    <cellStyle name="Normal 2 2 2 2 57 2" xfId="4260" xr:uid="{00000000-0005-0000-0000-0000A4100000}"/>
    <cellStyle name="Normal 2 2 2 2 57 2 2" xfId="4261" xr:uid="{00000000-0005-0000-0000-0000A5100000}"/>
    <cellStyle name="Normal 2 2 2 2 57 2 2 2" xfId="11291" xr:uid="{6E711FED-B82A-4BF5-9F7A-A766F63374EB}"/>
    <cellStyle name="Normal 2 2 2 2 57 2 3" xfId="11290" xr:uid="{102FAC71-A808-4202-9AEE-D1D4229DC902}"/>
    <cellStyle name="Normal 2 2 2 2 57 3" xfId="4262" xr:uid="{00000000-0005-0000-0000-0000A6100000}"/>
    <cellStyle name="Normal 2 2 2 2 57 3 2" xfId="11292" xr:uid="{3F4BA07D-C1A7-47E7-BD2D-D201BEF70790}"/>
    <cellStyle name="Normal 2 2 2 2 57 4" xfId="11289" xr:uid="{DAAD6F0D-4C5D-4CB5-91D9-9A5AA6EFA612}"/>
    <cellStyle name="Normal 2 2 2 2 58" xfId="4263" xr:uid="{00000000-0005-0000-0000-0000A7100000}"/>
    <cellStyle name="Normal 2 2 2 2 58 2" xfId="4264" xr:uid="{00000000-0005-0000-0000-0000A8100000}"/>
    <cellStyle name="Normal 2 2 2 2 58 2 2" xfId="4265" xr:uid="{00000000-0005-0000-0000-0000A9100000}"/>
    <cellStyle name="Normal 2 2 2 2 58 2 2 2" xfId="11295" xr:uid="{718DB4DA-5645-4131-8F4F-C5359711CB8A}"/>
    <cellStyle name="Normal 2 2 2 2 58 2 3" xfId="11294" xr:uid="{5C540160-41ED-4144-90EE-CCD08619BEFB}"/>
    <cellStyle name="Normal 2 2 2 2 58 3" xfId="4266" xr:uid="{00000000-0005-0000-0000-0000AA100000}"/>
    <cellStyle name="Normal 2 2 2 2 58 3 2" xfId="11296" xr:uid="{D19BE7A1-0EF4-4811-9BA1-7567D909BB91}"/>
    <cellStyle name="Normal 2 2 2 2 58 4" xfId="11293" xr:uid="{554089D5-FEAC-4712-84DC-6E19D5ED8BE5}"/>
    <cellStyle name="Normal 2 2 2 2 59" xfId="4267" xr:uid="{00000000-0005-0000-0000-0000AB100000}"/>
    <cellStyle name="Normal 2 2 2 2 59 2" xfId="4268" xr:uid="{00000000-0005-0000-0000-0000AC100000}"/>
    <cellStyle name="Normal 2 2 2 2 59 2 2" xfId="4269" xr:uid="{00000000-0005-0000-0000-0000AD100000}"/>
    <cellStyle name="Normal 2 2 2 2 59 2 2 2" xfId="11299" xr:uid="{01C5F2B8-6000-4139-8123-3CEF49F041F4}"/>
    <cellStyle name="Normal 2 2 2 2 59 2 3" xfId="11298" xr:uid="{C67FD6EB-8A6E-4B78-B9C4-A1B9C8429194}"/>
    <cellStyle name="Normal 2 2 2 2 59 3" xfId="4270" xr:uid="{00000000-0005-0000-0000-0000AE100000}"/>
    <cellStyle name="Normal 2 2 2 2 59 3 2" xfId="11300" xr:uid="{1404CF52-4B91-400D-B558-377D71A0A929}"/>
    <cellStyle name="Normal 2 2 2 2 59 4" xfId="11297" xr:uid="{E8E30247-C838-4787-94F3-C190DB40E6F0}"/>
    <cellStyle name="Normal 2 2 2 2 6" xfId="4271" xr:uid="{00000000-0005-0000-0000-0000AF100000}"/>
    <cellStyle name="Normal 2 2 2 2 6 2" xfId="4272" xr:uid="{00000000-0005-0000-0000-0000B0100000}"/>
    <cellStyle name="Normal 2 2 2 2 6 2 2" xfId="4273" xr:uid="{00000000-0005-0000-0000-0000B1100000}"/>
    <cellStyle name="Normal 2 2 2 2 6 2 2 2" xfId="11303" xr:uid="{848A6CC6-47C4-49D7-9D2E-E6FA2A37D68F}"/>
    <cellStyle name="Normal 2 2 2 2 6 2 3" xfId="11302" xr:uid="{4675E5C2-463E-4745-A29F-2954856F9251}"/>
    <cellStyle name="Normal 2 2 2 2 6 3" xfId="4274" xr:uid="{00000000-0005-0000-0000-0000B2100000}"/>
    <cellStyle name="Normal 2 2 2 2 6 3 2" xfId="11304" xr:uid="{06D00AB8-A09E-451E-9941-F89F36D579F6}"/>
    <cellStyle name="Normal 2 2 2 2 6 4" xfId="11301" xr:uid="{B62DD1D5-A81F-4E90-A62D-0BE3BAA0A951}"/>
    <cellStyle name="Normal 2 2 2 2 60" xfId="4275" xr:uid="{00000000-0005-0000-0000-0000B3100000}"/>
    <cellStyle name="Normal 2 2 2 2 60 2" xfId="4276" xr:uid="{00000000-0005-0000-0000-0000B4100000}"/>
    <cellStyle name="Normal 2 2 2 2 60 2 2" xfId="4277" xr:uid="{00000000-0005-0000-0000-0000B5100000}"/>
    <cellStyle name="Normal 2 2 2 2 60 2 2 2" xfId="11307" xr:uid="{0E231232-75DD-4295-A2C9-B7FCD0A3C7FC}"/>
    <cellStyle name="Normal 2 2 2 2 60 2 3" xfId="11306" xr:uid="{4C700319-6E19-46D6-BABB-DD6F6703316C}"/>
    <cellStyle name="Normal 2 2 2 2 60 3" xfId="4278" xr:uid="{00000000-0005-0000-0000-0000B6100000}"/>
    <cellStyle name="Normal 2 2 2 2 60 3 2" xfId="11308" xr:uid="{A89BB1CC-12BB-46A7-8E51-0F79F5AB5959}"/>
    <cellStyle name="Normal 2 2 2 2 60 4" xfId="11305" xr:uid="{8468CA6A-F4CB-49C6-9D83-1D9072E552E9}"/>
    <cellStyle name="Normal 2 2 2 2 61" xfId="4279" xr:uid="{00000000-0005-0000-0000-0000B7100000}"/>
    <cellStyle name="Normal 2 2 2 2 61 2" xfId="4280" xr:uid="{00000000-0005-0000-0000-0000B8100000}"/>
    <cellStyle name="Normal 2 2 2 2 61 2 2" xfId="4281" xr:uid="{00000000-0005-0000-0000-0000B9100000}"/>
    <cellStyle name="Normal 2 2 2 2 61 2 2 2" xfId="11311" xr:uid="{72CAEEAD-3DB6-4CE2-9F82-651EDD39DC94}"/>
    <cellStyle name="Normal 2 2 2 2 61 2 3" xfId="11310" xr:uid="{EB813374-8B40-4D31-AC88-42AA9C8A372B}"/>
    <cellStyle name="Normal 2 2 2 2 61 3" xfId="4282" xr:uid="{00000000-0005-0000-0000-0000BA100000}"/>
    <cellStyle name="Normal 2 2 2 2 61 3 2" xfId="11312" xr:uid="{3530A2F8-A350-4AF0-9A85-36A9136CFD9A}"/>
    <cellStyle name="Normal 2 2 2 2 61 4" xfId="11309" xr:uid="{93ACF823-E263-4AA6-9E3C-6780B0D5B626}"/>
    <cellStyle name="Normal 2 2 2 2 62" xfId="4283" xr:uid="{00000000-0005-0000-0000-0000BB100000}"/>
    <cellStyle name="Normal 2 2 2 2 62 2" xfId="4284" xr:uid="{00000000-0005-0000-0000-0000BC100000}"/>
    <cellStyle name="Normal 2 2 2 2 62 2 2" xfId="11314" xr:uid="{057455E2-21D6-4956-BE2F-789563BA20E1}"/>
    <cellStyle name="Normal 2 2 2 2 62 3" xfId="11313" xr:uid="{9F03CE1C-DD7D-4278-8FC7-7026716B52A5}"/>
    <cellStyle name="Normal 2 2 2 2 63" xfId="4285" xr:uid="{00000000-0005-0000-0000-0000BD100000}"/>
    <cellStyle name="Normal 2 2 2 2 63 2" xfId="4286" xr:uid="{00000000-0005-0000-0000-0000BE100000}"/>
    <cellStyle name="Normal 2 2 2 2 63 2 2" xfId="11316" xr:uid="{566A6004-DCE7-4613-8A45-299773F72A4D}"/>
    <cellStyle name="Normal 2 2 2 2 63 3" xfId="4287" xr:uid="{00000000-0005-0000-0000-0000BF100000}"/>
    <cellStyle name="Normal 2 2 2 2 63 4" xfId="11315" xr:uid="{8782F660-5D0F-4F86-BFAD-ACC0CFD2A198}"/>
    <cellStyle name="Normal 2 2 2 2 64" xfId="4288" xr:uid="{00000000-0005-0000-0000-0000C0100000}"/>
    <cellStyle name="Normal 2 2 2 2 64 2" xfId="4289" xr:uid="{00000000-0005-0000-0000-0000C1100000}"/>
    <cellStyle name="Normal 2 2 2 2 64 2 2" xfId="11318" xr:uid="{7EB8A2F9-B1A4-4009-87F5-1149EED6551B}"/>
    <cellStyle name="Normal 2 2 2 2 64 3" xfId="11317" xr:uid="{44BF17B9-0B32-4604-9325-0B02CB6789EB}"/>
    <cellStyle name="Normal 2 2 2 2 65" xfId="4290" xr:uid="{00000000-0005-0000-0000-0000C2100000}"/>
    <cellStyle name="Normal 2 2 2 2 65 2" xfId="4291" xr:uid="{00000000-0005-0000-0000-0000C3100000}"/>
    <cellStyle name="Normal 2 2 2 2 65 2 2" xfId="11320" xr:uid="{AC0E8855-79A5-4F0B-8369-FCF8902B56C2}"/>
    <cellStyle name="Normal 2 2 2 2 65 3" xfId="11319" xr:uid="{94285055-EE94-4D0D-956E-A2214081552C}"/>
    <cellStyle name="Normal 2 2 2 2 66" xfId="4292" xr:uid="{00000000-0005-0000-0000-0000C4100000}"/>
    <cellStyle name="Normal 2 2 2 2 66 2" xfId="4293" xr:uid="{00000000-0005-0000-0000-0000C5100000}"/>
    <cellStyle name="Normal 2 2 2 2 66 2 2" xfId="11322" xr:uid="{CE9274D9-54D2-4A2A-B275-2353D8C15029}"/>
    <cellStyle name="Normal 2 2 2 2 66 3" xfId="11321" xr:uid="{F6D746AF-8575-4D77-95DD-096026CC8043}"/>
    <cellStyle name="Normal 2 2 2 2 67" xfId="4294" xr:uid="{00000000-0005-0000-0000-0000C6100000}"/>
    <cellStyle name="Normal 2 2 2 2 67 2" xfId="4295" xr:uid="{00000000-0005-0000-0000-0000C7100000}"/>
    <cellStyle name="Normal 2 2 2 2 67 2 2" xfId="11324" xr:uid="{1F0AF549-CC5C-4BA6-97A4-000BF5F3656E}"/>
    <cellStyle name="Normal 2 2 2 2 67 3" xfId="11323" xr:uid="{C887C5EF-5EAB-4FBF-AB2B-4C6F33ED7FF5}"/>
    <cellStyle name="Normal 2 2 2 2 68" xfId="4296" xr:uid="{00000000-0005-0000-0000-0000C8100000}"/>
    <cellStyle name="Normal 2 2 2 2 68 2" xfId="4297" xr:uid="{00000000-0005-0000-0000-0000C9100000}"/>
    <cellStyle name="Normal 2 2 2 2 68 2 2" xfId="11326" xr:uid="{B2474BF5-121A-4042-821F-38ECDF5FA66A}"/>
    <cellStyle name="Normal 2 2 2 2 68 3" xfId="11325" xr:uid="{FAB3BFB6-A034-413C-9F53-FC81B04E07FD}"/>
    <cellStyle name="Normal 2 2 2 2 69" xfId="4298" xr:uid="{00000000-0005-0000-0000-0000CA100000}"/>
    <cellStyle name="Normal 2 2 2 2 69 2" xfId="4299" xr:uid="{00000000-0005-0000-0000-0000CB100000}"/>
    <cellStyle name="Normal 2 2 2 2 69 2 2" xfId="11328" xr:uid="{F047F2A6-DC74-4F61-8ECD-11F3B145A959}"/>
    <cellStyle name="Normal 2 2 2 2 69 3" xfId="11327" xr:uid="{33C84F9F-77C1-42E8-983B-980A17F9790F}"/>
    <cellStyle name="Normal 2 2 2 2 7" xfId="4300" xr:uid="{00000000-0005-0000-0000-0000CC100000}"/>
    <cellStyle name="Normal 2 2 2 2 7 2" xfId="4301" xr:uid="{00000000-0005-0000-0000-0000CD100000}"/>
    <cellStyle name="Normal 2 2 2 2 7 2 2" xfId="4302" xr:uid="{00000000-0005-0000-0000-0000CE100000}"/>
    <cellStyle name="Normal 2 2 2 2 7 2 2 2" xfId="11331" xr:uid="{6ED38BC5-C7E4-4F24-8173-FF1F058F3B4D}"/>
    <cellStyle name="Normal 2 2 2 2 7 2 3" xfId="11330" xr:uid="{A57BEA67-53FE-463D-91CC-92161672F995}"/>
    <cellStyle name="Normal 2 2 2 2 7 3" xfId="4303" xr:uid="{00000000-0005-0000-0000-0000CF100000}"/>
    <cellStyle name="Normal 2 2 2 2 7 3 2" xfId="11332" xr:uid="{09D56950-2CEC-4D57-BE80-1D2C83C29EBA}"/>
    <cellStyle name="Normal 2 2 2 2 7 4" xfId="11329" xr:uid="{635BCE9D-F9C5-4119-9475-903A5C0E0B72}"/>
    <cellStyle name="Normal 2 2 2 2 70" xfId="4304" xr:uid="{00000000-0005-0000-0000-0000D0100000}"/>
    <cellStyle name="Normal 2 2 2 2 70 2" xfId="4305" xr:uid="{00000000-0005-0000-0000-0000D1100000}"/>
    <cellStyle name="Normal 2 2 2 2 70 2 2" xfId="11334" xr:uid="{84C095D9-C21B-4C0C-8E85-8F4B7D0FE6F4}"/>
    <cellStyle name="Normal 2 2 2 2 70 3" xfId="11333" xr:uid="{FC457E08-F009-4C7D-A3C2-9C5D5C1A4AF3}"/>
    <cellStyle name="Normal 2 2 2 2 71" xfId="4306" xr:uid="{00000000-0005-0000-0000-0000D2100000}"/>
    <cellStyle name="Normal 2 2 2 2 71 2" xfId="4307" xr:uid="{00000000-0005-0000-0000-0000D3100000}"/>
    <cellStyle name="Normal 2 2 2 2 71 2 2" xfId="11336" xr:uid="{C5691347-749F-4D4B-B305-EF4193909B48}"/>
    <cellStyle name="Normal 2 2 2 2 71 3" xfId="11335" xr:uid="{CEDB3438-8BC6-4DFD-ADEA-353601C170E2}"/>
    <cellStyle name="Normal 2 2 2 2 72" xfId="4308" xr:uid="{00000000-0005-0000-0000-0000D4100000}"/>
    <cellStyle name="Normal 2 2 2 2 72 2" xfId="4309" xr:uid="{00000000-0005-0000-0000-0000D5100000}"/>
    <cellStyle name="Normal 2 2 2 2 72 2 2" xfId="11338" xr:uid="{2B9B879E-37EF-45DE-AC33-38668A97DD50}"/>
    <cellStyle name="Normal 2 2 2 2 72 3" xfId="11337" xr:uid="{CD5FA531-74D1-475E-83FB-11C38F8BCF91}"/>
    <cellStyle name="Normal 2 2 2 2 73" xfId="4310" xr:uid="{00000000-0005-0000-0000-0000D6100000}"/>
    <cellStyle name="Normal 2 2 2 2 73 2" xfId="4311" xr:uid="{00000000-0005-0000-0000-0000D7100000}"/>
    <cellStyle name="Normal 2 2 2 2 73 2 2" xfId="11340" xr:uid="{63B9A84B-626E-4C73-98BA-9C22F5A411A2}"/>
    <cellStyle name="Normal 2 2 2 2 73 3" xfId="11339" xr:uid="{004591D8-1BFA-48A6-9680-67EC195BD328}"/>
    <cellStyle name="Normal 2 2 2 2 74" xfId="4312" xr:uid="{00000000-0005-0000-0000-0000D8100000}"/>
    <cellStyle name="Normal 2 2 2 2 74 2" xfId="4313" xr:uid="{00000000-0005-0000-0000-0000D9100000}"/>
    <cellStyle name="Normal 2 2 2 2 74 2 2" xfId="11342" xr:uid="{58CD0B66-0097-49AB-8C3D-4D5FA00F62C0}"/>
    <cellStyle name="Normal 2 2 2 2 74 3" xfId="11341" xr:uid="{2466FDB5-4C62-441E-B06F-61E4D5C47AF3}"/>
    <cellStyle name="Normal 2 2 2 2 75" xfId="4314" xr:uid="{00000000-0005-0000-0000-0000DA100000}"/>
    <cellStyle name="Normal 2 2 2 2 75 2" xfId="4315" xr:uid="{00000000-0005-0000-0000-0000DB100000}"/>
    <cellStyle name="Normal 2 2 2 2 75 2 2" xfId="11344" xr:uid="{9F14CF3A-0068-457A-AA46-1D2382AF8DB5}"/>
    <cellStyle name="Normal 2 2 2 2 75 3" xfId="11343" xr:uid="{B2D38F91-57F9-4E5A-91CD-4617867B586D}"/>
    <cellStyle name="Normal 2 2 2 2 76" xfId="4316" xr:uid="{00000000-0005-0000-0000-0000DC100000}"/>
    <cellStyle name="Normal 2 2 2 2 76 2" xfId="4317" xr:uid="{00000000-0005-0000-0000-0000DD100000}"/>
    <cellStyle name="Normal 2 2 2 2 76 2 2" xfId="11346" xr:uid="{8DA8E000-D9F7-470A-949A-AAC2EC1F3EE7}"/>
    <cellStyle name="Normal 2 2 2 2 76 3" xfId="11345" xr:uid="{03A8179E-8D53-41DC-93C2-1B7D82AA3C2B}"/>
    <cellStyle name="Normal 2 2 2 2 77" xfId="4318" xr:uid="{00000000-0005-0000-0000-0000DE100000}"/>
    <cellStyle name="Normal 2 2 2 2 77 2" xfId="4319" xr:uid="{00000000-0005-0000-0000-0000DF100000}"/>
    <cellStyle name="Normal 2 2 2 2 77 2 2" xfId="11348" xr:uid="{253D1118-2033-413D-B2BB-2C6D63D09A85}"/>
    <cellStyle name="Normal 2 2 2 2 77 3" xfId="11347" xr:uid="{FE09449F-B6C5-4CE5-9F7D-7DCB7F7B707D}"/>
    <cellStyle name="Normal 2 2 2 2 78" xfId="4320" xr:uid="{00000000-0005-0000-0000-0000E0100000}"/>
    <cellStyle name="Normal 2 2 2 2 78 2" xfId="4321" xr:uid="{00000000-0005-0000-0000-0000E1100000}"/>
    <cellStyle name="Normal 2 2 2 2 78 2 2" xfId="11350" xr:uid="{8B913E52-DBC0-4BD7-8E80-94FE5D7C1782}"/>
    <cellStyle name="Normal 2 2 2 2 78 3" xfId="11349" xr:uid="{6927621C-E2BD-4F1F-9352-9FA85ECB1DD1}"/>
    <cellStyle name="Normal 2 2 2 2 79" xfId="4322" xr:uid="{00000000-0005-0000-0000-0000E2100000}"/>
    <cellStyle name="Normal 2 2 2 2 79 2" xfId="4323" xr:uid="{00000000-0005-0000-0000-0000E3100000}"/>
    <cellStyle name="Normal 2 2 2 2 79 2 2" xfId="11352" xr:uid="{3B65CEB5-F5B6-445C-9BB7-760E7013FE44}"/>
    <cellStyle name="Normal 2 2 2 2 79 3" xfId="11351" xr:uid="{D405FF6F-35A8-4A5A-9C0A-949EEC167437}"/>
    <cellStyle name="Normal 2 2 2 2 8" xfId="4324" xr:uid="{00000000-0005-0000-0000-0000E4100000}"/>
    <cellStyle name="Normal 2 2 2 2 8 2" xfId="4325" xr:uid="{00000000-0005-0000-0000-0000E5100000}"/>
    <cellStyle name="Normal 2 2 2 2 8 2 2" xfId="4326" xr:uid="{00000000-0005-0000-0000-0000E6100000}"/>
    <cellStyle name="Normal 2 2 2 2 8 2 2 2" xfId="11355" xr:uid="{2A1CB3AC-E7F0-49B4-A121-1214DBE69214}"/>
    <cellStyle name="Normal 2 2 2 2 8 2 3" xfId="11354" xr:uid="{A96453F4-3EDD-4B58-8FE1-52832861180D}"/>
    <cellStyle name="Normal 2 2 2 2 8 3" xfId="4327" xr:uid="{00000000-0005-0000-0000-0000E7100000}"/>
    <cellStyle name="Normal 2 2 2 2 8 3 2" xfId="11356" xr:uid="{DD674285-FC49-4AFB-A5E0-935E0225AE26}"/>
    <cellStyle name="Normal 2 2 2 2 8 4" xfId="11353" xr:uid="{799DBAC0-DC20-416C-ACD9-53548275A7AF}"/>
    <cellStyle name="Normal 2 2 2 2 80" xfId="4328" xr:uid="{00000000-0005-0000-0000-0000E8100000}"/>
    <cellStyle name="Normal 2 2 2 2 80 2" xfId="4329" xr:uid="{00000000-0005-0000-0000-0000E9100000}"/>
    <cellStyle name="Normal 2 2 2 2 80 2 2" xfId="11358" xr:uid="{5C01D915-C6C9-4171-8771-5732BD43E508}"/>
    <cellStyle name="Normal 2 2 2 2 80 3" xfId="11357" xr:uid="{BE0D8030-E055-485E-A145-7C9C95651E9C}"/>
    <cellStyle name="Normal 2 2 2 2 81" xfId="4330" xr:uid="{00000000-0005-0000-0000-0000EA100000}"/>
    <cellStyle name="Normal 2 2 2 2 81 2" xfId="4331" xr:uid="{00000000-0005-0000-0000-0000EB100000}"/>
    <cellStyle name="Normal 2 2 2 2 81 2 2" xfId="11360" xr:uid="{E1B6AE35-7FFC-4572-987E-D1B7924A11ED}"/>
    <cellStyle name="Normal 2 2 2 2 81 3" xfId="11359" xr:uid="{1EE6B32A-5247-49B4-BDE0-55130F0BA704}"/>
    <cellStyle name="Normal 2 2 2 2 82" xfId="4332" xr:uid="{00000000-0005-0000-0000-0000EC100000}"/>
    <cellStyle name="Normal 2 2 2 2 82 2" xfId="4333" xr:uid="{00000000-0005-0000-0000-0000ED100000}"/>
    <cellStyle name="Normal 2 2 2 2 82 2 2" xfId="11362" xr:uid="{27801BBE-BFD7-4BF3-A388-E9EFA565888D}"/>
    <cellStyle name="Normal 2 2 2 2 82 3" xfId="11361" xr:uid="{12AF3EAA-4BDF-4397-97B3-48D19AC75991}"/>
    <cellStyle name="Normal 2 2 2 2 83" xfId="4334" xr:uid="{00000000-0005-0000-0000-0000EE100000}"/>
    <cellStyle name="Normal 2 2 2 2 83 2" xfId="4335" xr:uid="{00000000-0005-0000-0000-0000EF100000}"/>
    <cellStyle name="Normal 2 2 2 2 83 2 2" xfId="11364" xr:uid="{535A23B3-2F57-40E2-8D5C-C422F81BB13F}"/>
    <cellStyle name="Normal 2 2 2 2 83 3" xfId="11363" xr:uid="{233B4D12-C34F-44D1-A427-4EC046B4F6B2}"/>
    <cellStyle name="Normal 2 2 2 2 84" xfId="4336" xr:uid="{00000000-0005-0000-0000-0000F0100000}"/>
    <cellStyle name="Normal 2 2 2 2 84 2" xfId="4337" xr:uid="{00000000-0005-0000-0000-0000F1100000}"/>
    <cellStyle name="Normal 2 2 2 2 84 2 2" xfId="11366" xr:uid="{72F12CDB-30E5-41C2-9A52-97B95B53FF38}"/>
    <cellStyle name="Normal 2 2 2 2 84 3" xfId="11365" xr:uid="{3AB9A7DF-FA59-4740-9BE4-1902039244FE}"/>
    <cellStyle name="Normal 2 2 2 2 85" xfId="4338" xr:uid="{00000000-0005-0000-0000-0000F2100000}"/>
    <cellStyle name="Normal 2 2 2 2 85 2" xfId="4339" xr:uid="{00000000-0005-0000-0000-0000F3100000}"/>
    <cellStyle name="Normal 2 2 2 2 85 2 2" xfId="11368" xr:uid="{5D015116-0802-468E-AFCA-9C46E49FCBF3}"/>
    <cellStyle name="Normal 2 2 2 2 85 3" xfId="11367" xr:uid="{4F387B6A-CC63-4223-803D-A3DCDA40CDDC}"/>
    <cellStyle name="Normal 2 2 2 2 86" xfId="4340" xr:uid="{00000000-0005-0000-0000-0000F4100000}"/>
    <cellStyle name="Normal 2 2 2 2 86 2" xfId="4341" xr:uid="{00000000-0005-0000-0000-0000F5100000}"/>
    <cellStyle name="Normal 2 2 2 2 86 2 2" xfId="11370" xr:uid="{5D10C445-695C-4F33-B571-656864A583B6}"/>
    <cellStyle name="Normal 2 2 2 2 86 3" xfId="11369" xr:uid="{4966BEC0-1E7B-413E-9F1B-7827E34B8A57}"/>
    <cellStyle name="Normal 2 2 2 2 87" xfId="4342" xr:uid="{00000000-0005-0000-0000-0000F6100000}"/>
    <cellStyle name="Normal 2 2 2 2 87 2" xfId="4343" xr:uid="{00000000-0005-0000-0000-0000F7100000}"/>
    <cellStyle name="Normal 2 2 2 2 87 2 2" xfId="11372" xr:uid="{5E697CE6-75C0-4BF5-BFEB-1E9FE29607C1}"/>
    <cellStyle name="Normal 2 2 2 2 87 3" xfId="11371" xr:uid="{193D7B65-F941-4FE8-97B0-E83B56B280E6}"/>
    <cellStyle name="Normal 2 2 2 2 88" xfId="4344" xr:uid="{00000000-0005-0000-0000-0000F8100000}"/>
    <cellStyle name="Normal 2 2 2 2 88 2" xfId="4345" xr:uid="{00000000-0005-0000-0000-0000F9100000}"/>
    <cellStyle name="Normal 2 2 2 2 88 2 2" xfId="11374" xr:uid="{5D8D84B9-AF44-4470-94BA-3D47C7326BE1}"/>
    <cellStyle name="Normal 2 2 2 2 88 3" xfId="11373" xr:uid="{C9395F07-475A-4FC5-8A74-BCB0AF9A6B29}"/>
    <cellStyle name="Normal 2 2 2 2 89" xfId="4346" xr:uid="{00000000-0005-0000-0000-0000FA100000}"/>
    <cellStyle name="Normal 2 2 2 2 89 2" xfId="4347" xr:uid="{00000000-0005-0000-0000-0000FB100000}"/>
    <cellStyle name="Normal 2 2 2 2 89 2 2" xfId="11376" xr:uid="{8095FE4C-F965-4887-B244-5C1694F05E73}"/>
    <cellStyle name="Normal 2 2 2 2 89 3" xfId="11375" xr:uid="{270E590D-624D-4A5F-9D60-86FBD5B39D3D}"/>
    <cellStyle name="Normal 2 2 2 2 9" xfId="4348" xr:uid="{00000000-0005-0000-0000-0000FC100000}"/>
    <cellStyle name="Normal 2 2 2 2 9 2" xfId="4349" xr:uid="{00000000-0005-0000-0000-0000FD100000}"/>
    <cellStyle name="Normal 2 2 2 2 9 2 2" xfId="4350" xr:uid="{00000000-0005-0000-0000-0000FE100000}"/>
    <cellStyle name="Normal 2 2 2 2 9 2 2 2" xfId="11379" xr:uid="{8FAE282E-6530-4687-82E1-1B25F68839FF}"/>
    <cellStyle name="Normal 2 2 2 2 9 2 3" xfId="11378" xr:uid="{30CFE074-53CE-4AAC-8136-E1A75853BC16}"/>
    <cellStyle name="Normal 2 2 2 2 9 3" xfId="4351" xr:uid="{00000000-0005-0000-0000-0000FF100000}"/>
    <cellStyle name="Normal 2 2 2 2 9 3 2" xfId="11380" xr:uid="{9DB88025-58D5-4A8F-BEE7-7C3B13F4D699}"/>
    <cellStyle name="Normal 2 2 2 2 9 4" xfId="11377" xr:uid="{7D66CE14-BA7D-41F7-A901-0A5D0C35A67B}"/>
    <cellStyle name="Normal 2 2 2 2 90" xfId="4352" xr:uid="{00000000-0005-0000-0000-000000110000}"/>
    <cellStyle name="Normal 2 2 2 2 90 2" xfId="4353" xr:uid="{00000000-0005-0000-0000-000001110000}"/>
    <cellStyle name="Normal 2 2 2 2 90 2 2" xfId="11382" xr:uid="{29985234-6841-4D1E-AAA2-429FFCC88B33}"/>
    <cellStyle name="Normal 2 2 2 2 90 3" xfId="11381" xr:uid="{E47A8247-E558-4102-B843-136637F3BB87}"/>
    <cellStyle name="Normal 2 2 2 2 91" xfId="4354" xr:uid="{00000000-0005-0000-0000-000002110000}"/>
    <cellStyle name="Normal 2 2 2 2 91 2" xfId="4355" xr:uid="{00000000-0005-0000-0000-000003110000}"/>
    <cellStyle name="Normal 2 2 2 2 91 2 2" xfId="11384" xr:uid="{34ADA2D1-1739-4868-B548-11439966EDC6}"/>
    <cellStyle name="Normal 2 2 2 2 91 3" xfId="11383" xr:uid="{CE1EF284-0E7B-4B1B-B2E0-F7E3337232D1}"/>
    <cellStyle name="Normal 2 2 2 2 92" xfId="4356" xr:uid="{00000000-0005-0000-0000-000004110000}"/>
    <cellStyle name="Normal 2 2 2 2 92 2" xfId="4357" xr:uid="{00000000-0005-0000-0000-000005110000}"/>
    <cellStyle name="Normal 2 2 2 2 92 3" xfId="4358" xr:uid="{00000000-0005-0000-0000-000006110000}"/>
    <cellStyle name="Normal 2 2 2 2 92 3 2" xfId="11386" xr:uid="{7B8D31AE-2BFE-40C4-9A1A-FAAF84BAE3EE}"/>
    <cellStyle name="Normal 2 2 2 2 92 4" xfId="11385" xr:uid="{BCBB75F6-6616-46F4-819B-09528A7DB975}"/>
    <cellStyle name="Normal 2 2 2 2 93" xfId="4359" xr:uid="{00000000-0005-0000-0000-000007110000}"/>
    <cellStyle name="Normal 2 2 2 2 93 2" xfId="4360" xr:uid="{00000000-0005-0000-0000-000008110000}"/>
    <cellStyle name="Normal 2 2 2 2 93 2 2" xfId="11388" xr:uid="{F4682585-41D1-4A5A-AB96-D31864246E03}"/>
    <cellStyle name="Normal 2 2 2 2 93 3" xfId="11387" xr:uid="{BAFE0AEA-05CA-433F-8790-CB18A372CB91}"/>
    <cellStyle name="Normal 2 2 2 2 94" xfId="4361" xr:uid="{00000000-0005-0000-0000-000009110000}"/>
    <cellStyle name="Normal 2 2 2 2 94 2" xfId="4362" xr:uid="{00000000-0005-0000-0000-00000A110000}"/>
    <cellStyle name="Normal 2 2 2 2 94 2 2" xfId="11390" xr:uid="{3DDD623A-E6E3-4C1D-95FA-0EA4C65DCD72}"/>
    <cellStyle name="Normal 2 2 2 2 94 3" xfId="11389" xr:uid="{6BAE3030-2486-4520-9248-E9A25712D11B}"/>
    <cellStyle name="Normal 2 2 2 2 95" xfId="4363" xr:uid="{00000000-0005-0000-0000-00000B110000}"/>
    <cellStyle name="Normal 2 2 2 2 95 2" xfId="4364" xr:uid="{00000000-0005-0000-0000-00000C110000}"/>
    <cellStyle name="Normal 2 2 2 2 95 2 2" xfId="11392" xr:uid="{C9B1570F-13B7-4B2A-A9E4-2C7756AC8ACA}"/>
    <cellStyle name="Normal 2 2 2 2 95 3" xfId="11391" xr:uid="{DC082448-917B-4EFE-9D05-7A235A71A132}"/>
    <cellStyle name="Normal 2 2 2 2 96" xfId="4365" xr:uid="{00000000-0005-0000-0000-00000D110000}"/>
    <cellStyle name="Normal 2 2 2 2 96 2" xfId="4366" xr:uid="{00000000-0005-0000-0000-00000E110000}"/>
    <cellStyle name="Normal 2 2 2 2 96 2 2" xfId="11394" xr:uid="{0082987F-F5A9-40C0-8A9F-E6406690A0CE}"/>
    <cellStyle name="Normal 2 2 2 2 96 3" xfId="11393" xr:uid="{C69BF07B-B861-4E59-AC9E-83626A27F35F}"/>
    <cellStyle name="Normal 2 2 2 2 97" xfId="4367" xr:uid="{00000000-0005-0000-0000-00000F110000}"/>
    <cellStyle name="Normal 2 2 2 2 97 2" xfId="4368" xr:uid="{00000000-0005-0000-0000-000010110000}"/>
    <cellStyle name="Normal 2 2 2 2 97 2 2" xfId="11396" xr:uid="{137BE614-D476-4DB8-B7B1-50A3CE2ED8C2}"/>
    <cellStyle name="Normal 2 2 2 2 97 3" xfId="11395" xr:uid="{2FBBC70D-15BD-443F-BD0A-53847C9B07BE}"/>
    <cellStyle name="Normal 2 2 2 2 98" xfId="4369" xr:uid="{00000000-0005-0000-0000-000011110000}"/>
    <cellStyle name="Normal 2 2 2 2 98 2" xfId="4370" xr:uid="{00000000-0005-0000-0000-000012110000}"/>
    <cellStyle name="Normal 2 2 2 2 98 2 2" xfId="11398" xr:uid="{9D4D3D2B-F17A-4700-B25B-1F9E0A251804}"/>
    <cellStyle name="Normal 2 2 2 2 98 3" xfId="11397" xr:uid="{9A7041DF-63E3-4EA9-861E-4A76FB914D6D}"/>
    <cellStyle name="Normal 2 2 2 2 99" xfId="4371" xr:uid="{00000000-0005-0000-0000-000013110000}"/>
    <cellStyle name="Normal 2 2 2 2 99 2" xfId="4372" xr:uid="{00000000-0005-0000-0000-000014110000}"/>
    <cellStyle name="Normal 2 2 2 2 99 2 2" xfId="11400" xr:uid="{97650787-41A0-4D33-BFE7-0D63E75A1882}"/>
    <cellStyle name="Normal 2 2 2 2 99 3" xfId="11399" xr:uid="{FFFCD4FA-BEC5-4294-B8C1-046CCE724C67}"/>
    <cellStyle name="Normal 2 2 2 20" xfId="4373" xr:uid="{00000000-0005-0000-0000-000015110000}"/>
    <cellStyle name="Normal 2 2 2 20 2" xfId="4374" xr:uid="{00000000-0005-0000-0000-000016110000}"/>
    <cellStyle name="Normal 2 2 2 21" xfId="4375" xr:uid="{00000000-0005-0000-0000-000017110000}"/>
    <cellStyle name="Normal 2 2 2 21 2" xfId="4376" xr:uid="{00000000-0005-0000-0000-000018110000}"/>
    <cellStyle name="Normal 2 2 2 22" xfId="4377" xr:uid="{00000000-0005-0000-0000-000019110000}"/>
    <cellStyle name="Normal 2 2 2 22 2" xfId="4378" xr:uid="{00000000-0005-0000-0000-00001A110000}"/>
    <cellStyle name="Normal 2 2 2 23" xfId="4379" xr:uid="{00000000-0005-0000-0000-00001B110000}"/>
    <cellStyle name="Normal 2 2 2 23 2" xfId="4380" xr:uid="{00000000-0005-0000-0000-00001C110000}"/>
    <cellStyle name="Normal 2 2 2 24" xfId="4381" xr:uid="{00000000-0005-0000-0000-00001D110000}"/>
    <cellStyle name="Normal 2 2 2 24 2" xfId="4382" xr:uid="{00000000-0005-0000-0000-00001E110000}"/>
    <cellStyle name="Normal 2 2 2 25" xfId="4383" xr:uid="{00000000-0005-0000-0000-00001F110000}"/>
    <cellStyle name="Normal 2 2 2 25 2" xfId="4384" xr:uid="{00000000-0005-0000-0000-000020110000}"/>
    <cellStyle name="Normal 2 2 2 26" xfId="4385" xr:uid="{00000000-0005-0000-0000-000021110000}"/>
    <cellStyle name="Normal 2 2 2 26 2" xfId="4386" xr:uid="{00000000-0005-0000-0000-000022110000}"/>
    <cellStyle name="Normal 2 2 2 27" xfId="4387" xr:uid="{00000000-0005-0000-0000-000023110000}"/>
    <cellStyle name="Normal 2 2 2 27 2" xfId="4388" xr:uid="{00000000-0005-0000-0000-000024110000}"/>
    <cellStyle name="Normal 2 2 2 28" xfId="4389" xr:uid="{00000000-0005-0000-0000-000025110000}"/>
    <cellStyle name="Normal 2 2 2 28 2" xfId="4390" xr:uid="{00000000-0005-0000-0000-000026110000}"/>
    <cellStyle name="Normal 2 2 2 29" xfId="4391" xr:uid="{00000000-0005-0000-0000-000027110000}"/>
    <cellStyle name="Normal 2 2 2 29 2" xfId="4392" xr:uid="{00000000-0005-0000-0000-000028110000}"/>
    <cellStyle name="Normal 2 2 2 3" xfId="4393" xr:uid="{00000000-0005-0000-0000-000029110000}"/>
    <cellStyle name="Normal 2 2 2 3 10" xfId="11401" xr:uid="{1B26C587-EB4A-4592-BDC7-CB44ADD3847D}"/>
    <cellStyle name="Normal 2 2 2 3 2" xfId="4394" xr:uid="{00000000-0005-0000-0000-00002A110000}"/>
    <cellStyle name="Normal 2 2 2 3 2 2" xfId="4395" xr:uid="{00000000-0005-0000-0000-00002B110000}"/>
    <cellStyle name="Normal 2 2 2 3 2 2 2" xfId="11403" xr:uid="{26627151-B906-4B64-8A64-43C6865CA535}"/>
    <cellStyle name="Normal 2 2 2 3 2 3" xfId="4396" xr:uid="{00000000-0005-0000-0000-00002C110000}"/>
    <cellStyle name="Normal 2 2 2 3 2 3 2" xfId="11404" xr:uid="{3FD2AD56-1837-4C79-BFBA-0CE61DB77EE7}"/>
    <cellStyle name="Normal 2 2 2 3 2 4" xfId="11402" xr:uid="{EBAF547E-F6E6-468B-997B-CE6D24C9082B}"/>
    <cellStyle name="Normal 2 2 2 3 3" xfId="4397" xr:uid="{00000000-0005-0000-0000-00002D110000}"/>
    <cellStyle name="Normal 2 2 2 3 3 2" xfId="4398" xr:uid="{00000000-0005-0000-0000-00002E110000}"/>
    <cellStyle name="Normal 2 2 2 3 3 2 2" xfId="11406" xr:uid="{C83003DA-AB8C-43F6-A768-010DD86C4F12}"/>
    <cellStyle name="Normal 2 2 2 3 3 3" xfId="11405" xr:uid="{B73D071E-C956-4A6C-8B76-22DE34A2CC56}"/>
    <cellStyle name="Normal 2 2 2 3 4" xfId="4399" xr:uid="{00000000-0005-0000-0000-00002F110000}"/>
    <cellStyle name="Normal 2 2 2 3 4 2" xfId="11407" xr:uid="{51871B9F-72D7-4D2A-AEBA-FECC24AADA13}"/>
    <cellStyle name="Normal 2 2 2 3 5" xfId="4400" xr:uid="{00000000-0005-0000-0000-000030110000}"/>
    <cellStyle name="Normal 2 2 2 3 5 2" xfId="11408" xr:uid="{13775433-96AF-482A-BFAF-7E45261DF7A7}"/>
    <cellStyle name="Normal 2 2 2 3 6" xfId="4401" xr:uid="{00000000-0005-0000-0000-000031110000}"/>
    <cellStyle name="Normal 2 2 2 3 6 2" xfId="11409" xr:uid="{51125D4F-D34A-4245-98A1-7E843DC39098}"/>
    <cellStyle name="Normal 2 2 2 3 7" xfId="4402" xr:uid="{00000000-0005-0000-0000-000032110000}"/>
    <cellStyle name="Normal 2 2 2 3 7 2" xfId="11410" xr:uid="{102109E5-8254-434F-8885-866F64229D3E}"/>
    <cellStyle name="Normal 2 2 2 3 8" xfId="9640" xr:uid="{7A2DF178-DF7B-4864-B60E-9342934E7D09}"/>
    <cellStyle name="Normal 2 2 2 3 8 2" xfId="13628" xr:uid="{4EA1294E-3C3F-48E6-9A60-C789BF314718}"/>
    <cellStyle name="Normal 2 2 2 3 9" xfId="9935" xr:uid="{7162795C-34FC-4B4F-A575-ACE5F571F6B6}"/>
    <cellStyle name="Normal 2 2 2 3 9 2" xfId="13893" xr:uid="{57BDF35E-9681-44D6-8852-2CCA2914A1E7}"/>
    <cellStyle name="Normal 2 2 2 30" xfId="4403" xr:uid="{00000000-0005-0000-0000-000033110000}"/>
    <cellStyle name="Normal 2 2 2 30 2" xfId="4404" xr:uid="{00000000-0005-0000-0000-000034110000}"/>
    <cellStyle name="Normal 2 2 2 31" xfId="4405" xr:uid="{00000000-0005-0000-0000-000035110000}"/>
    <cellStyle name="Normal 2 2 2 31 2" xfId="4406" xr:uid="{00000000-0005-0000-0000-000036110000}"/>
    <cellStyle name="Normal 2 2 2 32" xfId="4407" xr:uid="{00000000-0005-0000-0000-000037110000}"/>
    <cellStyle name="Normal 2 2 2 32 2" xfId="4408" xr:uid="{00000000-0005-0000-0000-000038110000}"/>
    <cellStyle name="Normal 2 2 2 33" xfId="4409" xr:uid="{00000000-0005-0000-0000-000039110000}"/>
    <cellStyle name="Normal 2 2 2 33 2" xfId="4410" xr:uid="{00000000-0005-0000-0000-00003A110000}"/>
    <cellStyle name="Normal 2 2 2 34" xfId="4411" xr:uid="{00000000-0005-0000-0000-00003B110000}"/>
    <cellStyle name="Normal 2 2 2 34 2" xfId="4412" xr:uid="{00000000-0005-0000-0000-00003C110000}"/>
    <cellStyle name="Normal 2 2 2 35" xfId="4413" xr:uid="{00000000-0005-0000-0000-00003D110000}"/>
    <cellStyle name="Normal 2 2 2 35 2" xfId="4414" xr:uid="{00000000-0005-0000-0000-00003E110000}"/>
    <cellStyle name="Normal 2 2 2 36" xfId="4415" xr:uid="{00000000-0005-0000-0000-00003F110000}"/>
    <cellStyle name="Normal 2 2 2 36 2" xfId="4416" xr:uid="{00000000-0005-0000-0000-000040110000}"/>
    <cellStyle name="Normal 2 2 2 37" xfId="4417" xr:uid="{00000000-0005-0000-0000-000041110000}"/>
    <cellStyle name="Normal 2 2 2 37 2" xfId="4418" xr:uid="{00000000-0005-0000-0000-000042110000}"/>
    <cellStyle name="Normal 2 2 2 38" xfId="4419" xr:uid="{00000000-0005-0000-0000-000043110000}"/>
    <cellStyle name="Normal 2 2 2 38 2" xfId="4420" xr:uid="{00000000-0005-0000-0000-000044110000}"/>
    <cellStyle name="Normal 2 2 2 39" xfId="4421" xr:uid="{00000000-0005-0000-0000-000045110000}"/>
    <cellStyle name="Normal 2 2 2 39 2" xfId="4422" xr:uid="{00000000-0005-0000-0000-000046110000}"/>
    <cellStyle name="Normal 2 2 2 4" xfId="4423" xr:uid="{00000000-0005-0000-0000-000047110000}"/>
    <cellStyle name="Normal 2 2 2 4 2" xfId="4424" xr:uid="{00000000-0005-0000-0000-000048110000}"/>
    <cellStyle name="Normal 2 2 2 4 2 2" xfId="4425" xr:uid="{00000000-0005-0000-0000-000049110000}"/>
    <cellStyle name="Normal 2 2 2 4 2 2 2" xfId="11413" xr:uid="{9BFA1DDF-052D-4BD8-B145-6E8A60A318BA}"/>
    <cellStyle name="Normal 2 2 2 4 2 3" xfId="4426" xr:uid="{00000000-0005-0000-0000-00004A110000}"/>
    <cellStyle name="Normal 2 2 2 4 2 3 2" xfId="11414" xr:uid="{2EF1F91D-36DE-4DBB-94D5-D6DC40EF8FBD}"/>
    <cellStyle name="Normal 2 2 2 4 2 4" xfId="11412" xr:uid="{AB708919-500A-4143-A1F0-205BECA95F76}"/>
    <cellStyle name="Normal 2 2 2 4 3" xfId="4427" xr:uid="{00000000-0005-0000-0000-00004B110000}"/>
    <cellStyle name="Normal 2 2 2 4 3 2" xfId="4428" xr:uid="{00000000-0005-0000-0000-00004C110000}"/>
    <cellStyle name="Normal 2 2 2 4 3 2 2" xfId="11416" xr:uid="{6D549B4F-3FBF-4601-8569-A14F394C3942}"/>
    <cellStyle name="Normal 2 2 2 4 3 3" xfId="11415" xr:uid="{D23D2C3F-A9B1-44A1-A98B-880744003814}"/>
    <cellStyle name="Normal 2 2 2 4 4" xfId="4429" xr:uid="{00000000-0005-0000-0000-00004D110000}"/>
    <cellStyle name="Normal 2 2 2 4 4 2" xfId="11417" xr:uid="{9AF230D2-491F-482A-9EF7-852E95115AF6}"/>
    <cellStyle name="Normal 2 2 2 4 5" xfId="4430" xr:uid="{00000000-0005-0000-0000-00004E110000}"/>
    <cellStyle name="Normal 2 2 2 4 5 2" xfId="11418" xr:uid="{ACAE21F2-8762-4397-877A-8FFF4E408E7D}"/>
    <cellStyle name="Normal 2 2 2 4 6" xfId="4431" xr:uid="{00000000-0005-0000-0000-00004F110000}"/>
    <cellStyle name="Normal 2 2 2 4 6 2" xfId="11419" xr:uid="{0DF77F41-D907-4D2F-81D8-0A5D8F56F2DD}"/>
    <cellStyle name="Normal 2 2 2 4 7" xfId="4432" xr:uid="{00000000-0005-0000-0000-000050110000}"/>
    <cellStyle name="Normal 2 2 2 4 7 2" xfId="11420" xr:uid="{93363E8A-1CE5-4AD3-8F76-7025D27D86D6}"/>
    <cellStyle name="Normal 2 2 2 4 8" xfId="11411" xr:uid="{C31D5E93-2237-4A51-B643-B2B4AD8F3110}"/>
    <cellStyle name="Normal 2 2 2 40" xfId="4433" xr:uid="{00000000-0005-0000-0000-000051110000}"/>
    <cellStyle name="Normal 2 2 2 40 2" xfId="4434" xr:uid="{00000000-0005-0000-0000-000052110000}"/>
    <cellStyle name="Normal 2 2 2 41" xfId="4435" xr:uid="{00000000-0005-0000-0000-000053110000}"/>
    <cellStyle name="Normal 2 2 2 41 2" xfId="4436" xr:uid="{00000000-0005-0000-0000-000054110000}"/>
    <cellStyle name="Normal 2 2 2 42" xfId="4437" xr:uid="{00000000-0005-0000-0000-000055110000}"/>
    <cellStyle name="Normal 2 2 2 42 2" xfId="4438" xr:uid="{00000000-0005-0000-0000-000056110000}"/>
    <cellStyle name="Normal 2 2 2 43" xfId="4439" xr:uid="{00000000-0005-0000-0000-000057110000}"/>
    <cellStyle name="Normal 2 2 2 43 2" xfId="4440" xr:uid="{00000000-0005-0000-0000-000058110000}"/>
    <cellStyle name="Normal 2 2 2 44" xfId="4441" xr:uid="{00000000-0005-0000-0000-000059110000}"/>
    <cellStyle name="Normal 2 2 2 44 2" xfId="4442" xr:uid="{00000000-0005-0000-0000-00005A110000}"/>
    <cellStyle name="Normal 2 2 2 45" xfId="4443" xr:uid="{00000000-0005-0000-0000-00005B110000}"/>
    <cellStyle name="Normal 2 2 2 45 2" xfId="4444" xr:uid="{00000000-0005-0000-0000-00005C110000}"/>
    <cellStyle name="Normal 2 2 2 46" xfId="4445" xr:uid="{00000000-0005-0000-0000-00005D110000}"/>
    <cellStyle name="Normal 2 2 2 46 2" xfId="4446" xr:uid="{00000000-0005-0000-0000-00005E110000}"/>
    <cellStyle name="Normal 2 2 2 47" xfId="4447" xr:uid="{00000000-0005-0000-0000-00005F110000}"/>
    <cellStyle name="Normal 2 2 2 47 2" xfId="4448" xr:uid="{00000000-0005-0000-0000-000060110000}"/>
    <cellStyle name="Normal 2 2 2 48" xfId="4449" xr:uid="{00000000-0005-0000-0000-000061110000}"/>
    <cellStyle name="Normal 2 2 2 48 2" xfId="4450" xr:uid="{00000000-0005-0000-0000-000062110000}"/>
    <cellStyle name="Normal 2 2 2 49" xfId="4451" xr:uid="{00000000-0005-0000-0000-000063110000}"/>
    <cellStyle name="Normal 2 2 2 49 2" xfId="4452" xr:uid="{00000000-0005-0000-0000-000064110000}"/>
    <cellStyle name="Normal 2 2 2 5" xfId="4453" xr:uid="{00000000-0005-0000-0000-000065110000}"/>
    <cellStyle name="Normal 2 2 2 5 10" xfId="4454" xr:uid="{00000000-0005-0000-0000-000066110000}"/>
    <cellStyle name="Normal 2 2 2 5 10 2" xfId="4455" xr:uid="{00000000-0005-0000-0000-000067110000}"/>
    <cellStyle name="Normal 2 2 2 5 10 2 2" xfId="11422" xr:uid="{70CD9572-CE0E-4C49-B4DE-51863592B4E7}"/>
    <cellStyle name="Normal 2 2 2 5 10 3" xfId="11421" xr:uid="{A63E78AE-51F9-4572-84BF-AC185A89578B}"/>
    <cellStyle name="Normal 2 2 2 5 11" xfId="4456" xr:uid="{00000000-0005-0000-0000-000068110000}"/>
    <cellStyle name="Normal 2 2 2 5 11 2" xfId="4457" xr:uid="{00000000-0005-0000-0000-000069110000}"/>
    <cellStyle name="Normal 2 2 2 5 11 2 2" xfId="11424" xr:uid="{0E284A28-942C-41B4-83DB-978FF8DD8021}"/>
    <cellStyle name="Normal 2 2 2 5 11 3" xfId="11423" xr:uid="{A56029E6-E3FB-4426-9323-63DE8BE81B04}"/>
    <cellStyle name="Normal 2 2 2 5 12" xfId="4458" xr:uid="{00000000-0005-0000-0000-00006A110000}"/>
    <cellStyle name="Normal 2 2 2 5 12 2" xfId="4459" xr:uid="{00000000-0005-0000-0000-00006B110000}"/>
    <cellStyle name="Normal 2 2 2 5 12 2 2" xfId="11426" xr:uid="{E5AFA0BA-8F6A-4BBB-90DE-55A0366EC560}"/>
    <cellStyle name="Normal 2 2 2 5 12 3" xfId="11425" xr:uid="{33E958FD-3DCF-4991-85B8-5CA6557AAF10}"/>
    <cellStyle name="Normal 2 2 2 5 13" xfId="4460" xr:uid="{00000000-0005-0000-0000-00006C110000}"/>
    <cellStyle name="Normal 2 2 2 5 13 2" xfId="4461" xr:uid="{00000000-0005-0000-0000-00006D110000}"/>
    <cellStyle name="Normal 2 2 2 5 13 2 2" xfId="11428" xr:uid="{3E8EC9A5-D5F2-45C3-B758-19053E208844}"/>
    <cellStyle name="Normal 2 2 2 5 13 3" xfId="11427" xr:uid="{2CA689C6-40F4-4D98-8982-A86F3E7BF853}"/>
    <cellStyle name="Normal 2 2 2 5 14" xfId="4462" xr:uid="{00000000-0005-0000-0000-00006E110000}"/>
    <cellStyle name="Normal 2 2 2 5 14 2" xfId="4463" xr:uid="{00000000-0005-0000-0000-00006F110000}"/>
    <cellStyle name="Normal 2 2 2 5 14 2 2" xfId="11430" xr:uid="{080416F8-C91C-4C86-8F06-2DBDFA7A9EE1}"/>
    <cellStyle name="Normal 2 2 2 5 14 3" xfId="11429" xr:uid="{CF55E5B4-79C7-4E42-BD44-BBD08137FD5E}"/>
    <cellStyle name="Normal 2 2 2 5 15" xfId="4464" xr:uid="{00000000-0005-0000-0000-000070110000}"/>
    <cellStyle name="Normal 2 2 2 5 15 2" xfId="4465" xr:uid="{00000000-0005-0000-0000-000071110000}"/>
    <cellStyle name="Normal 2 2 2 5 15 2 2" xfId="11432" xr:uid="{4F79577B-59F2-4A20-996B-2F16712D548D}"/>
    <cellStyle name="Normal 2 2 2 5 15 3" xfId="11431" xr:uid="{72485D43-4FFC-4619-BE50-5071AC9E1172}"/>
    <cellStyle name="Normal 2 2 2 5 16" xfId="4466" xr:uid="{00000000-0005-0000-0000-000072110000}"/>
    <cellStyle name="Normal 2 2 2 5 16 2" xfId="4467" xr:uid="{00000000-0005-0000-0000-000073110000}"/>
    <cellStyle name="Normal 2 2 2 5 16 2 2" xfId="11434" xr:uid="{77364FAD-5644-4891-84A7-39367E5FFC0E}"/>
    <cellStyle name="Normal 2 2 2 5 16 3" xfId="11433" xr:uid="{BF87B1E2-C70A-4843-8DE2-2F3D41AA9863}"/>
    <cellStyle name="Normal 2 2 2 5 17" xfId="4468" xr:uid="{00000000-0005-0000-0000-000074110000}"/>
    <cellStyle name="Normal 2 2 2 5 17 2" xfId="4469" xr:uid="{00000000-0005-0000-0000-000075110000}"/>
    <cellStyle name="Normal 2 2 2 5 17 2 2" xfId="11436" xr:uid="{2D303F71-CC0C-46DC-B033-8DEB5EA6BB15}"/>
    <cellStyle name="Normal 2 2 2 5 17 3" xfId="11435" xr:uid="{568A30A3-8591-4692-B0C3-3E0DFE476E49}"/>
    <cellStyle name="Normal 2 2 2 5 18" xfId="4470" xr:uid="{00000000-0005-0000-0000-000076110000}"/>
    <cellStyle name="Normal 2 2 2 5 18 2" xfId="4471" xr:uid="{00000000-0005-0000-0000-000077110000}"/>
    <cellStyle name="Normal 2 2 2 5 18 2 2" xfId="11438" xr:uid="{408213E2-6F69-4B43-AB5C-4E1FF91DFFF4}"/>
    <cellStyle name="Normal 2 2 2 5 18 3" xfId="11437" xr:uid="{681D31B5-0F50-4271-B975-21D3555CFA3F}"/>
    <cellStyle name="Normal 2 2 2 5 19" xfId="4472" xr:uid="{00000000-0005-0000-0000-000078110000}"/>
    <cellStyle name="Normal 2 2 2 5 19 2" xfId="4473" xr:uid="{00000000-0005-0000-0000-000079110000}"/>
    <cellStyle name="Normal 2 2 2 5 19 2 2" xfId="11440" xr:uid="{771E3530-35FB-458B-923B-FA9C898B800B}"/>
    <cellStyle name="Normal 2 2 2 5 19 3" xfId="11439" xr:uid="{E8C1ECF2-3632-4178-8101-6F294C677B7F}"/>
    <cellStyle name="Normal 2 2 2 5 2" xfId="4474" xr:uid="{00000000-0005-0000-0000-00007A110000}"/>
    <cellStyle name="Normal 2 2 2 5 2 10" xfId="11441" xr:uid="{232051E4-C1D6-4C48-B74A-18CBCB3DB39B}"/>
    <cellStyle name="Normal 2 2 2 5 2 2" xfId="4475" xr:uid="{00000000-0005-0000-0000-00007B110000}"/>
    <cellStyle name="Normal 2 2 2 5 2 2 2" xfId="4476" xr:uid="{00000000-0005-0000-0000-00007C110000}"/>
    <cellStyle name="Normal 2 2 2 5 2 2 2 2" xfId="4477" xr:uid="{00000000-0005-0000-0000-00007D110000}"/>
    <cellStyle name="Normal 2 2 2 5 2 2 3" xfId="4478" xr:uid="{00000000-0005-0000-0000-00007E110000}"/>
    <cellStyle name="Normal 2 2 2 5 2 3" xfId="4479" xr:uid="{00000000-0005-0000-0000-00007F110000}"/>
    <cellStyle name="Normal 2 2 2 5 2 3 2" xfId="4480" xr:uid="{00000000-0005-0000-0000-000080110000}"/>
    <cellStyle name="Normal 2 2 2 5 2 3 2 2" xfId="4481" xr:uid="{00000000-0005-0000-0000-000081110000}"/>
    <cellStyle name="Normal 2 2 2 5 2 3 3" xfId="4482" xr:uid="{00000000-0005-0000-0000-000082110000}"/>
    <cellStyle name="Normal 2 2 2 5 2 4" xfId="4483" xr:uid="{00000000-0005-0000-0000-000083110000}"/>
    <cellStyle name="Normal 2 2 2 5 2 4 2" xfId="4484" xr:uid="{00000000-0005-0000-0000-000084110000}"/>
    <cellStyle name="Normal 2 2 2 5 2 4 2 2" xfId="4485" xr:uid="{00000000-0005-0000-0000-000085110000}"/>
    <cellStyle name="Normal 2 2 2 5 2 4 3" xfId="4486" xr:uid="{00000000-0005-0000-0000-000086110000}"/>
    <cellStyle name="Normal 2 2 2 5 2 5" xfId="4487" xr:uid="{00000000-0005-0000-0000-000087110000}"/>
    <cellStyle name="Normal 2 2 2 5 2 5 2" xfId="4488" xr:uid="{00000000-0005-0000-0000-000088110000}"/>
    <cellStyle name="Normal 2 2 2 5 2 5 2 2" xfId="4489" xr:uid="{00000000-0005-0000-0000-000089110000}"/>
    <cellStyle name="Normal 2 2 2 5 2 5 3" xfId="4490" xr:uid="{00000000-0005-0000-0000-00008A110000}"/>
    <cellStyle name="Normal 2 2 2 5 2 6" xfId="4491" xr:uid="{00000000-0005-0000-0000-00008B110000}"/>
    <cellStyle name="Normal 2 2 2 5 2 6 2" xfId="4492" xr:uid="{00000000-0005-0000-0000-00008C110000}"/>
    <cellStyle name="Normal 2 2 2 5 2 6 3" xfId="4493" xr:uid="{00000000-0005-0000-0000-00008D110000}"/>
    <cellStyle name="Normal 2 2 2 5 2 6 3 2" xfId="11442" xr:uid="{1E61A5AB-FB92-408E-8DFB-A27BE685F3CA}"/>
    <cellStyle name="Normal 2 2 2 5 2 7" xfId="4494" xr:uid="{00000000-0005-0000-0000-00008E110000}"/>
    <cellStyle name="Normal 2 2 2 5 2 7 2" xfId="4495" xr:uid="{00000000-0005-0000-0000-00008F110000}"/>
    <cellStyle name="Normal 2 2 2 5 2 7 2 2" xfId="11444" xr:uid="{BE079A63-EA12-4321-8F4E-5AD713883521}"/>
    <cellStyle name="Normal 2 2 2 5 2 7 3" xfId="11443" xr:uid="{FB919F8E-7613-497A-8529-0DB0269E06F2}"/>
    <cellStyle name="Normal 2 2 2 5 2 8" xfId="4496" xr:uid="{00000000-0005-0000-0000-000090110000}"/>
    <cellStyle name="Normal 2 2 2 5 2 8 2" xfId="11445" xr:uid="{76717CC4-8320-4DD4-A952-1F957726CEB6}"/>
    <cellStyle name="Normal 2 2 2 5 2 9" xfId="4497" xr:uid="{00000000-0005-0000-0000-000091110000}"/>
    <cellStyle name="Normal 2 2 2 5 2 9 2" xfId="11446" xr:uid="{2E4A1417-DA1B-4D87-BAA6-C3DB05330E3C}"/>
    <cellStyle name="Normal 2 2 2 5 20" xfId="4498" xr:uid="{00000000-0005-0000-0000-000092110000}"/>
    <cellStyle name="Normal 2 2 2 5 20 2" xfId="4499" xr:uid="{00000000-0005-0000-0000-000093110000}"/>
    <cellStyle name="Normal 2 2 2 5 20 2 2" xfId="11448" xr:uid="{7C8DEFBE-04C3-449D-85BD-DBEE78B34FF5}"/>
    <cellStyle name="Normal 2 2 2 5 20 3" xfId="11447" xr:uid="{086D5706-4E6A-4990-84D9-5D7FABA1828C}"/>
    <cellStyle name="Normal 2 2 2 5 21" xfId="4500" xr:uid="{00000000-0005-0000-0000-000094110000}"/>
    <cellStyle name="Normal 2 2 2 5 21 2" xfId="4501" xr:uid="{00000000-0005-0000-0000-000095110000}"/>
    <cellStyle name="Normal 2 2 2 5 21 2 2" xfId="11450" xr:uid="{2DDD5AE1-6A06-413B-BF99-3E08D70F9250}"/>
    <cellStyle name="Normal 2 2 2 5 21 3" xfId="11449" xr:uid="{AF9DAB38-E640-4C23-9FF8-17EA51AF6A99}"/>
    <cellStyle name="Normal 2 2 2 5 22" xfId="4502" xr:uid="{00000000-0005-0000-0000-000096110000}"/>
    <cellStyle name="Normal 2 2 2 5 22 2" xfId="4503" xr:uid="{00000000-0005-0000-0000-000097110000}"/>
    <cellStyle name="Normal 2 2 2 5 22 2 2" xfId="11452" xr:uid="{5B840100-9B70-474D-98C4-66A6D1DD592B}"/>
    <cellStyle name="Normal 2 2 2 5 22 3" xfId="11451" xr:uid="{EF109D56-1D9A-400D-AB56-F3F76E612C6A}"/>
    <cellStyle name="Normal 2 2 2 5 23" xfId="4504" xr:uid="{00000000-0005-0000-0000-000098110000}"/>
    <cellStyle name="Normal 2 2 2 5 23 2" xfId="4505" xr:uid="{00000000-0005-0000-0000-000099110000}"/>
    <cellStyle name="Normal 2 2 2 5 23 2 2" xfId="11454" xr:uid="{FA17DEEE-711D-4C1E-B09B-F10F313CDED1}"/>
    <cellStyle name="Normal 2 2 2 5 23 3" xfId="11453" xr:uid="{B7896FA9-9D28-48E0-AF91-405B17F813AF}"/>
    <cellStyle name="Normal 2 2 2 5 24" xfId="4506" xr:uid="{00000000-0005-0000-0000-00009A110000}"/>
    <cellStyle name="Normal 2 2 2 5 24 2" xfId="4507" xr:uid="{00000000-0005-0000-0000-00009B110000}"/>
    <cellStyle name="Normal 2 2 2 5 24 2 2" xfId="11456" xr:uid="{6FBE8A57-43A3-497D-A94F-81E6F012B559}"/>
    <cellStyle name="Normal 2 2 2 5 24 3" xfId="11455" xr:uid="{B6075DE5-D869-440C-9D1F-7EE568D7CCFD}"/>
    <cellStyle name="Normal 2 2 2 5 25" xfId="4508" xr:uid="{00000000-0005-0000-0000-00009C110000}"/>
    <cellStyle name="Normal 2 2 2 5 25 2" xfId="4509" xr:uid="{00000000-0005-0000-0000-00009D110000}"/>
    <cellStyle name="Normal 2 2 2 5 25 2 2" xfId="11458" xr:uid="{59B8FBE2-654B-4783-A5EB-03EAF1F0AF09}"/>
    <cellStyle name="Normal 2 2 2 5 25 3" xfId="11457" xr:uid="{2E0E5406-0695-4526-86F3-D08737ECB567}"/>
    <cellStyle name="Normal 2 2 2 5 26" xfId="4510" xr:uid="{00000000-0005-0000-0000-00009E110000}"/>
    <cellStyle name="Normal 2 2 2 5 26 2" xfId="4511" xr:uid="{00000000-0005-0000-0000-00009F110000}"/>
    <cellStyle name="Normal 2 2 2 5 26 2 2" xfId="11460" xr:uid="{F06D90C4-DD99-4CD3-95D8-D0ED3A319C4A}"/>
    <cellStyle name="Normal 2 2 2 5 26 3" xfId="11459" xr:uid="{EADF3A5F-C005-430C-B7C7-372DC6266013}"/>
    <cellStyle name="Normal 2 2 2 5 27" xfId="4512" xr:uid="{00000000-0005-0000-0000-0000A0110000}"/>
    <cellStyle name="Normal 2 2 2 5 27 2" xfId="4513" xr:uid="{00000000-0005-0000-0000-0000A1110000}"/>
    <cellStyle name="Normal 2 2 2 5 27 2 2" xfId="11462" xr:uid="{9C7C9393-9D5A-4EE5-849F-2CED489151A2}"/>
    <cellStyle name="Normal 2 2 2 5 27 3" xfId="11461" xr:uid="{EFC9506A-5937-4C39-8C28-6CB703677C0A}"/>
    <cellStyle name="Normal 2 2 2 5 28" xfId="4514" xr:uid="{00000000-0005-0000-0000-0000A2110000}"/>
    <cellStyle name="Normal 2 2 2 5 28 2" xfId="4515" xr:uid="{00000000-0005-0000-0000-0000A3110000}"/>
    <cellStyle name="Normal 2 2 2 5 28 2 2" xfId="11464" xr:uid="{3BAE42DE-80FB-4B0F-8426-4FFE45E6358D}"/>
    <cellStyle name="Normal 2 2 2 5 28 3" xfId="11463" xr:uid="{A6C092F0-4D48-4BA5-8E63-5A682A4BAB05}"/>
    <cellStyle name="Normal 2 2 2 5 29" xfId="4516" xr:uid="{00000000-0005-0000-0000-0000A4110000}"/>
    <cellStyle name="Normal 2 2 2 5 29 2" xfId="4517" xr:uid="{00000000-0005-0000-0000-0000A5110000}"/>
    <cellStyle name="Normal 2 2 2 5 29 2 2" xfId="11466" xr:uid="{15DBA43B-42AF-46EE-9FD5-5C06C1402C32}"/>
    <cellStyle name="Normal 2 2 2 5 29 3" xfId="11465" xr:uid="{F27D1077-33F5-417E-BE15-BBB68FF4A80F}"/>
    <cellStyle name="Normal 2 2 2 5 3" xfId="4518" xr:uid="{00000000-0005-0000-0000-0000A6110000}"/>
    <cellStyle name="Normal 2 2 2 5 3 2" xfId="4519" xr:uid="{00000000-0005-0000-0000-0000A7110000}"/>
    <cellStyle name="Normal 2 2 2 5 30" xfId="4520" xr:uid="{00000000-0005-0000-0000-0000A8110000}"/>
    <cellStyle name="Normal 2 2 2 5 30 2" xfId="4521" xr:uid="{00000000-0005-0000-0000-0000A9110000}"/>
    <cellStyle name="Normal 2 2 2 5 30 2 2" xfId="11468" xr:uid="{B924C2FF-7618-4EB3-A448-8A8E823C226C}"/>
    <cellStyle name="Normal 2 2 2 5 30 3" xfId="11467" xr:uid="{A09A8C13-6BF5-4437-AE84-3D1BBD0284E3}"/>
    <cellStyle name="Normal 2 2 2 5 31" xfId="4522" xr:uid="{00000000-0005-0000-0000-0000AA110000}"/>
    <cellStyle name="Normal 2 2 2 5 31 2" xfId="4523" xr:uid="{00000000-0005-0000-0000-0000AB110000}"/>
    <cellStyle name="Normal 2 2 2 5 31 2 2" xfId="11470" xr:uid="{781A7E5F-44FF-4092-8DFB-68E4B7544B98}"/>
    <cellStyle name="Normal 2 2 2 5 31 3" xfId="11469" xr:uid="{2ADD1B9A-A17E-4077-AEDA-7A4306191DF4}"/>
    <cellStyle name="Normal 2 2 2 5 32" xfId="4524" xr:uid="{00000000-0005-0000-0000-0000AC110000}"/>
    <cellStyle name="Normal 2 2 2 5 32 2" xfId="4525" xr:uid="{00000000-0005-0000-0000-0000AD110000}"/>
    <cellStyle name="Normal 2 2 2 5 32 2 2" xfId="11472" xr:uid="{2145B8FF-4A30-4E6D-9C6E-313A6F0A64F3}"/>
    <cellStyle name="Normal 2 2 2 5 32 3" xfId="11471" xr:uid="{88D3A32A-3AC1-4F55-B2FB-E52615E60046}"/>
    <cellStyle name="Normal 2 2 2 5 33" xfId="4526" xr:uid="{00000000-0005-0000-0000-0000AE110000}"/>
    <cellStyle name="Normal 2 2 2 5 33 2" xfId="4527" xr:uid="{00000000-0005-0000-0000-0000AF110000}"/>
    <cellStyle name="Normal 2 2 2 5 33 2 2" xfId="11474" xr:uid="{060170FA-244B-4C04-BD3B-A989FEAC1B36}"/>
    <cellStyle name="Normal 2 2 2 5 33 3" xfId="11473" xr:uid="{07750A5D-19C9-41CA-A5BF-5C921518BD13}"/>
    <cellStyle name="Normal 2 2 2 5 34" xfId="4528" xr:uid="{00000000-0005-0000-0000-0000B0110000}"/>
    <cellStyle name="Normal 2 2 2 5 34 2" xfId="4529" xr:uid="{00000000-0005-0000-0000-0000B1110000}"/>
    <cellStyle name="Normal 2 2 2 5 34 2 2" xfId="11476" xr:uid="{196537BE-86BB-4DDD-8E2D-A63F4F5EF80A}"/>
    <cellStyle name="Normal 2 2 2 5 34 3" xfId="11475" xr:uid="{42BB36B4-8D11-412B-81C7-055B166DBFB4}"/>
    <cellStyle name="Normal 2 2 2 5 35" xfId="4530" xr:uid="{00000000-0005-0000-0000-0000B2110000}"/>
    <cellStyle name="Normal 2 2 2 5 35 2" xfId="4531" xr:uid="{00000000-0005-0000-0000-0000B3110000}"/>
    <cellStyle name="Normal 2 2 2 5 35 2 2" xfId="11478" xr:uid="{E3FDB079-7D52-4B84-A175-EAF48C9B4107}"/>
    <cellStyle name="Normal 2 2 2 5 35 3" xfId="11477" xr:uid="{3009E583-E0BC-4C2F-9D29-023F3EFC9828}"/>
    <cellStyle name="Normal 2 2 2 5 36" xfId="4532" xr:uid="{00000000-0005-0000-0000-0000B4110000}"/>
    <cellStyle name="Normal 2 2 2 5 36 2" xfId="4533" xr:uid="{00000000-0005-0000-0000-0000B5110000}"/>
    <cellStyle name="Normal 2 2 2 5 36 2 2" xfId="11480" xr:uid="{F7711DA9-60D1-48CC-8DE3-4F21DB65D4C5}"/>
    <cellStyle name="Normal 2 2 2 5 36 3" xfId="11479" xr:uid="{5A704F58-F5CE-4710-BA3D-2E09BA7E1BCD}"/>
    <cellStyle name="Normal 2 2 2 5 37" xfId="4534" xr:uid="{00000000-0005-0000-0000-0000B6110000}"/>
    <cellStyle name="Normal 2 2 2 5 37 2" xfId="4535" xr:uid="{00000000-0005-0000-0000-0000B7110000}"/>
    <cellStyle name="Normal 2 2 2 5 37 2 2" xfId="11482" xr:uid="{B4DCF3F3-498F-4E04-BBF3-52F98ECACDB4}"/>
    <cellStyle name="Normal 2 2 2 5 37 3" xfId="11481" xr:uid="{42953E8D-4F42-42BD-AADD-EC29323033F5}"/>
    <cellStyle name="Normal 2 2 2 5 38" xfId="4536" xr:uid="{00000000-0005-0000-0000-0000B8110000}"/>
    <cellStyle name="Normal 2 2 2 5 38 2" xfId="4537" xr:uid="{00000000-0005-0000-0000-0000B9110000}"/>
    <cellStyle name="Normal 2 2 2 5 38 2 2" xfId="11484" xr:uid="{8845A6A8-3C7E-4115-9405-7D2235DEE23D}"/>
    <cellStyle name="Normal 2 2 2 5 38 3" xfId="11483" xr:uid="{FA071F29-C028-4C3B-A9A7-D7C75BBA58FE}"/>
    <cellStyle name="Normal 2 2 2 5 39" xfId="4538" xr:uid="{00000000-0005-0000-0000-0000BA110000}"/>
    <cellStyle name="Normal 2 2 2 5 39 2" xfId="4539" xr:uid="{00000000-0005-0000-0000-0000BB110000}"/>
    <cellStyle name="Normal 2 2 2 5 39 2 2" xfId="11486" xr:uid="{E21723B5-250E-4EDE-BE25-CF63C9C691F2}"/>
    <cellStyle name="Normal 2 2 2 5 39 3" xfId="11485" xr:uid="{7CEB2E4A-B462-4FB4-AB96-EC1759E1DA65}"/>
    <cellStyle name="Normal 2 2 2 5 4" xfId="4540" xr:uid="{00000000-0005-0000-0000-0000BC110000}"/>
    <cellStyle name="Normal 2 2 2 5 4 2" xfId="4541" xr:uid="{00000000-0005-0000-0000-0000BD110000}"/>
    <cellStyle name="Normal 2 2 2 5 40" xfId="4542" xr:uid="{00000000-0005-0000-0000-0000BE110000}"/>
    <cellStyle name="Normal 2 2 2 5 40 2" xfId="4543" xr:uid="{00000000-0005-0000-0000-0000BF110000}"/>
    <cellStyle name="Normal 2 2 2 5 40 2 2" xfId="11488" xr:uid="{B0CA4DAF-0D1E-4ADD-9341-1C868E8B4541}"/>
    <cellStyle name="Normal 2 2 2 5 40 3" xfId="11487" xr:uid="{BC767C20-2BC5-44AE-9745-C78468C8CA41}"/>
    <cellStyle name="Normal 2 2 2 5 41" xfId="4544" xr:uid="{00000000-0005-0000-0000-0000C0110000}"/>
    <cellStyle name="Normal 2 2 2 5 41 2" xfId="4545" xr:uid="{00000000-0005-0000-0000-0000C1110000}"/>
    <cellStyle name="Normal 2 2 2 5 41 2 2" xfId="11490" xr:uid="{CFB8CF8F-71E6-4432-8941-779D69C944BA}"/>
    <cellStyle name="Normal 2 2 2 5 41 3" xfId="11489" xr:uid="{D2564962-8F62-4E86-A1E0-CFA1AD172C57}"/>
    <cellStyle name="Normal 2 2 2 5 42" xfId="4546" xr:uid="{00000000-0005-0000-0000-0000C2110000}"/>
    <cellStyle name="Normal 2 2 2 5 43" xfId="4547" xr:uid="{00000000-0005-0000-0000-0000C3110000}"/>
    <cellStyle name="Normal 2 2 2 5 43 2" xfId="11491" xr:uid="{94310EF8-7DC5-4BDD-BE76-49BFE7E2B904}"/>
    <cellStyle name="Normal 2 2 2 5 44" xfId="4548" xr:uid="{00000000-0005-0000-0000-0000C4110000}"/>
    <cellStyle name="Normal 2 2 2 5 44 2" xfId="11492" xr:uid="{3AE57E67-D4E5-46C5-978B-41499F8C72B4}"/>
    <cellStyle name="Normal 2 2 2 5 45" xfId="4549" xr:uid="{00000000-0005-0000-0000-0000C5110000}"/>
    <cellStyle name="Normal 2 2 2 5 45 2" xfId="11493" xr:uid="{B55B2178-5DEA-479B-8243-F512AC8A287A}"/>
    <cellStyle name="Normal 2 2 2 5 5" xfId="4550" xr:uid="{00000000-0005-0000-0000-0000C6110000}"/>
    <cellStyle name="Normal 2 2 2 5 5 2" xfId="4551" xr:uid="{00000000-0005-0000-0000-0000C7110000}"/>
    <cellStyle name="Normal 2 2 2 5 6" xfId="4552" xr:uid="{00000000-0005-0000-0000-0000C8110000}"/>
    <cellStyle name="Normal 2 2 2 5 6 2" xfId="4553" xr:uid="{00000000-0005-0000-0000-0000C9110000}"/>
    <cellStyle name="Normal 2 2 2 5 6 3" xfId="4554" xr:uid="{00000000-0005-0000-0000-0000CA110000}"/>
    <cellStyle name="Normal 2 2 2 5 6 3 2" xfId="11495" xr:uid="{0B0E39C3-5206-4667-A2B4-72622EF69BC7}"/>
    <cellStyle name="Normal 2 2 2 5 6 4" xfId="11494" xr:uid="{9CDFE8A3-0A35-4F8E-86D1-C336F7DC700C}"/>
    <cellStyle name="Normal 2 2 2 5 7" xfId="4555" xr:uid="{00000000-0005-0000-0000-0000CB110000}"/>
    <cellStyle name="Normal 2 2 2 5 7 2" xfId="4556" xr:uid="{00000000-0005-0000-0000-0000CC110000}"/>
    <cellStyle name="Normal 2 2 2 5 7 2 2" xfId="11497" xr:uid="{FC19B806-330B-4F2C-8B93-2CF21E677BD0}"/>
    <cellStyle name="Normal 2 2 2 5 7 3" xfId="11496" xr:uid="{1E64B2E0-330E-41DD-B211-E9C17B78F4C1}"/>
    <cellStyle name="Normal 2 2 2 5 8" xfId="4557" xr:uid="{00000000-0005-0000-0000-0000CD110000}"/>
    <cellStyle name="Normal 2 2 2 5 8 2" xfId="4558" xr:uid="{00000000-0005-0000-0000-0000CE110000}"/>
    <cellStyle name="Normal 2 2 2 5 8 3" xfId="4559" xr:uid="{00000000-0005-0000-0000-0000CF110000}"/>
    <cellStyle name="Normal 2 2 2 5 8 3 2" xfId="11499" xr:uid="{2D53E1B1-08F3-4452-86C7-6B6C83BF3F2F}"/>
    <cellStyle name="Normal 2 2 2 5 8 4" xfId="11498" xr:uid="{42034EF4-6CAB-4E48-B6DB-003E1814DACC}"/>
    <cellStyle name="Normal 2 2 2 5 9" xfId="4560" xr:uid="{00000000-0005-0000-0000-0000D0110000}"/>
    <cellStyle name="Normal 2 2 2 5 9 2" xfId="4561" xr:uid="{00000000-0005-0000-0000-0000D1110000}"/>
    <cellStyle name="Normal 2 2 2 5 9 2 2" xfId="11501" xr:uid="{3CBB7B1B-9DCB-4ADF-957D-4FAFAB79B389}"/>
    <cellStyle name="Normal 2 2 2 5 9 3" xfId="11500" xr:uid="{1D4DC0B5-B88C-4CA4-836D-7BDC24C6F3D8}"/>
    <cellStyle name="Normal 2 2 2 50" xfId="4562" xr:uid="{00000000-0005-0000-0000-0000D2110000}"/>
    <cellStyle name="Normal 2 2 2 50 2" xfId="4563" xr:uid="{00000000-0005-0000-0000-0000D3110000}"/>
    <cellStyle name="Normal 2 2 2 51" xfId="4564" xr:uid="{00000000-0005-0000-0000-0000D4110000}"/>
    <cellStyle name="Normal 2 2 2 51 2" xfId="4565" xr:uid="{00000000-0005-0000-0000-0000D5110000}"/>
    <cellStyle name="Normal 2 2 2 52" xfId="4566" xr:uid="{00000000-0005-0000-0000-0000D6110000}"/>
    <cellStyle name="Normal 2 2 2 52 2" xfId="4567" xr:uid="{00000000-0005-0000-0000-0000D7110000}"/>
    <cellStyle name="Normal 2 2 2 53" xfId="4568" xr:uid="{00000000-0005-0000-0000-0000D8110000}"/>
    <cellStyle name="Normal 2 2 2 53 2" xfId="4569" xr:uid="{00000000-0005-0000-0000-0000D9110000}"/>
    <cellStyle name="Normal 2 2 2 54" xfId="4570" xr:uid="{00000000-0005-0000-0000-0000DA110000}"/>
    <cellStyle name="Normal 2 2 2 54 2" xfId="4571" xr:uid="{00000000-0005-0000-0000-0000DB110000}"/>
    <cellStyle name="Normal 2 2 2 55" xfId="4572" xr:uid="{00000000-0005-0000-0000-0000DC110000}"/>
    <cellStyle name="Normal 2 2 2 55 2" xfId="4573" xr:uid="{00000000-0005-0000-0000-0000DD110000}"/>
    <cellStyle name="Normal 2 2 2 56" xfId="4574" xr:uid="{00000000-0005-0000-0000-0000DE110000}"/>
    <cellStyle name="Normal 2 2 2 56 2" xfId="4575" xr:uid="{00000000-0005-0000-0000-0000DF110000}"/>
    <cellStyle name="Normal 2 2 2 57" xfId="4576" xr:uid="{00000000-0005-0000-0000-0000E0110000}"/>
    <cellStyle name="Normal 2 2 2 57 2" xfId="4577" xr:uid="{00000000-0005-0000-0000-0000E1110000}"/>
    <cellStyle name="Normal 2 2 2 58" xfId="4578" xr:uid="{00000000-0005-0000-0000-0000E2110000}"/>
    <cellStyle name="Normal 2 2 2 58 2" xfId="4579" xr:uid="{00000000-0005-0000-0000-0000E3110000}"/>
    <cellStyle name="Normal 2 2 2 59" xfId="4580" xr:uid="{00000000-0005-0000-0000-0000E4110000}"/>
    <cellStyle name="Normal 2 2 2 59 2" xfId="4581" xr:uid="{00000000-0005-0000-0000-0000E5110000}"/>
    <cellStyle name="Normal 2 2 2 6" xfId="4582" xr:uid="{00000000-0005-0000-0000-0000E6110000}"/>
    <cellStyle name="Normal 2 2 2 6 10" xfId="4583" xr:uid="{00000000-0005-0000-0000-0000E7110000}"/>
    <cellStyle name="Normal 2 2 2 6 10 2" xfId="4584" xr:uid="{00000000-0005-0000-0000-0000E8110000}"/>
    <cellStyle name="Normal 2 2 2 6 10 2 2" xfId="11503" xr:uid="{471E2BAA-DD28-4292-AF1A-10B0C8C6C13A}"/>
    <cellStyle name="Normal 2 2 2 6 10 3" xfId="11502" xr:uid="{14C00BFA-B7E2-4EDE-86A6-76218D350A4C}"/>
    <cellStyle name="Normal 2 2 2 6 11" xfId="4585" xr:uid="{00000000-0005-0000-0000-0000E9110000}"/>
    <cellStyle name="Normal 2 2 2 6 11 2" xfId="4586" xr:uid="{00000000-0005-0000-0000-0000EA110000}"/>
    <cellStyle name="Normal 2 2 2 6 11 2 2" xfId="11505" xr:uid="{D5479ECA-C29D-4C5B-9059-E706C8F98FDF}"/>
    <cellStyle name="Normal 2 2 2 6 11 3" xfId="11504" xr:uid="{CBEF04EF-A017-4085-863D-71C6D9878C5B}"/>
    <cellStyle name="Normal 2 2 2 6 12" xfId="4587" xr:uid="{00000000-0005-0000-0000-0000EB110000}"/>
    <cellStyle name="Normal 2 2 2 6 12 2" xfId="4588" xr:uid="{00000000-0005-0000-0000-0000EC110000}"/>
    <cellStyle name="Normal 2 2 2 6 12 2 2" xfId="11507" xr:uid="{A4732AA0-1386-4EB9-9208-BE6CB08F62D5}"/>
    <cellStyle name="Normal 2 2 2 6 12 3" xfId="11506" xr:uid="{E3425497-D1B3-4F2F-86CA-A24129572F8A}"/>
    <cellStyle name="Normal 2 2 2 6 13" xfId="4589" xr:uid="{00000000-0005-0000-0000-0000ED110000}"/>
    <cellStyle name="Normal 2 2 2 6 13 2" xfId="4590" xr:uid="{00000000-0005-0000-0000-0000EE110000}"/>
    <cellStyle name="Normal 2 2 2 6 13 2 2" xfId="11509" xr:uid="{7E87CDDB-CA4A-4713-8E95-2E0EE7134C2A}"/>
    <cellStyle name="Normal 2 2 2 6 13 3" xfId="11508" xr:uid="{329948E3-4E73-4839-92C6-15F31A0F4FFD}"/>
    <cellStyle name="Normal 2 2 2 6 14" xfId="4591" xr:uid="{00000000-0005-0000-0000-0000EF110000}"/>
    <cellStyle name="Normal 2 2 2 6 14 2" xfId="4592" xr:uid="{00000000-0005-0000-0000-0000F0110000}"/>
    <cellStyle name="Normal 2 2 2 6 14 2 2" xfId="11511" xr:uid="{0F5B8358-9287-48E6-BF07-25346C002C9B}"/>
    <cellStyle name="Normal 2 2 2 6 14 3" xfId="11510" xr:uid="{0EBFA4B3-3B47-48F3-BC8F-DC76125957A4}"/>
    <cellStyle name="Normal 2 2 2 6 15" xfId="4593" xr:uid="{00000000-0005-0000-0000-0000F1110000}"/>
    <cellStyle name="Normal 2 2 2 6 15 2" xfId="4594" xr:uid="{00000000-0005-0000-0000-0000F2110000}"/>
    <cellStyle name="Normal 2 2 2 6 15 2 2" xfId="11513" xr:uid="{5F90AE7A-E4B2-4975-8CB2-5B1BDF72E035}"/>
    <cellStyle name="Normal 2 2 2 6 15 3" xfId="11512" xr:uid="{5488F789-83DB-483A-B4B6-8F149DC686B5}"/>
    <cellStyle name="Normal 2 2 2 6 16" xfId="4595" xr:uid="{00000000-0005-0000-0000-0000F3110000}"/>
    <cellStyle name="Normal 2 2 2 6 16 2" xfId="4596" xr:uid="{00000000-0005-0000-0000-0000F4110000}"/>
    <cellStyle name="Normal 2 2 2 6 16 2 2" xfId="11515" xr:uid="{C643F01C-E117-452A-A258-31E1BB454441}"/>
    <cellStyle name="Normal 2 2 2 6 16 3" xfId="11514" xr:uid="{7CD26FE0-0E85-4E2F-A764-42B7BBFB0239}"/>
    <cellStyle name="Normal 2 2 2 6 17" xfId="4597" xr:uid="{00000000-0005-0000-0000-0000F5110000}"/>
    <cellStyle name="Normal 2 2 2 6 17 2" xfId="4598" xr:uid="{00000000-0005-0000-0000-0000F6110000}"/>
    <cellStyle name="Normal 2 2 2 6 17 2 2" xfId="11517" xr:uid="{FCCDE2E8-9E89-4DBD-83BA-C17BB909B9A1}"/>
    <cellStyle name="Normal 2 2 2 6 17 3" xfId="11516" xr:uid="{F032FFA2-8E75-40C7-AFE3-31C8E953EB8B}"/>
    <cellStyle name="Normal 2 2 2 6 18" xfId="4599" xr:uid="{00000000-0005-0000-0000-0000F7110000}"/>
    <cellStyle name="Normal 2 2 2 6 18 2" xfId="4600" xr:uid="{00000000-0005-0000-0000-0000F8110000}"/>
    <cellStyle name="Normal 2 2 2 6 18 2 2" xfId="11519" xr:uid="{07B3D42C-7F3D-407A-83E3-3E69FBF1FFC3}"/>
    <cellStyle name="Normal 2 2 2 6 18 3" xfId="11518" xr:uid="{7C231349-7982-45A1-BF0C-D9C733B6FD19}"/>
    <cellStyle name="Normal 2 2 2 6 19" xfId="4601" xr:uid="{00000000-0005-0000-0000-0000F9110000}"/>
    <cellStyle name="Normal 2 2 2 6 19 2" xfId="4602" xr:uid="{00000000-0005-0000-0000-0000FA110000}"/>
    <cellStyle name="Normal 2 2 2 6 19 2 2" xfId="11521" xr:uid="{AB6B667A-04CA-4EEE-A428-FA4B35B816FF}"/>
    <cellStyle name="Normal 2 2 2 6 19 3" xfId="11520" xr:uid="{AB15B7B0-8D5A-4639-8F55-49599C280FE1}"/>
    <cellStyle name="Normal 2 2 2 6 2" xfId="4603" xr:uid="{00000000-0005-0000-0000-0000FB110000}"/>
    <cellStyle name="Normal 2 2 2 6 2 2" xfId="4604" xr:uid="{00000000-0005-0000-0000-0000FC110000}"/>
    <cellStyle name="Normal 2 2 2 6 2 3" xfId="4605" xr:uid="{00000000-0005-0000-0000-0000FD110000}"/>
    <cellStyle name="Normal 2 2 2 6 2 3 2" xfId="11523" xr:uid="{3B566B9C-7F92-4C0C-9D58-B1566E204C0A}"/>
    <cellStyle name="Normal 2 2 2 6 2 4" xfId="11522" xr:uid="{9659E4EE-0501-4D88-9BEC-0553D6B0B5E6}"/>
    <cellStyle name="Normal 2 2 2 6 20" xfId="4606" xr:uid="{00000000-0005-0000-0000-0000FE110000}"/>
    <cellStyle name="Normal 2 2 2 6 20 2" xfId="4607" xr:uid="{00000000-0005-0000-0000-0000FF110000}"/>
    <cellStyle name="Normal 2 2 2 6 20 2 2" xfId="11525" xr:uid="{85F2924C-60AB-41C5-9CE5-C12CF90A0A3C}"/>
    <cellStyle name="Normal 2 2 2 6 20 3" xfId="11524" xr:uid="{D03A616D-C38B-4902-9922-63FC5983973B}"/>
    <cellStyle name="Normal 2 2 2 6 21" xfId="4608" xr:uid="{00000000-0005-0000-0000-000000120000}"/>
    <cellStyle name="Normal 2 2 2 6 21 2" xfId="4609" xr:uid="{00000000-0005-0000-0000-000001120000}"/>
    <cellStyle name="Normal 2 2 2 6 21 2 2" xfId="11527" xr:uid="{91391D12-9648-4AF2-A588-D2745C720DF2}"/>
    <cellStyle name="Normal 2 2 2 6 21 3" xfId="11526" xr:uid="{3B7F5E36-CE75-4634-B49E-41B730661F7E}"/>
    <cellStyle name="Normal 2 2 2 6 22" xfId="4610" xr:uid="{00000000-0005-0000-0000-000002120000}"/>
    <cellStyle name="Normal 2 2 2 6 23" xfId="4611" xr:uid="{00000000-0005-0000-0000-000003120000}"/>
    <cellStyle name="Normal 2 2 2 6 23 2" xfId="11528" xr:uid="{8517B20E-3600-425B-9606-EC4886FEE55A}"/>
    <cellStyle name="Normal 2 2 2 6 24" xfId="4612" xr:uid="{00000000-0005-0000-0000-000004120000}"/>
    <cellStyle name="Normal 2 2 2 6 24 2" xfId="11529" xr:uid="{FCA98DBB-508C-4D66-8217-7D4B6277807A}"/>
    <cellStyle name="Normal 2 2 2 6 25" xfId="4613" xr:uid="{00000000-0005-0000-0000-000005120000}"/>
    <cellStyle name="Normal 2 2 2 6 25 2" xfId="11530" xr:uid="{18669FD3-7F4B-4C08-8053-304CB8A660CF}"/>
    <cellStyle name="Normal 2 2 2 6 3" xfId="4614" xr:uid="{00000000-0005-0000-0000-000006120000}"/>
    <cellStyle name="Normal 2 2 2 6 3 2" xfId="4615" xr:uid="{00000000-0005-0000-0000-000007120000}"/>
    <cellStyle name="Normal 2 2 2 6 3 2 2" xfId="11532" xr:uid="{A0B577FA-F1D8-43DF-A6FF-07BD98F74B44}"/>
    <cellStyle name="Normal 2 2 2 6 3 3" xfId="11531" xr:uid="{73900E52-A5ED-4A9B-8CD1-D28DA747A0A8}"/>
    <cellStyle name="Normal 2 2 2 6 4" xfId="4616" xr:uid="{00000000-0005-0000-0000-000008120000}"/>
    <cellStyle name="Normal 2 2 2 6 4 2" xfId="4617" xr:uid="{00000000-0005-0000-0000-000009120000}"/>
    <cellStyle name="Normal 2 2 2 6 4 3" xfId="4618" xr:uid="{00000000-0005-0000-0000-00000A120000}"/>
    <cellStyle name="Normal 2 2 2 6 4 3 2" xfId="11534" xr:uid="{040CB53F-E053-40C5-AFB3-19D1605157AD}"/>
    <cellStyle name="Normal 2 2 2 6 4 4" xfId="11533" xr:uid="{65181804-246C-4DBD-838A-75C9D4A48154}"/>
    <cellStyle name="Normal 2 2 2 6 5" xfId="4619" xr:uid="{00000000-0005-0000-0000-00000B120000}"/>
    <cellStyle name="Normal 2 2 2 6 5 2" xfId="4620" xr:uid="{00000000-0005-0000-0000-00000C120000}"/>
    <cellStyle name="Normal 2 2 2 6 5 2 2" xfId="11536" xr:uid="{C19E63E1-793D-4B6F-BB1F-752D8F150DEB}"/>
    <cellStyle name="Normal 2 2 2 6 5 3" xfId="11535" xr:uid="{3047167C-0919-426E-8D2A-9B0E8311DE75}"/>
    <cellStyle name="Normal 2 2 2 6 6" xfId="4621" xr:uid="{00000000-0005-0000-0000-00000D120000}"/>
    <cellStyle name="Normal 2 2 2 6 6 2" xfId="4622" xr:uid="{00000000-0005-0000-0000-00000E120000}"/>
    <cellStyle name="Normal 2 2 2 6 6 2 2" xfId="11538" xr:uid="{E25E3723-971F-4DAC-A184-91F77E673ED1}"/>
    <cellStyle name="Normal 2 2 2 6 6 3" xfId="11537" xr:uid="{4747E69B-A784-4B49-8C74-1E83A5209AD6}"/>
    <cellStyle name="Normal 2 2 2 6 7" xfId="4623" xr:uid="{00000000-0005-0000-0000-00000F120000}"/>
    <cellStyle name="Normal 2 2 2 6 7 2" xfId="4624" xr:uid="{00000000-0005-0000-0000-000010120000}"/>
    <cellStyle name="Normal 2 2 2 6 7 2 2" xfId="11540" xr:uid="{D9CEE715-3A2B-41B8-B70C-1552FD16FBE9}"/>
    <cellStyle name="Normal 2 2 2 6 7 3" xfId="11539" xr:uid="{C861C3FB-AC03-40B1-B3DE-550F97D36838}"/>
    <cellStyle name="Normal 2 2 2 6 8" xfId="4625" xr:uid="{00000000-0005-0000-0000-000011120000}"/>
    <cellStyle name="Normal 2 2 2 6 8 2" xfId="4626" xr:uid="{00000000-0005-0000-0000-000012120000}"/>
    <cellStyle name="Normal 2 2 2 6 8 2 2" xfId="11542" xr:uid="{9EBF3228-B837-481F-9EB9-1300D8124D73}"/>
    <cellStyle name="Normal 2 2 2 6 8 3" xfId="11541" xr:uid="{6922D8BC-B757-4F2D-9185-C3ECC9E57C78}"/>
    <cellStyle name="Normal 2 2 2 6 9" xfId="4627" xr:uid="{00000000-0005-0000-0000-000013120000}"/>
    <cellStyle name="Normal 2 2 2 6 9 2" xfId="4628" xr:uid="{00000000-0005-0000-0000-000014120000}"/>
    <cellStyle name="Normal 2 2 2 6 9 2 2" xfId="11544" xr:uid="{C104A5F5-EF4E-430A-A6E4-E70D924A6312}"/>
    <cellStyle name="Normal 2 2 2 6 9 3" xfId="11543" xr:uid="{AA270544-04FD-48FC-96FB-7669A921ECA1}"/>
    <cellStyle name="Normal 2 2 2 60" xfId="4629" xr:uid="{00000000-0005-0000-0000-000015120000}"/>
    <cellStyle name="Normal 2 2 2 60 2" xfId="4630" xr:uid="{00000000-0005-0000-0000-000016120000}"/>
    <cellStyle name="Normal 2 2 2 61" xfId="4631" xr:uid="{00000000-0005-0000-0000-000017120000}"/>
    <cellStyle name="Normal 2 2 2 61 2" xfId="4632" xr:uid="{00000000-0005-0000-0000-000018120000}"/>
    <cellStyle name="Normal 2 2 2 62" xfId="4633" xr:uid="{00000000-0005-0000-0000-000019120000}"/>
    <cellStyle name="Normal 2 2 2 62 2" xfId="4634" xr:uid="{00000000-0005-0000-0000-00001A120000}"/>
    <cellStyle name="Normal 2 2 2 63" xfId="4635" xr:uid="{00000000-0005-0000-0000-00001B120000}"/>
    <cellStyle name="Normal 2 2 2 63 2" xfId="4636" xr:uid="{00000000-0005-0000-0000-00001C120000}"/>
    <cellStyle name="Normal 2 2 2 64" xfId="4637" xr:uid="{00000000-0005-0000-0000-00001D120000}"/>
    <cellStyle name="Normal 2 2 2 65" xfId="4638" xr:uid="{00000000-0005-0000-0000-00001E120000}"/>
    <cellStyle name="Normal 2 2 2 66" xfId="4639" xr:uid="{00000000-0005-0000-0000-00001F120000}"/>
    <cellStyle name="Normal 2 2 2 67" xfId="4640" xr:uid="{00000000-0005-0000-0000-000020120000}"/>
    <cellStyle name="Normal 2 2 2 68" xfId="4641" xr:uid="{00000000-0005-0000-0000-000021120000}"/>
    <cellStyle name="Normal 2 2 2 69" xfId="4642" xr:uid="{00000000-0005-0000-0000-000022120000}"/>
    <cellStyle name="Normal 2 2 2 7" xfId="4643" xr:uid="{00000000-0005-0000-0000-000023120000}"/>
    <cellStyle name="Normal 2 2 2 7 2" xfId="4644" xr:uid="{00000000-0005-0000-0000-000024120000}"/>
    <cellStyle name="Normal 2 2 2 7 2 2" xfId="4645" xr:uid="{00000000-0005-0000-0000-000025120000}"/>
    <cellStyle name="Normal 2 2 2 7 2 3" xfId="4646" xr:uid="{00000000-0005-0000-0000-000026120000}"/>
    <cellStyle name="Normal 2 2 2 7 2 3 2" xfId="11545" xr:uid="{25D59B65-05F9-4A9B-A209-72181AA6F25D}"/>
    <cellStyle name="Normal 2 2 2 7 3" xfId="4647" xr:uid="{00000000-0005-0000-0000-000027120000}"/>
    <cellStyle name="Normal 2 2 2 7 3 2" xfId="11546" xr:uid="{382C2216-89A4-4016-9FD2-411848906C5E}"/>
    <cellStyle name="Normal 2 2 2 7 4" xfId="4648" xr:uid="{00000000-0005-0000-0000-000028120000}"/>
    <cellStyle name="Normal 2 2 2 7 4 2" xfId="11547" xr:uid="{1220A710-DA34-4D08-AC60-9DC6547D8CB1}"/>
    <cellStyle name="Normal 2 2 2 70" xfId="4649" xr:uid="{00000000-0005-0000-0000-000029120000}"/>
    <cellStyle name="Normal 2 2 2 71" xfId="4650" xr:uid="{00000000-0005-0000-0000-00002A120000}"/>
    <cellStyle name="Normal 2 2 2 72" xfId="4651" xr:uid="{00000000-0005-0000-0000-00002B120000}"/>
    <cellStyle name="Normal 2 2 2 73" xfId="4652" xr:uid="{00000000-0005-0000-0000-00002C120000}"/>
    <cellStyle name="Normal 2 2 2 74" xfId="4653" xr:uid="{00000000-0005-0000-0000-00002D120000}"/>
    <cellStyle name="Normal 2 2 2 75" xfId="4654" xr:uid="{00000000-0005-0000-0000-00002E120000}"/>
    <cellStyle name="Normal 2 2 2 76" xfId="4655" xr:uid="{00000000-0005-0000-0000-00002F120000}"/>
    <cellStyle name="Normal 2 2 2 77" xfId="4656" xr:uid="{00000000-0005-0000-0000-000030120000}"/>
    <cellStyle name="Normal 2 2 2 78" xfId="4657" xr:uid="{00000000-0005-0000-0000-000031120000}"/>
    <cellStyle name="Normal 2 2 2 79" xfId="4658" xr:uid="{00000000-0005-0000-0000-000032120000}"/>
    <cellStyle name="Normal 2 2 2 8" xfId="4659" xr:uid="{00000000-0005-0000-0000-000033120000}"/>
    <cellStyle name="Normal 2 2 2 8 2" xfId="4660" xr:uid="{00000000-0005-0000-0000-000034120000}"/>
    <cellStyle name="Normal 2 2 2 8 2 2" xfId="4661" xr:uid="{00000000-0005-0000-0000-000035120000}"/>
    <cellStyle name="Normal 2 2 2 8 3" xfId="4662" xr:uid="{00000000-0005-0000-0000-000036120000}"/>
    <cellStyle name="Normal 2 2 2 80" xfId="4663" xr:uid="{00000000-0005-0000-0000-000037120000}"/>
    <cellStyle name="Normal 2 2 2 81" xfId="4664" xr:uid="{00000000-0005-0000-0000-000038120000}"/>
    <cellStyle name="Normal 2 2 2 82" xfId="4665" xr:uid="{00000000-0005-0000-0000-000039120000}"/>
    <cellStyle name="Normal 2 2 2 83" xfId="4666" xr:uid="{00000000-0005-0000-0000-00003A120000}"/>
    <cellStyle name="Normal 2 2 2 84" xfId="4667" xr:uid="{00000000-0005-0000-0000-00003B120000}"/>
    <cellStyle name="Normal 2 2 2 85" xfId="4668" xr:uid="{00000000-0005-0000-0000-00003C120000}"/>
    <cellStyle name="Normal 2 2 2 86" xfId="4669" xr:uid="{00000000-0005-0000-0000-00003D120000}"/>
    <cellStyle name="Normal 2 2 2 87" xfId="4670" xr:uid="{00000000-0005-0000-0000-00003E120000}"/>
    <cellStyle name="Normal 2 2 2 88" xfId="4671" xr:uid="{00000000-0005-0000-0000-00003F120000}"/>
    <cellStyle name="Normal 2 2 2 89" xfId="4672" xr:uid="{00000000-0005-0000-0000-000040120000}"/>
    <cellStyle name="Normal 2 2 2 9" xfId="4673" xr:uid="{00000000-0005-0000-0000-000041120000}"/>
    <cellStyle name="Normal 2 2 2 9 2" xfId="4674" xr:uid="{00000000-0005-0000-0000-000042120000}"/>
    <cellStyle name="Normal 2 2 2 9 2 2" xfId="4675" xr:uid="{00000000-0005-0000-0000-000043120000}"/>
    <cellStyle name="Normal 2 2 2 9 3" xfId="4676" xr:uid="{00000000-0005-0000-0000-000044120000}"/>
    <cellStyle name="Normal 2 2 2 90" xfId="4677" xr:uid="{00000000-0005-0000-0000-000045120000}"/>
    <cellStyle name="Normal 2 2 2 91" xfId="4678" xr:uid="{00000000-0005-0000-0000-000046120000}"/>
    <cellStyle name="Normal 2 2 2 92" xfId="4679" xr:uid="{00000000-0005-0000-0000-000047120000}"/>
    <cellStyle name="Normal 2 2 2 93" xfId="4680" xr:uid="{00000000-0005-0000-0000-000048120000}"/>
    <cellStyle name="Normal 2 2 2 94" xfId="4681" xr:uid="{00000000-0005-0000-0000-000049120000}"/>
    <cellStyle name="Normal 2 2 2 94 2" xfId="4682" xr:uid="{00000000-0005-0000-0000-00004A120000}"/>
    <cellStyle name="Normal 2 2 2 94 2 2" xfId="11548" xr:uid="{912751A7-FDFD-4EB1-9647-F9A5ACEC37CD}"/>
    <cellStyle name="Normal 2 2 2 95" xfId="4683" xr:uid="{00000000-0005-0000-0000-00004B120000}"/>
    <cellStyle name="Normal 2 2 2 96" xfId="4684" xr:uid="{00000000-0005-0000-0000-00004C120000}"/>
    <cellStyle name="Normal 2 2 2 97" xfId="4685" xr:uid="{00000000-0005-0000-0000-00004D120000}"/>
    <cellStyle name="Normal 2 2 2 98" xfId="4686" xr:uid="{00000000-0005-0000-0000-00004E120000}"/>
    <cellStyle name="Normal 2 2 2 99" xfId="4687" xr:uid="{00000000-0005-0000-0000-00004F120000}"/>
    <cellStyle name="Normal 2 2 20" xfId="4688" xr:uid="{00000000-0005-0000-0000-000050120000}"/>
    <cellStyle name="Normal 2 2 20 2" xfId="4689" xr:uid="{00000000-0005-0000-0000-000051120000}"/>
    <cellStyle name="Normal 2 2 20 2 2" xfId="4690" xr:uid="{00000000-0005-0000-0000-000052120000}"/>
    <cellStyle name="Normal 2 2 20 2 2 2" xfId="11551" xr:uid="{3B67CEC5-FAE9-43E3-8270-C860D098A8D5}"/>
    <cellStyle name="Normal 2 2 20 2 3" xfId="11550" xr:uid="{FAE45DC7-06D0-437D-A976-623083562BE3}"/>
    <cellStyle name="Normal 2 2 20 3" xfId="4691" xr:uid="{00000000-0005-0000-0000-000053120000}"/>
    <cellStyle name="Normal 2 2 20 3 2" xfId="11552" xr:uid="{E1B39537-0FDC-48AA-BB79-E4BA7F37CF27}"/>
    <cellStyle name="Normal 2 2 20 4" xfId="11549" xr:uid="{E72D9D32-8C49-415B-82B6-27AA96742B00}"/>
    <cellStyle name="Normal 2 2 21" xfId="4692" xr:uid="{00000000-0005-0000-0000-000054120000}"/>
    <cellStyle name="Normal 2 2 21 2" xfId="4693" xr:uid="{00000000-0005-0000-0000-000055120000}"/>
    <cellStyle name="Normal 2 2 21 2 2" xfId="4694" xr:uid="{00000000-0005-0000-0000-000056120000}"/>
    <cellStyle name="Normal 2 2 21 2 2 2" xfId="11555" xr:uid="{4C6BF495-C6A2-4A4B-BB53-CE97DD84185A}"/>
    <cellStyle name="Normal 2 2 21 2 3" xfId="11554" xr:uid="{9619699B-1A4F-4007-8737-AF41D52CEE17}"/>
    <cellStyle name="Normal 2 2 21 3" xfId="4695" xr:uid="{00000000-0005-0000-0000-000057120000}"/>
    <cellStyle name="Normal 2 2 21 3 2" xfId="11556" xr:uid="{CAF1E291-5265-4FE9-A90D-9828289E561B}"/>
    <cellStyle name="Normal 2 2 21 4" xfId="11553" xr:uid="{801289FF-BBE9-49E7-B898-DA7B350F1D13}"/>
    <cellStyle name="Normal 2 2 22" xfId="4696" xr:uid="{00000000-0005-0000-0000-000058120000}"/>
    <cellStyle name="Normal 2 2 22 2" xfId="4697" xr:uid="{00000000-0005-0000-0000-000059120000}"/>
    <cellStyle name="Normal 2 2 22 2 2" xfId="4698" xr:uid="{00000000-0005-0000-0000-00005A120000}"/>
    <cellStyle name="Normal 2 2 22 2 2 2" xfId="11559" xr:uid="{600338B0-A610-434F-9163-328EDD86D9E3}"/>
    <cellStyle name="Normal 2 2 22 2 3" xfId="11558" xr:uid="{C540E809-B16C-41FC-8EB4-ECFA41D23E9C}"/>
    <cellStyle name="Normal 2 2 22 3" xfId="4699" xr:uid="{00000000-0005-0000-0000-00005B120000}"/>
    <cellStyle name="Normal 2 2 22 3 2" xfId="11560" xr:uid="{79CADBEC-BA0E-4322-AA33-531C43AFCC15}"/>
    <cellStyle name="Normal 2 2 22 4" xfId="11557" xr:uid="{2825114B-7FA4-4CC3-8B9F-613D0101AEB0}"/>
    <cellStyle name="Normal 2 2 23" xfId="4700" xr:uid="{00000000-0005-0000-0000-00005C120000}"/>
    <cellStyle name="Normal 2 2 23 2" xfId="4701" xr:uid="{00000000-0005-0000-0000-00005D120000}"/>
    <cellStyle name="Normal 2 2 23 2 2" xfId="4702" xr:uid="{00000000-0005-0000-0000-00005E120000}"/>
    <cellStyle name="Normal 2 2 23 2 2 2" xfId="11563" xr:uid="{A0141E8E-EC2E-4F3A-B40C-A50E3E3FAECC}"/>
    <cellStyle name="Normal 2 2 23 2 3" xfId="11562" xr:uid="{4A619C75-56D1-4D13-93AF-D31DF2557696}"/>
    <cellStyle name="Normal 2 2 23 3" xfId="4703" xr:uid="{00000000-0005-0000-0000-00005F120000}"/>
    <cellStyle name="Normal 2 2 23 3 2" xfId="11564" xr:uid="{A0A65C07-A246-45B7-9FA1-0397A1E0B869}"/>
    <cellStyle name="Normal 2 2 23 4" xfId="11561" xr:uid="{9970E406-76E7-480B-A79F-03B651003C3B}"/>
    <cellStyle name="Normal 2 2 24" xfId="4704" xr:uid="{00000000-0005-0000-0000-000060120000}"/>
    <cellStyle name="Normal 2 2 24 2" xfId="4705" xr:uid="{00000000-0005-0000-0000-000061120000}"/>
    <cellStyle name="Normal 2 2 24 2 2" xfId="4706" xr:uid="{00000000-0005-0000-0000-000062120000}"/>
    <cellStyle name="Normal 2 2 24 2 2 2" xfId="11567" xr:uid="{4E41B1AB-7ABC-4018-8B77-0DDABEF182C3}"/>
    <cellStyle name="Normal 2 2 24 2 3" xfId="11566" xr:uid="{2C8F3CF5-6743-4C63-8E0D-9A47DEAA1A5E}"/>
    <cellStyle name="Normal 2 2 24 3" xfId="4707" xr:uid="{00000000-0005-0000-0000-000063120000}"/>
    <cellStyle name="Normal 2 2 24 3 2" xfId="11568" xr:uid="{1D9CD594-CE0B-4BB3-AEAA-938B073EED4D}"/>
    <cellStyle name="Normal 2 2 24 4" xfId="11565" xr:uid="{0B7E40FE-64C9-4D13-A661-47A88B6F4F34}"/>
    <cellStyle name="Normal 2 2 25" xfId="4708" xr:uid="{00000000-0005-0000-0000-000064120000}"/>
    <cellStyle name="Normal 2 2 25 2" xfId="4709" xr:uid="{00000000-0005-0000-0000-000065120000}"/>
    <cellStyle name="Normal 2 2 25 2 2" xfId="4710" xr:uid="{00000000-0005-0000-0000-000066120000}"/>
    <cellStyle name="Normal 2 2 25 2 2 2" xfId="11571" xr:uid="{6DDECA1F-71ED-4945-8F13-2794DAE6D248}"/>
    <cellStyle name="Normal 2 2 25 2 3" xfId="11570" xr:uid="{D7BD99FC-FA5E-4C7D-99CF-57D56AD96F87}"/>
    <cellStyle name="Normal 2 2 25 3" xfId="4711" xr:uid="{00000000-0005-0000-0000-000067120000}"/>
    <cellStyle name="Normal 2 2 25 3 2" xfId="11572" xr:uid="{6B942C95-8C29-4F38-98C7-D35C27F94828}"/>
    <cellStyle name="Normal 2 2 25 4" xfId="11569" xr:uid="{6C7C18BA-9F87-48E4-96FF-A8DC76591A97}"/>
    <cellStyle name="Normal 2 2 26" xfId="4712" xr:uid="{00000000-0005-0000-0000-000068120000}"/>
    <cellStyle name="Normal 2 2 26 2" xfId="4713" xr:uid="{00000000-0005-0000-0000-000069120000}"/>
    <cellStyle name="Normal 2 2 26 2 2" xfId="4714" xr:uid="{00000000-0005-0000-0000-00006A120000}"/>
    <cellStyle name="Normal 2 2 26 2 2 2" xfId="11575" xr:uid="{DE851B32-2AEB-4158-9846-8FC444F6BA29}"/>
    <cellStyle name="Normal 2 2 26 2 3" xfId="11574" xr:uid="{60F0D65C-0B6B-4709-A0E5-AAC2765E6619}"/>
    <cellStyle name="Normal 2 2 26 3" xfId="4715" xr:uid="{00000000-0005-0000-0000-00006B120000}"/>
    <cellStyle name="Normal 2 2 26 3 2" xfId="11576" xr:uid="{EC695CE4-B3E4-4163-AF83-D48F738DC1BF}"/>
    <cellStyle name="Normal 2 2 26 4" xfId="11573" xr:uid="{C3E04B48-AFB1-4488-A9F7-6D66F83E4941}"/>
    <cellStyle name="Normal 2 2 27" xfId="4716" xr:uid="{00000000-0005-0000-0000-00006C120000}"/>
    <cellStyle name="Normal 2 2 27 2" xfId="4717" xr:uid="{00000000-0005-0000-0000-00006D120000}"/>
    <cellStyle name="Normal 2 2 27 2 2" xfId="4718" xr:uid="{00000000-0005-0000-0000-00006E120000}"/>
    <cellStyle name="Normal 2 2 27 2 2 2" xfId="11579" xr:uid="{48325202-1923-4238-93AA-907C16B3237E}"/>
    <cellStyle name="Normal 2 2 27 2 3" xfId="11578" xr:uid="{0904EF7F-B74A-4D14-BDC7-944FB8A5B77A}"/>
    <cellStyle name="Normal 2 2 27 3" xfId="4719" xr:uid="{00000000-0005-0000-0000-00006F120000}"/>
    <cellStyle name="Normal 2 2 27 3 2" xfId="11580" xr:uid="{ABFABA28-C0F1-4F69-991E-EE8216BA1780}"/>
    <cellStyle name="Normal 2 2 27 4" xfId="11577" xr:uid="{3975F39A-52EA-4D73-8EB0-872BBCADAD68}"/>
    <cellStyle name="Normal 2 2 28" xfId="4720" xr:uid="{00000000-0005-0000-0000-000070120000}"/>
    <cellStyle name="Normal 2 2 28 2" xfId="4721" xr:uid="{00000000-0005-0000-0000-000071120000}"/>
    <cellStyle name="Normal 2 2 28 2 2" xfId="4722" xr:uid="{00000000-0005-0000-0000-000072120000}"/>
    <cellStyle name="Normal 2 2 28 2 2 2" xfId="11583" xr:uid="{8D85EB85-D7A7-4E10-A694-C406D316C056}"/>
    <cellStyle name="Normal 2 2 28 2 3" xfId="11582" xr:uid="{90639A3A-C9DF-4985-95D5-4A7F2B434C3B}"/>
    <cellStyle name="Normal 2 2 28 3" xfId="4723" xr:uid="{00000000-0005-0000-0000-000073120000}"/>
    <cellStyle name="Normal 2 2 28 3 2" xfId="11584" xr:uid="{3C5BECA4-7903-4618-9FB4-62D22E5E3817}"/>
    <cellStyle name="Normal 2 2 28 4" xfId="11581" xr:uid="{91B6BE29-E150-42E8-92A4-2E89867A864D}"/>
    <cellStyle name="Normal 2 2 29" xfId="4724" xr:uid="{00000000-0005-0000-0000-000074120000}"/>
    <cellStyle name="Normal 2 2 29 2" xfId="4725" xr:uid="{00000000-0005-0000-0000-000075120000}"/>
    <cellStyle name="Normal 2 2 29 2 2" xfId="4726" xr:uid="{00000000-0005-0000-0000-000076120000}"/>
    <cellStyle name="Normal 2 2 29 2 2 2" xfId="11587" xr:uid="{F6DC07AD-777F-419B-AD2E-2CBDA868C3A3}"/>
    <cellStyle name="Normal 2 2 29 2 3" xfId="11586" xr:uid="{FF0EE6E3-D578-48B5-A599-112C53649714}"/>
    <cellStyle name="Normal 2 2 29 3" xfId="4727" xr:uid="{00000000-0005-0000-0000-000077120000}"/>
    <cellStyle name="Normal 2 2 29 3 2" xfId="11588" xr:uid="{78835F62-9A69-45B2-8A56-1B956B7D9570}"/>
    <cellStyle name="Normal 2 2 29 4" xfId="11585" xr:uid="{97164D1B-060C-481D-939C-AB3B5F8F8A81}"/>
    <cellStyle name="Normal 2 2 3" xfId="4728" xr:uid="{00000000-0005-0000-0000-000078120000}"/>
    <cellStyle name="Normal 2 2 3 10" xfId="11589" xr:uid="{25BFC02B-5296-4DE3-BD43-3F3A0973D84C}"/>
    <cellStyle name="Normal 2 2 3 2" xfId="4729" xr:uid="{00000000-0005-0000-0000-000079120000}"/>
    <cellStyle name="Normal 2 2 3 2 2" xfId="4730" xr:uid="{00000000-0005-0000-0000-00007A120000}"/>
    <cellStyle name="Normal 2 2 3 2 2 2" xfId="9709" xr:uid="{6500D23C-15BE-46D8-A6BF-06BBCE71762C}"/>
    <cellStyle name="Normal 2 2 3 2 2 2 2" xfId="13697" xr:uid="{C6B42F32-A336-4725-A6B6-70421A58A2CB}"/>
    <cellStyle name="Normal 2 2 3 2 2 3" xfId="10004" xr:uid="{30844531-BC6D-4493-ACAC-0B10789A8C8E}"/>
    <cellStyle name="Normal 2 2 3 2 2 3 2" xfId="13962" xr:uid="{022EFDE1-355C-4549-B034-06B6E451E2A2}"/>
    <cellStyle name="Normal 2 2 3 2 2 4" xfId="11591" xr:uid="{F0DA7805-CE7D-4A7A-8FA4-64E29834387C}"/>
    <cellStyle name="Normal 2 2 3 2 3" xfId="4731" xr:uid="{00000000-0005-0000-0000-00007B120000}"/>
    <cellStyle name="Normal 2 2 3 2 3 2" xfId="11592" xr:uid="{A9C6BF32-CCC6-4DAC-AF4F-A9B842895627}"/>
    <cellStyle name="Normal 2 2 3 2 4" xfId="9595" xr:uid="{AA6CCECE-737B-484E-9739-4A49C82569B6}"/>
    <cellStyle name="Normal 2 2 3 2 4 2" xfId="13583" xr:uid="{B8DBD18A-4747-44F8-8A42-1D4FE5EB532F}"/>
    <cellStyle name="Normal 2 2 3 2 5" xfId="9890" xr:uid="{8E146D55-0FCD-49D0-8874-F50B3C1CB261}"/>
    <cellStyle name="Normal 2 2 3 2 5 2" xfId="13848" xr:uid="{62FB1852-B0C9-4DBA-AD4C-9BA2B17F5BFF}"/>
    <cellStyle name="Normal 2 2 3 2 6" xfId="11590" xr:uid="{61BAA5A7-65B5-4D31-92C6-7762582A6DB6}"/>
    <cellStyle name="Normal 2 2 3 3" xfId="4732" xr:uid="{00000000-0005-0000-0000-00007C120000}"/>
    <cellStyle name="Normal 2 2 3 3 2" xfId="4733" xr:uid="{00000000-0005-0000-0000-00007D120000}"/>
    <cellStyle name="Normal 2 2 3 3 2 2" xfId="11594" xr:uid="{49502836-6B3E-4931-983D-8C57AEDA9319}"/>
    <cellStyle name="Normal 2 2 3 3 3" xfId="9652" xr:uid="{02DC05A2-F606-4B2A-8532-649DFE8F9F67}"/>
    <cellStyle name="Normal 2 2 3 3 3 2" xfId="13640" xr:uid="{084AB598-8187-42CE-B284-9C5E52AFBC7F}"/>
    <cellStyle name="Normal 2 2 3 3 4" xfId="9947" xr:uid="{35EE1202-BFAB-4813-89EF-4AC6D6D4DF63}"/>
    <cellStyle name="Normal 2 2 3 3 4 2" xfId="13905" xr:uid="{ADC7738F-398D-4550-B03A-E4D048DA60F9}"/>
    <cellStyle name="Normal 2 2 3 3 5" xfId="11593" xr:uid="{BC9CDD2D-67A0-4109-8B58-BE6F110FF28D}"/>
    <cellStyle name="Normal 2 2 3 4" xfId="4734" xr:uid="{00000000-0005-0000-0000-00007E120000}"/>
    <cellStyle name="Normal 2 2 3 4 2" xfId="11595" xr:uid="{1A2FF95F-D022-4918-9C04-32D8F9F7F9EB}"/>
    <cellStyle name="Normal 2 2 3 5" xfId="4735" xr:uid="{00000000-0005-0000-0000-00007F120000}"/>
    <cellStyle name="Normal 2 2 3 5 2" xfId="11596" xr:uid="{82016752-B422-46FD-858F-19BEE3AC0074}"/>
    <cellStyle name="Normal 2 2 3 6" xfId="4736" xr:uid="{00000000-0005-0000-0000-000080120000}"/>
    <cellStyle name="Normal 2 2 3 6 2" xfId="11597" xr:uid="{FBFD33D8-56FF-4783-AD2B-B16622379897}"/>
    <cellStyle name="Normal 2 2 3 7" xfId="4737" xr:uid="{00000000-0005-0000-0000-000081120000}"/>
    <cellStyle name="Normal 2 2 3 7 2" xfId="11598" xr:uid="{287CEF20-3574-4E96-8CEF-F9DE8974BDAE}"/>
    <cellStyle name="Normal 2 2 3 8" xfId="9538" xr:uid="{3BF66BE6-AB7B-4AE7-8502-29B3A1BFF06C}"/>
    <cellStyle name="Normal 2 2 3 8 2" xfId="13527" xr:uid="{16436FE5-85D2-40D0-A7C8-2A706DC8E507}"/>
    <cellStyle name="Normal 2 2 3 9" xfId="9833" xr:uid="{8DAB7DFF-F676-422E-90BE-578D65FBAA36}"/>
    <cellStyle name="Normal 2 2 3 9 2" xfId="13791" xr:uid="{A7A3A8BF-2815-4290-8626-7642866A9537}"/>
    <cellStyle name="Normal 2 2 30" xfId="4738" xr:uid="{00000000-0005-0000-0000-000082120000}"/>
    <cellStyle name="Normal 2 2 30 2" xfId="4739" xr:uid="{00000000-0005-0000-0000-000083120000}"/>
    <cellStyle name="Normal 2 2 30 2 2" xfId="4740" xr:uid="{00000000-0005-0000-0000-000084120000}"/>
    <cellStyle name="Normal 2 2 30 2 2 2" xfId="11601" xr:uid="{60D8F551-5496-4686-BB93-3FFC53A937EA}"/>
    <cellStyle name="Normal 2 2 30 2 3" xfId="11600" xr:uid="{2252EE2D-4A78-4F12-837A-D04B640B0AB4}"/>
    <cellStyle name="Normal 2 2 30 3" xfId="4741" xr:uid="{00000000-0005-0000-0000-000085120000}"/>
    <cellStyle name="Normal 2 2 30 3 2" xfId="11602" xr:uid="{A683E28B-6300-4A39-A615-68DD8C7FAA88}"/>
    <cellStyle name="Normal 2 2 30 4" xfId="11599" xr:uid="{56FEB309-4674-4267-9340-8EC646896B60}"/>
    <cellStyle name="Normal 2 2 31" xfId="4742" xr:uid="{00000000-0005-0000-0000-000086120000}"/>
    <cellStyle name="Normal 2 2 31 2" xfId="4743" xr:uid="{00000000-0005-0000-0000-000087120000}"/>
    <cellStyle name="Normal 2 2 31 2 2" xfId="4744" xr:uid="{00000000-0005-0000-0000-000088120000}"/>
    <cellStyle name="Normal 2 2 31 2 2 2" xfId="11605" xr:uid="{AAB5DDC7-5CC1-4BC2-95C0-3797055AC382}"/>
    <cellStyle name="Normal 2 2 31 2 3" xfId="11604" xr:uid="{967FB567-F2BE-4268-9BBA-56F3E5AFBFF2}"/>
    <cellStyle name="Normal 2 2 31 3" xfId="4745" xr:uid="{00000000-0005-0000-0000-000089120000}"/>
    <cellStyle name="Normal 2 2 31 3 2" xfId="11606" xr:uid="{35011991-DF56-4E5A-9083-11E8CA6818DD}"/>
    <cellStyle name="Normal 2 2 31 4" xfId="11603" xr:uid="{0700AA45-7B7C-4018-A43D-40A0267269CB}"/>
    <cellStyle name="Normal 2 2 32" xfId="4746" xr:uid="{00000000-0005-0000-0000-00008A120000}"/>
    <cellStyle name="Normal 2 2 32 2" xfId="4747" xr:uid="{00000000-0005-0000-0000-00008B120000}"/>
    <cellStyle name="Normal 2 2 32 2 2" xfId="4748" xr:uid="{00000000-0005-0000-0000-00008C120000}"/>
    <cellStyle name="Normal 2 2 32 2 2 2" xfId="11609" xr:uid="{D9F178D8-BF89-43C0-BA53-7669058C9182}"/>
    <cellStyle name="Normal 2 2 32 2 3" xfId="11608" xr:uid="{33E6AF88-E0D1-458A-95C2-B8C37586920B}"/>
    <cellStyle name="Normal 2 2 32 3" xfId="4749" xr:uid="{00000000-0005-0000-0000-00008D120000}"/>
    <cellStyle name="Normal 2 2 32 3 2" xfId="11610" xr:uid="{32994683-38C7-4948-8221-4DB4B5F405A8}"/>
    <cellStyle name="Normal 2 2 32 4" xfId="11607" xr:uid="{C0D8B69C-7139-4D34-9AA2-697FFC31DC25}"/>
    <cellStyle name="Normal 2 2 33" xfId="4750" xr:uid="{00000000-0005-0000-0000-00008E120000}"/>
    <cellStyle name="Normal 2 2 33 2" xfId="4751" xr:uid="{00000000-0005-0000-0000-00008F120000}"/>
    <cellStyle name="Normal 2 2 33 2 2" xfId="4752" xr:uid="{00000000-0005-0000-0000-000090120000}"/>
    <cellStyle name="Normal 2 2 33 2 2 2" xfId="11613" xr:uid="{0F087AB0-067A-4002-A7EF-07366D8C6A6F}"/>
    <cellStyle name="Normal 2 2 33 2 3" xfId="11612" xr:uid="{B182C8E5-A3E7-46EA-A80F-349C69E849CC}"/>
    <cellStyle name="Normal 2 2 33 3" xfId="4753" xr:uid="{00000000-0005-0000-0000-000091120000}"/>
    <cellStyle name="Normal 2 2 33 3 2" xfId="11614" xr:uid="{729386FE-653F-4870-87F4-A7A69289866A}"/>
    <cellStyle name="Normal 2 2 33 4" xfId="11611" xr:uid="{AF376B0D-13E7-4983-8A86-0206A5333C3A}"/>
    <cellStyle name="Normal 2 2 34" xfId="4754" xr:uid="{00000000-0005-0000-0000-000092120000}"/>
    <cellStyle name="Normal 2 2 34 2" xfId="4755" xr:uid="{00000000-0005-0000-0000-000093120000}"/>
    <cellStyle name="Normal 2 2 34 2 2" xfId="4756" xr:uid="{00000000-0005-0000-0000-000094120000}"/>
    <cellStyle name="Normal 2 2 34 2 2 2" xfId="11617" xr:uid="{F7C0AC4D-7BAD-4516-A7A8-D9A9C247EBC9}"/>
    <cellStyle name="Normal 2 2 34 2 3" xfId="11616" xr:uid="{B616E0B9-586E-4609-A96B-07BFF3C99A34}"/>
    <cellStyle name="Normal 2 2 34 3" xfId="4757" xr:uid="{00000000-0005-0000-0000-000095120000}"/>
    <cellStyle name="Normal 2 2 34 3 2" xfId="11618" xr:uid="{D4BA5C03-5EF4-4B6D-BA70-CDBF374E610C}"/>
    <cellStyle name="Normal 2 2 34 4" xfId="11615" xr:uid="{C07616D5-439F-47E8-BE70-AC9ED2A048C9}"/>
    <cellStyle name="Normal 2 2 35" xfId="4758" xr:uid="{00000000-0005-0000-0000-000096120000}"/>
    <cellStyle name="Normal 2 2 35 2" xfId="4759" xr:uid="{00000000-0005-0000-0000-000097120000}"/>
    <cellStyle name="Normal 2 2 35 2 2" xfId="4760" xr:uid="{00000000-0005-0000-0000-000098120000}"/>
    <cellStyle name="Normal 2 2 35 2 2 2" xfId="11621" xr:uid="{43993904-7EAF-4FC8-939C-F0E2CECB718E}"/>
    <cellStyle name="Normal 2 2 35 2 3" xfId="11620" xr:uid="{1D90543F-7D51-4FB6-B93C-91A39C2AC4A4}"/>
    <cellStyle name="Normal 2 2 35 3" xfId="4761" xr:uid="{00000000-0005-0000-0000-000099120000}"/>
    <cellStyle name="Normal 2 2 35 3 2" xfId="11622" xr:uid="{B13C37F8-E338-42AB-88F0-A22A1901F537}"/>
    <cellStyle name="Normal 2 2 35 4" xfId="11619" xr:uid="{785B0828-7033-4F61-BD17-36F492143338}"/>
    <cellStyle name="Normal 2 2 36" xfId="4762" xr:uid="{00000000-0005-0000-0000-00009A120000}"/>
    <cellStyle name="Normal 2 2 36 2" xfId="4763" xr:uid="{00000000-0005-0000-0000-00009B120000}"/>
    <cellStyle name="Normal 2 2 36 2 2" xfId="4764" xr:uid="{00000000-0005-0000-0000-00009C120000}"/>
    <cellStyle name="Normal 2 2 36 2 2 2" xfId="11625" xr:uid="{DDA2D6A2-C4E0-45B8-A06D-EC351655AB87}"/>
    <cellStyle name="Normal 2 2 36 2 3" xfId="11624" xr:uid="{40701251-BD2E-4292-AA4B-0B5FBB319B15}"/>
    <cellStyle name="Normal 2 2 36 3" xfId="4765" xr:uid="{00000000-0005-0000-0000-00009D120000}"/>
    <cellStyle name="Normal 2 2 36 3 2" xfId="11626" xr:uid="{63748D4F-2867-41F2-B81F-DD1335272A19}"/>
    <cellStyle name="Normal 2 2 36 4" xfId="11623" xr:uid="{2B5930E6-9919-4FFA-B138-94F65A4E956B}"/>
    <cellStyle name="Normal 2 2 37" xfId="4766" xr:uid="{00000000-0005-0000-0000-00009E120000}"/>
    <cellStyle name="Normal 2 2 37 2" xfId="4767" xr:uid="{00000000-0005-0000-0000-00009F120000}"/>
    <cellStyle name="Normal 2 2 37 2 2" xfId="4768" xr:uid="{00000000-0005-0000-0000-0000A0120000}"/>
    <cellStyle name="Normal 2 2 37 2 2 2" xfId="11629" xr:uid="{55C353F8-C468-4B1C-8741-FB80BBAF8189}"/>
    <cellStyle name="Normal 2 2 37 2 3" xfId="11628" xr:uid="{BF607404-8479-4B99-9C57-E92E830D7077}"/>
    <cellStyle name="Normal 2 2 37 3" xfId="4769" xr:uid="{00000000-0005-0000-0000-0000A1120000}"/>
    <cellStyle name="Normal 2 2 37 3 2" xfId="11630" xr:uid="{758DD186-03A8-4A30-A6B1-54F41FF52E4A}"/>
    <cellStyle name="Normal 2 2 37 4" xfId="11627" xr:uid="{2DE17359-29F4-4E8D-BD0C-A85D29FF0B50}"/>
    <cellStyle name="Normal 2 2 38" xfId="4770" xr:uid="{00000000-0005-0000-0000-0000A2120000}"/>
    <cellStyle name="Normal 2 2 38 2" xfId="4771" xr:uid="{00000000-0005-0000-0000-0000A3120000}"/>
    <cellStyle name="Normal 2 2 38 2 2" xfId="4772" xr:uid="{00000000-0005-0000-0000-0000A4120000}"/>
    <cellStyle name="Normal 2 2 38 2 2 2" xfId="11633" xr:uid="{84280440-D649-4142-802F-3210BD7191CD}"/>
    <cellStyle name="Normal 2 2 38 2 3" xfId="11632" xr:uid="{7D0BB738-F8C6-42B8-8028-7820E12FD1AB}"/>
    <cellStyle name="Normal 2 2 38 3" xfId="4773" xr:uid="{00000000-0005-0000-0000-0000A5120000}"/>
    <cellStyle name="Normal 2 2 38 3 2" xfId="11634" xr:uid="{C2A4D759-CC45-435A-81AA-06FBDDA411EE}"/>
    <cellStyle name="Normal 2 2 38 4" xfId="11631" xr:uid="{6AFB36AF-F113-4204-BB68-81291B2ECC3F}"/>
    <cellStyle name="Normal 2 2 39" xfId="4774" xr:uid="{00000000-0005-0000-0000-0000A6120000}"/>
    <cellStyle name="Normal 2 2 39 2" xfId="4775" xr:uid="{00000000-0005-0000-0000-0000A7120000}"/>
    <cellStyle name="Normal 2 2 39 2 2" xfId="4776" xr:uid="{00000000-0005-0000-0000-0000A8120000}"/>
    <cellStyle name="Normal 2 2 39 2 2 2" xfId="11637" xr:uid="{736C6EDA-9C7D-4713-8CA0-2B2BCC6166BD}"/>
    <cellStyle name="Normal 2 2 39 2 3" xfId="11636" xr:uid="{E9944F54-E0A7-470C-9B9A-7A9B05E663B2}"/>
    <cellStyle name="Normal 2 2 39 3" xfId="4777" xr:uid="{00000000-0005-0000-0000-0000A9120000}"/>
    <cellStyle name="Normal 2 2 39 3 2" xfId="11638" xr:uid="{0211A3B8-140E-456A-BB8E-C5E073E88BF9}"/>
    <cellStyle name="Normal 2 2 39 4" xfId="11635" xr:uid="{71650DC1-526B-4A2A-9C27-0124B0B67D13}"/>
    <cellStyle name="Normal 2 2 4" xfId="4778" xr:uid="{00000000-0005-0000-0000-0000AA120000}"/>
    <cellStyle name="Normal 2 2 4 10" xfId="4779" xr:uid="{00000000-0005-0000-0000-0000AB120000}"/>
    <cellStyle name="Normal 2 2 4 11" xfId="4780" xr:uid="{00000000-0005-0000-0000-0000AC120000}"/>
    <cellStyle name="Normal 2 2 4 12" xfId="4781" xr:uid="{00000000-0005-0000-0000-0000AD120000}"/>
    <cellStyle name="Normal 2 2 4 13" xfId="4782" xr:uid="{00000000-0005-0000-0000-0000AE120000}"/>
    <cellStyle name="Normal 2 2 4 14" xfId="4783" xr:uid="{00000000-0005-0000-0000-0000AF120000}"/>
    <cellStyle name="Normal 2 2 4 15" xfId="4784" xr:uid="{00000000-0005-0000-0000-0000B0120000}"/>
    <cellStyle name="Normal 2 2 4 16" xfId="4785" xr:uid="{00000000-0005-0000-0000-0000B1120000}"/>
    <cellStyle name="Normal 2 2 4 17" xfId="4786" xr:uid="{00000000-0005-0000-0000-0000B2120000}"/>
    <cellStyle name="Normal 2 2 4 18" xfId="4787" xr:uid="{00000000-0005-0000-0000-0000B3120000}"/>
    <cellStyle name="Normal 2 2 4 19" xfId="4788" xr:uid="{00000000-0005-0000-0000-0000B4120000}"/>
    <cellStyle name="Normal 2 2 4 2" xfId="4789" xr:uid="{00000000-0005-0000-0000-0000B5120000}"/>
    <cellStyle name="Normal 2 2 4 2 2" xfId="4790" xr:uid="{00000000-0005-0000-0000-0000B6120000}"/>
    <cellStyle name="Normal 2 2 4 2 3" xfId="9664" xr:uid="{13DEE90A-AC00-4CE9-8280-87F390E8C683}"/>
    <cellStyle name="Normal 2 2 4 2 3 2" xfId="13652" xr:uid="{A3952F4D-742E-4694-81A0-3E40876E75DA}"/>
    <cellStyle name="Normal 2 2 4 2 4" xfId="9959" xr:uid="{F09C7FE5-3BAF-4DA6-A16E-DCE7C8A34BB5}"/>
    <cellStyle name="Normal 2 2 4 2 4 2" xfId="13917" xr:uid="{11530A74-7E50-4343-B4D7-CEA1E37E00F2}"/>
    <cellStyle name="Normal 2 2 4 20" xfId="4791" xr:uid="{00000000-0005-0000-0000-0000B7120000}"/>
    <cellStyle name="Normal 2 2 4 21" xfId="4792" xr:uid="{00000000-0005-0000-0000-0000B8120000}"/>
    <cellStyle name="Normal 2 2 4 22" xfId="4793" xr:uid="{00000000-0005-0000-0000-0000B9120000}"/>
    <cellStyle name="Normal 2 2 4 23" xfId="4794" xr:uid="{00000000-0005-0000-0000-0000BA120000}"/>
    <cellStyle name="Normal 2 2 4 24" xfId="4795" xr:uid="{00000000-0005-0000-0000-0000BB120000}"/>
    <cellStyle name="Normal 2 2 4 25" xfId="4796" xr:uid="{00000000-0005-0000-0000-0000BC120000}"/>
    <cellStyle name="Normal 2 2 4 26" xfId="4797" xr:uid="{00000000-0005-0000-0000-0000BD120000}"/>
    <cellStyle name="Normal 2 2 4 27" xfId="4798" xr:uid="{00000000-0005-0000-0000-0000BE120000}"/>
    <cellStyle name="Normal 2 2 4 28" xfId="4799" xr:uid="{00000000-0005-0000-0000-0000BF120000}"/>
    <cellStyle name="Normal 2 2 4 29" xfId="4800" xr:uid="{00000000-0005-0000-0000-0000C0120000}"/>
    <cellStyle name="Normal 2 2 4 3" xfId="4801" xr:uid="{00000000-0005-0000-0000-0000C1120000}"/>
    <cellStyle name="Normal 2 2 4 30" xfId="4802" xr:uid="{00000000-0005-0000-0000-0000C2120000}"/>
    <cellStyle name="Normal 2 2 4 31" xfId="4803" xr:uid="{00000000-0005-0000-0000-0000C3120000}"/>
    <cellStyle name="Normal 2 2 4 32" xfId="4804" xr:uid="{00000000-0005-0000-0000-0000C4120000}"/>
    <cellStyle name="Normal 2 2 4 33" xfId="4805" xr:uid="{00000000-0005-0000-0000-0000C5120000}"/>
    <cellStyle name="Normal 2 2 4 34" xfId="4806" xr:uid="{00000000-0005-0000-0000-0000C6120000}"/>
    <cellStyle name="Normal 2 2 4 35" xfId="4807" xr:uid="{00000000-0005-0000-0000-0000C7120000}"/>
    <cellStyle name="Normal 2 2 4 36" xfId="4808" xr:uid="{00000000-0005-0000-0000-0000C8120000}"/>
    <cellStyle name="Normal 2 2 4 37" xfId="4809" xr:uid="{00000000-0005-0000-0000-0000C9120000}"/>
    <cellStyle name="Normal 2 2 4 38" xfId="4810" xr:uid="{00000000-0005-0000-0000-0000CA120000}"/>
    <cellStyle name="Normal 2 2 4 39" xfId="4811" xr:uid="{00000000-0005-0000-0000-0000CB120000}"/>
    <cellStyle name="Normal 2 2 4 4" xfId="4812" xr:uid="{00000000-0005-0000-0000-0000CC120000}"/>
    <cellStyle name="Normal 2 2 4 40" xfId="4813" xr:uid="{00000000-0005-0000-0000-0000CD120000}"/>
    <cellStyle name="Normal 2 2 4 41" xfId="4814" xr:uid="{00000000-0005-0000-0000-0000CE120000}"/>
    <cellStyle name="Normal 2 2 4 42" xfId="4815" xr:uid="{00000000-0005-0000-0000-0000CF120000}"/>
    <cellStyle name="Normal 2 2 4 43" xfId="4816" xr:uid="{00000000-0005-0000-0000-0000D0120000}"/>
    <cellStyle name="Normal 2 2 4 44" xfId="4817" xr:uid="{00000000-0005-0000-0000-0000D1120000}"/>
    <cellStyle name="Normal 2 2 4 45" xfId="4818" xr:uid="{00000000-0005-0000-0000-0000D2120000}"/>
    <cellStyle name="Normal 2 2 4 46" xfId="4819" xr:uid="{00000000-0005-0000-0000-0000D3120000}"/>
    <cellStyle name="Normal 2 2 4 47" xfId="4820" xr:uid="{00000000-0005-0000-0000-0000D4120000}"/>
    <cellStyle name="Normal 2 2 4 48" xfId="4821" xr:uid="{00000000-0005-0000-0000-0000D5120000}"/>
    <cellStyle name="Normal 2 2 4 49" xfId="4822" xr:uid="{00000000-0005-0000-0000-0000D6120000}"/>
    <cellStyle name="Normal 2 2 4 5" xfId="4823" xr:uid="{00000000-0005-0000-0000-0000D7120000}"/>
    <cellStyle name="Normal 2 2 4 50" xfId="4824" xr:uid="{00000000-0005-0000-0000-0000D8120000}"/>
    <cellStyle name="Normal 2 2 4 51" xfId="4825" xr:uid="{00000000-0005-0000-0000-0000D9120000}"/>
    <cellStyle name="Normal 2 2 4 52" xfId="4826" xr:uid="{00000000-0005-0000-0000-0000DA120000}"/>
    <cellStyle name="Normal 2 2 4 53" xfId="4827" xr:uid="{00000000-0005-0000-0000-0000DB120000}"/>
    <cellStyle name="Normal 2 2 4 54" xfId="4828" xr:uid="{00000000-0005-0000-0000-0000DC120000}"/>
    <cellStyle name="Normal 2 2 4 55" xfId="4829" xr:uid="{00000000-0005-0000-0000-0000DD120000}"/>
    <cellStyle name="Normal 2 2 4 56" xfId="4830" xr:uid="{00000000-0005-0000-0000-0000DE120000}"/>
    <cellStyle name="Normal 2 2 4 57" xfId="4831" xr:uid="{00000000-0005-0000-0000-0000DF120000}"/>
    <cellStyle name="Normal 2 2 4 58" xfId="4832" xr:uid="{00000000-0005-0000-0000-0000E0120000}"/>
    <cellStyle name="Normal 2 2 4 59" xfId="4833" xr:uid="{00000000-0005-0000-0000-0000E1120000}"/>
    <cellStyle name="Normal 2 2 4 6" xfId="4834" xr:uid="{00000000-0005-0000-0000-0000E2120000}"/>
    <cellStyle name="Normal 2 2 4 60" xfId="4835" xr:uid="{00000000-0005-0000-0000-0000E3120000}"/>
    <cellStyle name="Normal 2 2 4 61" xfId="4836" xr:uid="{00000000-0005-0000-0000-0000E4120000}"/>
    <cellStyle name="Normal 2 2 4 62" xfId="4837" xr:uid="{00000000-0005-0000-0000-0000E5120000}"/>
    <cellStyle name="Normal 2 2 4 63" xfId="4838" xr:uid="{00000000-0005-0000-0000-0000E6120000}"/>
    <cellStyle name="Normal 2 2 4 64" xfId="4839" xr:uid="{00000000-0005-0000-0000-0000E7120000}"/>
    <cellStyle name="Normal 2 2 4 65" xfId="4840" xr:uid="{00000000-0005-0000-0000-0000E8120000}"/>
    <cellStyle name="Normal 2 2 4 66" xfId="4841" xr:uid="{00000000-0005-0000-0000-0000E9120000}"/>
    <cellStyle name="Normal 2 2 4 67" xfId="4842" xr:uid="{00000000-0005-0000-0000-0000EA120000}"/>
    <cellStyle name="Normal 2 2 4 68" xfId="4843" xr:uid="{00000000-0005-0000-0000-0000EB120000}"/>
    <cellStyle name="Normal 2 2 4 69" xfId="4844" xr:uid="{00000000-0005-0000-0000-0000EC120000}"/>
    <cellStyle name="Normal 2 2 4 7" xfId="4845" xr:uid="{00000000-0005-0000-0000-0000ED120000}"/>
    <cellStyle name="Normal 2 2 4 70" xfId="4846" xr:uid="{00000000-0005-0000-0000-0000EE120000}"/>
    <cellStyle name="Normal 2 2 4 71" xfId="4847" xr:uid="{00000000-0005-0000-0000-0000EF120000}"/>
    <cellStyle name="Normal 2 2 4 72" xfId="4848" xr:uid="{00000000-0005-0000-0000-0000F0120000}"/>
    <cellStyle name="Normal 2 2 4 73" xfId="4849" xr:uid="{00000000-0005-0000-0000-0000F1120000}"/>
    <cellStyle name="Normal 2 2 4 74" xfId="4850" xr:uid="{00000000-0005-0000-0000-0000F2120000}"/>
    <cellStyle name="Normal 2 2 4 75" xfId="4851" xr:uid="{00000000-0005-0000-0000-0000F3120000}"/>
    <cellStyle name="Normal 2 2 4 76" xfId="4852" xr:uid="{00000000-0005-0000-0000-0000F4120000}"/>
    <cellStyle name="Normal 2 2 4 77" xfId="4853" xr:uid="{00000000-0005-0000-0000-0000F5120000}"/>
    <cellStyle name="Normal 2 2 4 78" xfId="4854" xr:uid="{00000000-0005-0000-0000-0000F6120000}"/>
    <cellStyle name="Normal 2 2 4 79" xfId="4855" xr:uid="{00000000-0005-0000-0000-0000F7120000}"/>
    <cellStyle name="Normal 2 2 4 8" xfId="4856" xr:uid="{00000000-0005-0000-0000-0000F8120000}"/>
    <cellStyle name="Normal 2 2 4 80" xfId="4857" xr:uid="{00000000-0005-0000-0000-0000F9120000}"/>
    <cellStyle name="Normal 2 2 4 81" xfId="4858" xr:uid="{00000000-0005-0000-0000-0000FA120000}"/>
    <cellStyle name="Normal 2 2 4 82" xfId="4859" xr:uid="{00000000-0005-0000-0000-0000FB120000}"/>
    <cellStyle name="Normal 2 2 4 83" xfId="4860" xr:uid="{00000000-0005-0000-0000-0000FC120000}"/>
    <cellStyle name="Normal 2 2 4 84" xfId="4861" xr:uid="{00000000-0005-0000-0000-0000FD120000}"/>
    <cellStyle name="Normal 2 2 4 85" xfId="4862" xr:uid="{00000000-0005-0000-0000-0000FE120000}"/>
    <cellStyle name="Normal 2 2 4 86" xfId="4863" xr:uid="{00000000-0005-0000-0000-0000FF120000}"/>
    <cellStyle name="Normal 2 2 4 87" xfId="4864" xr:uid="{00000000-0005-0000-0000-000000130000}"/>
    <cellStyle name="Normal 2 2 4 88" xfId="4865" xr:uid="{00000000-0005-0000-0000-000001130000}"/>
    <cellStyle name="Normal 2 2 4 89" xfId="4866" xr:uid="{00000000-0005-0000-0000-000002130000}"/>
    <cellStyle name="Normal 2 2 4 9" xfId="4867" xr:uid="{00000000-0005-0000-0000-000003130000}"/>
    <cellStyle name="Normal 2 2 4 90" xfId="4868" xr:uid="{00000000-0005-0000-0000-000004130000}"/>
    <cellStyle name="Normal 2 2 4 91" xfId="4869" xr:uid="{00000000-0005-0000-0000-000005130000}"/>
    <cellStyle name="Normal 2 2 4 92" xfId="9550" xr:uid="{EE936140-D8B5-495D-9996-D06B50C15501}"/>
    <cellStyle name="Normal 2 2 4 92 2" xfId="13539" xr:uid="{8D9D13B6-55F2-4E1D-8B47-76205D56A1E2}"/>
    <cellStyle name="Normal 2 2 4 93" xfId="9845" xr:uid="{CB3A2CC8-0D92-48A7-8DAD-ECAD2628CF46}"/>
    <cellStyle name="Normal 2 2 4 93 2" xfId="13803" xr:uid="{174992CE-F6F0-448C-A3B4-F5393D4D0F63}"/>
    <cellStyle name="Normal 2 2 40" xfId="4870" xr:uid="{00000000-0005-0000-0000-000006130000}"/>
    <cellStyle name="Normal 2 2 40 2" xfId="4871" xr:uid="{00000000-0005-0000-0000-000007130000}"/>
    <cellStyle name="Normal 2 2 40 2 2" xfId="4872" xr:uid="{00000000-0005-0000-0000-000008130000}"/>
    <cellStyle name="Normal 2 2 40 2 2 2" xfId="11641" xr:uid="{64433745-3BEA-4718-9E2C-B87D743FC0BD}"/>
    <cellStyle name="Normal 2 2 40 2 3" xfId="11640" xr:uid="{9A9EA376-65B9-4A7C-817F-2DC6328EADAE}"/>
    <cellStyle name="Normal 2 2 40 3" xfId="4873" xr:uid="{00000000-0005-0000-0000-000009130000}"/>
    <cellStyle name="Normal 2 2 40 3 2" xfId="11642" xr:uid="{ADDAFAB2-2029-4205-870F-DCC596D2FA50}"/>
    <cellStyle name="Normal 2 2 40 4" xfId="11639" xr:uid="{6253E213-2605-4E7C-B762-84F59C2DBF1C}"/>
    <cellStyle name="Normal 2 2 41" xfId="4874" xr:uid="{00000000-0005-0000-0000-00000A130000}"/>
    <cellStyle name="Normal 2 2 41 2" xfId="4875" xr:uid="{00000000-0005-0000-0000-00000B130000}"/>
    <cellStyle name="Normal 2 2 41 2 2" xfId="4876" xr:uid="{00000000-0005-0000-0000-00000C130000}"/>
    <cellStyle name="Normal 2 2 41 2 2 2" xfId="11645" xr:uid="{572CA35E-889A-4F26-83B0-ED9B2B0892CB}"/>
    <cellStyle name="Normal 2 2 41 2 3" xfId="11644" xr:uid="{67B5189E-0686-4A77-BD24-DC2057445F22}"/>
    <cellStyle name="Normal 2 2 41 3" xfId="4877" xr:uid="{00000000-0005-0000-0000-00000D130000}"/>
    <cellStyle name="Normal 2 2 41 3 2" xfId="11646" xr:uid="{50F54F8B-6894-4BF0-B563-87511D332018}"/>
    <cellStyle name="Normal 2 2 41 4" xfId="11643" xr:uid="{4F8A250C-1AD6-4FCF-BEE5-0DA422DCBFC8}"/>
    <cellStyle name="Normal 2 2 42" xfId="4878" xr:uid="{00000000-0005-0000-0000-00000E130000}"/>
    <cellStyle name="Normal 2 2 42 2" xfId="4879" xr:uid="{00000000-0005-0000-0000-00000F130000}"/>
    <cellStyle name="Normal 2 2 42 2 2" xfId="4880" xr:uid="{00000000-0005-0000-0000-000010130000}"/>
    <cellStyle name="Normal 2 2 42 2 2 2" xfId="11649" xr:uid="{0735C0BC-A11C-439B-9E5D-54B6F23D2051}"/>
    <cellStyle name="Normal 2 2 42 2 3" xfId="11648" xr:uid="{C88BC016-ABBA-4784-9F49-5EA47A42886B}"/>
    <cellStyle name="Normal 2 2 42 3" xfId="4881" xr:uid="{00000000-0005-0000-0000-000011130000}"/>
    <cellStyle name="Normal 2 2 42 3 2" xfId="11650" xr:uid="{73AF8350-233A-41E0-BFDC-484D58AC849D}"/>
    <cellStyle name="Normal 2 2 42 4" xfId="11647" xr:uid="{4841647A-8D45-4B4B-8E1A-4F3BBA50C13F}"/>
    <cellStyle name="Normal 2 2 43" xfId="4882" xr:uid="{00000000-0005-0000-0000-000012130000}"/>
    <cellStyle name="Normal 2 2 43 2" xfId="4883" xr:uid="{00000000-0005-0000-0000-000013130000}"/>
    <cellStyle name="Normal 2 2 43 2 2" xfId="4884" xr:uid="{00000000-0005-0000-0000-000014130000}"/>
    <cellStyle name="Normal 2 2 43 2 2 2" xfId="11653" xr:uid="{D084C77C-0D49-41A3-B1F9-7C135AA8879E}"/>
    <cellStyle name="Normal 2 2 43 2 3" xfId="11652" xr:uid="{52205190-3920-4807-8965-354A8B5E26DC}"/>
    <cellStyle name="Normal 2 2 43 3" xfId="4885" xr:uid="{00000000-0005-0000-0000-000015130000}"/>
    <cellStyle name="Normal 2 2 43 3 2" xfId="11654" xr:uid="{464120EC-35EB-40F5-8BB6-71DE357D3135}"/>
    <cellStyle name="Normal 2 2 43 4" xfId="11651" xr:uid="{32951362-CDC7-400C-895B-394128AED4C0}"/>
    <cellStyle name="Normal 2 2 44" xfId="4886" xr:uid="{00000000-0005-0000-0000-000016130000}"/>
    <cellStyle name="Normal 2 2 44 2" xfId="4887" xr:uid="{00000000-0005-0000-0000-000017130000}"/>
    <cellStyle name="Normal 2 2 44 2 2" xfId="4888" xr:uid="{00000000-0005-0000-0000-000018130000}"/>
    <cellStyle name="Normal 2 2 44 2 2 2" xfId="11657" xr:uid="{AD83FA9C-3CC2-4236-9A99-A241B2930222}"/>
    <cellStyle name="Normal 2 2 44 2 3" xfId="11656" xr:uid="{B6E1C7C6-4B4C-4907-810A-C698D6E5FC91}"/>
    <cellStyle name="Normal 2 2 44 3" xfId="4889" xr:uid="{00000000-0005-0000-0000-000019130000}"/>
    <cellStyle name="Normal 2 2 44 3 2" xfId="11658" xr:uid="{AB6492F0-EA44-40A3-BAB0-4B082F2B7140}"/>
    <cellStyle name="Normal 2 2 44 4" xfId="11655" xr:uid="{A6CEDC2E-C464-4C77-854C-A466566681F3}"/>
    <cellStyle name="Normal 2 2 45" xfId="4890" xr:uid="{00000000-0005-0000-0000-00001A130000}"/>
    <cellStyle name="Normal 2 2 45 2" xfId="4891" xr:uid="{00000000-0005-0000-0000-00001B130000}"/>
    <cellStyle name="Normal 2 2 45 2 2" xfId="4892" xr:uid="{00000000-0005-0000-0000-00001C130000}"/>
    <cellStyle name="Normal 2 2 45 2 2 2" xfId="11661" xr:uid="{D1975517-D7E2-40E2-BAAF-D81623547D55}"/>
    <cellStyle name="Normal 2 2 45 2 3" xfId="11660" xr:uid="{06ABA737-8B29-4BD8-BC26-B0E196A15E26}"/>
    <cellStyle name="Normal 2 2 45 3" xfId="4893" xr:uid="{00000000-0005-0000-0000-00001D130000}"/>
    <cellStyle name="Normal 2 2 45 3 2" xfId="11662" xr:uid="{ABAF6331-DF20-462A-A18C-D49932C4453B}"/>
    <cellStyle name="Normal 2 2 45 4" xfId="11659" xr:uid="{348D6ABD-3370-481C-B432-076381D002E2}"/>
    <cellStyle name="Normal 2 2 46" xfId="4894" xr:uid="{00000000-0005-0000-0000-00001E130000}"/>
    <cellStyle name="Normal 2 2 46 2" xfId="4895" xr:uid="{00000000-0005-0000-0000-00001F130000}"/>
    <cellStyle name="Normal 2 2 46 2 2" xfId="4896" xr:uid="{00000000-0005-0000-0000-000020130000}"/>
    <cellStyle name="Normal 2 2 46 2 2 2" xfId="11665" xr:uid="{472ED274-A269-470A-9BD4-E21A4C5D7643}"/>
    <cellStyle name="Normal 2 2 46 2 3" xfId="11664" xr:uid="{8C03DDE1-7F72-4D46-A36C-D7521E40DFC5}"/>
    <cellStyle name="Normal 2 2 46 3" xfId="4897" xr:uid="{00000000-0005-0000-0000-000021130000}"/>
    <cellStyle name="Normal 2 2 46 3 2" xfId="11666" xr:uid="{44E457B3-0EBA-4471-B531-AC67951E21C0}"/>
    <cellStyle name="Normal 2 2 46 4" xfId="11663" xr:uid="{FFC77CA0-3E52-4CA5-B5DB-5B06068B541E}"/>
    <cellStyle name="Normal 2 2 47" xfId="4898" xr:uid="{00000000-0005-0000-0000-000022130000}"/>
    <cellStyle name="Normal 2 2 47 2" xfId="4899" xr:uid="{00000000-0005-0000-0000-000023130000}"/>
    <cellStyle name="Normal 2 2 47 2 2" xfId="4900" xr:uid="{00000000-0005-0000-0000-000024130000}"/>
    <cellStyle name="Normal 2 2 47 2 2 2" xfId="11669" xr:uid="{E7FE04EF-4E75-445A-AE89-D8F9A22CDB98}"/>
    <cellStyle name="Normal 2 2 47 2 3" xfId="11668" xr:uid="{4993D90C-D80A-465B-B03D-0A1B7A426543}"/>
    <cellStyle name="Normal 2 2 47 3" xfId="4901" xr:uid="{00000000-0005-0000-0000-000025130000}"/>
    <cellStyle name="Normal 2 2 47 3 2" xfId="11670" xr:uid="{0357BBDF-301C-4DC9-849C-F5D019DE2C3E}"/>
    <cellStyle name="Normal 2 2 47 4" xfId="11667" xr:uid="{8153ED94-B988-4301-83AB-2C08BC28B5FD}"/>
    <cellStyle name="Normal 2 2 48" xfId="4902" xr:uid="{00000000-0005-0000-0000-000026130000}"/>
    <cellStyle name="Normal 2 2 48 2" xfId="4903" xr:uid="{00000000-0005-0000-0000-000027130000}"/>
    <cellStyle name="Normal 2 2 48 2 2" xfId="4904" xr:uid="{00000000-0005-0000-0000-000028130000}"/>
    <cellStyle name="Normal 2 2 48 2 2 2" xfId="11673" xr:uid="{387425E7-E1E4-4654-A747-CEEBA1B4443F}"/>
    <cellStyle name="Normal 2 2 48 2 3" xfId="11672" xr:uid="{C6778E55-88E6-4419-A744-D627229E37E8}"/>
    <cellStyle name="Normal 2 2 48 3" xfId="4905" xr:uid="{00000000-0005-0000-0000-000029130000}"/>
    <cellStyle name="Normal 2 2 48 3 2" xfId="11674" xr:uid="{BBB1409A-E544-479D-9576-7F358BC5171E}"/>
    <cellStyle name="Normal 2 2 48 4" xfId="11671" xr:uid="{CCC4FDD0-38B9-4097-8C44-E9B529698FC9}"/>
    <cellStyle name="Normal 2 2 49" xfId="4906" xr:uid="{00000000-0005-0000-0000-00002A130000}"/>
    <cellStyle name="Normal 2 2 49 2" xfId="4907" xr:uid="{00000000-0005-0000-0000-00002B130000}"/>
    <cellStyle name="Normal 2 2 49 2 2" xfId="4908" xr:uid="{00000000-0005-0000-0000-00002C130000}"/>
    <cellStyle name="Normal 2 2 49 2 2 2" xfId="11677" xr:uid="{ED97F7E9-FDD5-4A81-8890-D091433A22BA}"/>
    <cellStyle name="Normal 2 2 49 2 3" xfId="11676" xr:uid="{73D61FDF-3DB2-4502-8E48-0527290C234E}"/>
    <cellStyle name="Normal 2 2 49 3" xfId="4909" xr:uid="{00000000-0005-0000-0000-00002D130000}"/>
    <cellStyle name="Normal 2 2 49 3 2" xfId="11678" xr:uid="{E9E2A6B7-00CC-4EB5-87F4-09932BD65137}"/>
    <cellStyle name="Normal 2 2 49 4" xfId="11675" xr:uid="{1E254CBE-BE8E-44BF-B95A-BE67185964E6}"/>
    <cellStyle name="Normal 2 2 5" xfId="4910" xr:uid="{00000000-0005-0000-0000-00002E130000}"/>
    <cellStyle name="Normal 2 2 5 10" xfId="4911" xr:uid="{00000000-0005-0000-0000-00002F130000}"/>
    <cellStyle name="Normal 2 2 5 11" xfId="4912" xr:uid="{00000000-0005-0000-0000-000030130000}"/>
    <cellStyle name="Normal 2 2 5 12" xfId="4913" xr:uid="{00000000-0005-0000-0000-000031130000}"/>
    <cellStyle name="Normal 2 2 5 13" xfId="4914" xr:uid="{00000000-0005-0000-0000-000032130000}"/>
    <cellStyle name="Normal 2 2 5 14" xfId="4915" xr:uid="{00000000-0005-0000-0000-000033130000}"/>
    <cellStyle name="Normal 2 2 5 15" xfId="4916" xr:uid="{00000000-0005-0000-0000-000034130000}"/>
    <cellStyle name="Normal 2 2 5 16" xfId="4917" xr:uid="{00000000-0005-0000-0000-000035130000}"/>
    <cellStyle name="Normal 2 2 5 17" xfId="4918" xr:uid="{00000000-0005-0000-0000-000036130000}"/>
    <cellStyle name="Normal 2 2 5 18" xfId="4919" xr:uid="{00000000-0005-0000-0000-000037130000}"/>
    <cellStyle name="Normal 2 2 5 19" xfId="4920" xr:uid="{00000000-0005-0000-0000-000038130000}"/>
    <cellStyle name="Normal 2 2 5 2" xfId="4921" xr:uid="{00000000-0005-0000-0000-000039130000}"/>
    <cellStyle name="Normal 2 2 5 2 2" xfId="4922" xr:uid="{00000000-0005-0000-0000-00003A130000}"/>
    <cellStyle name="Normal 2 2 5 20" xfId="4923" xr:uid="{00000000-0005-0000-0000-00003B130000}"/>
    <cellStyle name="Normal 2 2 5 21" xfId="4924" xr:uid="{00000000-0005-0000-0000-00003C130000}"/>
    <cellStyle name="Normal 2 2 5 22" xfId="4925" xr:uid="{00000000-0005-0000-0000-00003D130000}"/>
    <cellStyle name="Normal 2 2 5 23" xfId="4926" xr:uid="{00000000-0005-0000-0000-00003E130000}"/>
    <cellStyle name="Normal 2 2 5 24" xfId="4927" xr:uid="{00000000-0005-0000-0000-00003F130000}"/>
    <cellStyle name="Normal 2 2 5 25" xfId="4928" xr:uid="{00000000-0005-0000-0000-000040130000}"/>
    <cellStyle name="Normal 2 2 5 26" xfId="4929" xr:uid="{00000000-0005-0000-0000-000041130000}"/>
    <cellStyle name="Normal 2 2 5 27" xfId="4930" xr:uid="{00000000-0005-0000-0000-000042130000}"/>
    <cellStyle name="Normal 2 2 5 28" xfId="4931" xr:uid="{00000000-0005-0000-0000-000043130000}"/>
    <cellStyle name="Normal 2 2 5 29" xfId="4932" xr:uid="{00000000-0005-0000-0000-000044130000}"/>
    <cellStyle name="Normal 2 2 5 3" xfId="4933" xr:uid="{00000000-0005-0000-0000-000045130000}"/>
    <cellStyle name="Normal 2 2 5 30" xfId="4934" xr:uid="{00000000-0005-0000-0000-000046130000}"/>
    <cellStyle name="Normal 2 2 5 31" xfId="4935" xr:uid="{00000000-0005-0000-0000-000047130000}"/>
    <cellStyle name="Normal 2 2 5 32" xfId="4936" xr:uid="{00000000-0005-0000-0000-000048130000}"/>
    <cellStyle name="Normal 2 2 5 33" xfId="4937" xr:uid="{00000000-0005-0000-0000-000049130000}"/>
    <cellStyle name="Normal 2 2 5 34" xfId="4938" xr:uid="{00000000-0005-0000-0000-00004A130000}"/>
    <cellStyle name="Normal 2 2 5 35" xfId="4939" xr:uid="{00000000-0005-0000-0000-00004B130000}"/>
    <cellStyle name="Normal 2 2 5 36" xfId="4940" xr:uid="{00000000-0005-0000-0000-00004C130000}"/>
    <cellStyle name="Normal 2 2 5 37" xfId="4941" xr:uid="{00000000-0005-0000-0000-00004D130000}"/>
    <cellStyle name="Normal 2 2 5 38" xfId="4942" xr:uid="{00000000-0005-0000-0000-00004E130000}"/>
    <cellStyle name="Normal 2 2 5 39" xfId="4943" xr:uid="{00000000-0005-0000-0000-00004F130000}"/>
    <cellStyle name="Normal 2 2 5 4" xfId="4944" xr:uid="{00000000-0005-0000-0000-000050130000}"/>
    <cellStyle name="Normal 2 2 5 40" xfId="4945" xr:uid="{00000000-0005-0000-0000-000051130000}"/>
    <cellStyle name="Normal 2 2 5 41" xfId="4946" xr:uid="{00000000-0005-0000-0000-000052130000}"/>
    <cellStyle name="Normal 2 2 5 42" xfId="4947" xr:uid="{00000000-0005-0000-0000-000053130000}"/>
    <cellStyle name="Normal 2 2 5 43" xfId="4948" xr:uid="{00000000-0005-0000-0000-000054130000}"/>
    <cellStyle name="Normal 2 2 5 44" xfId="4949" xr:uid="{00000000-0005-0000-0000-000055130000}"/>
    <cellStyle name="Normal 2 2 5 45" xfId="4950" xr:uid="{00000000-0005-0000-0000-000056130000}"/>
    <cellStyle name="Normal 2 2 5 46" xfId="4951" xr:uid="{00000000-0005-0000-0000-000057130000}"/>
    <cellStyle name="Normal 2 2 5 47" xfId="4952" xr:uid="{00000000-0005-0000-0000-000058130000}"/>
    <cellStyle name="Normal 2 2 5 48" xfId="4953" xr:uid="{00000000-0005-0000-0000-000059130000}"/>
    <cellStyle name="Normal 2 2 5 49" xfId="4954" xr:uid="{00000000-0005-0000-0000-00005A130000}"/>
    <cellStyle name="Normal 2 2 5 5" xfId="4955" xr:uid="{00000000-0005-0000-0000-00005B130000}"/>
    <cellStyle name="Normal 2 2 5 50" xfId="4956" xr:uid="{00000000-0005-0000-0000-00005C130000}"/>
    <cellStyle name="Normal 2 2 5 51" xfId="4957" xr:uid="{00000000-0005-0000-0000-00005D130000}"/>
    <cellStyle name="Normal 2 2 5 52" xfId="4958" xr:uid="{00000000-0005-0000-0000-00005E130000}"/>
    <cellStyle name="Normal 2 2 5 53" xfId="4959" xr:uid="{00000000-0005-0000-0000-00005F130000}"/>
    <cellStyle name="Normal 2 2 5 54" xfId="4960" xr:uid="{00000000-0005-0000-0000-000060130000}"/>
    <cellStyle name="Normal 2 2 5 55" xfId="4961" xr:uid="{00000000-0005-0000-0000-000061130000}"/>
    <cellStyle name="Normal 2 2 5 56" xfId="4962" xr:uid="{00000000-0005-0000-0000-000062130000}"/>
    <cellStyle name="Normal 2 2 5 57" xfId="4963" xr:uid="{00000000-0005-0000-0000-000063130000}"/>
    <cellStyle name="Normal 2 2 5 58" xfId="4964" xr:uid="{00000000-0005-0000-0000-000064130000}"/>
    <cellStyle name="Normal 2 2 5 59" xfId="4965" xr:uid="{00000000-0005-0000-0000-000065130000}"/>
    <cellStyle name="Normal 2 2 5 6" xfId="4966" xr:uid="{00000000-0005-0000-0000-000066130000}"/>
    <cellStyle name="Normal 2 2 5 60" xfId="4967" xr:uid="{00000000-0005-0000-0000-000067130000}"/>
    <cellStyle name="Normal 2 2 5 61" xfId="4968" xr:uid="{00000000-0005-0000-0000-000068130000}"/>
    <cellStyle name="Normal 2 2 5 62" xfId="4969" xr:uid="{00000000-0005-0000-0000-000069130000}"/>
    <cellStyle name="Normal 2 2 5 63" xfId="4970" xr:uid="{00000000-0005-0000-0000-00006A130000}"/>
    <cellStyle name="Normal 2 2 5 64" xfId="4971" xr:uid="{00000000-0005-0000-0000-00006B130000}"/>
    <cellStyle name="Normal 2 2 5 65" xfId="4972" xr:uid="{00000000-0005-0000-0000-00006C130000}"/>
    <cellStyle name="Normal 2 2 5 66" xfId="4973" xr:uid="{00000000-0005-0000-0000-00006D130000}"/>
    <cellStyle name="Normal 2 2 5 67" xfId="4974" xr:uid="{00000000-0005-0000-0000-00006E130000}"/>
    <cellStyle name="Normal 2 2 5 68" xfId="4975" xr:uid="{00000000-0005-0000-0000-00006F130000}"/>
    <cellStyle name="Normal 2 2 5 69" xfId="4976" xr:uid="{00000000-0005-0000-0000-000070130000}"/>
    <cellStyle name="Normal 2 2 5 7" xfId="4977" xr:uid="{00000000-0005-0000-0000-000071130000}"/>
    <cellStyle name="Normal 2 2 5 70" xfId="4978" xr:uid="{00000000-0005-0000-0000-000072130000}"/>
    <cellStyle name="Normal 2 2 5 71" xfId="4979" xr:uid="{00000000-0005-0000-0000-000073130000}"/>
    <cellStyle name="Normal 2 2 5 72" xfId="4980" xr:uid="{00000000-0005-0000-0000-000074130000}"/>
    <cellStyle name="Normal 2 2 5 73" xfId="4981" xr:uid="{00000000-0005-0000-0000-000075130000}"/>
    <cellStyle name="Normal 2 2 5 74" xfId="4982" xr:uid="{00000000-0005-0000-0000-000076130000}"/>
    <cellStyle name="Normal 2 2 5 75" xfId="4983" xr:uid="{00000000-0005-0000-0000-000077130000}"/>
    <cellStyle name="Normal 2 2 5 76" xfId="4984" xr:uid="{00000000-0005-0000-0000-000078130000}"/>
    <cellStyle name="Normal 2 2 5 77" xfId="4985" xr:uid="{00000000-0005-0000-0000-000079130000}"/>
    <cellStyle name="Normal 2 2 5 78" xfId="4986" xr:uid="{00000000-0005-0000-0000-00007A130000}"/>
    <cellStyle name="Normal 2 2 5 79" xfId="4987" xr:uid="{00000000-0005-0000-0000-00007B130000}"/>
    <cellStyle name="Normal 2 2 5 8" xfId="4988" xr:uid="{00000000-0005-0000-0000-00007C130000}"/>
    <cellStyle name="Normal 2 2 5 80" xfId="4989" xr:uid="{00000000-0005-0000-0000-00007D130000}"/>
    <cellStyle name="Normal 2 2 5 81" xfId="4990" xr:uid="{00000000-0005-0000-0000-00007E130000}"/>
    <cellStyle name="Normal 2 2 5 82" xfId="4991" xr:uid="{00000000-0005-0000-0000-00007F130000}"/>
    <cellStyle name="Normal 2 2 5 83" xfId="4992" xr:uid="{00000000-0005-0000-0000-000080130000}"/>
    <cellStyle name="Normal 2 2 5 84" xfId="4993" xr:uid="{00000000-0005-0000-0000-000081130000}"/>
    <cellStyle name="Normal 2 2 5 85" xfId="4994" xr:uid="{00000000-0005-0000-0000-000082130000}"/>
    <cellStyle name="Normal 2 2 5 86" xfId="4995" xr:uid="{00000000-0005-0000-0000-000083130000}"/>
    <cellStyle name="Normal 2 2 5 87" xfId="4996" xr:uid="{00000000-0005-0000-0000-000084130000}"/>
    <cellStyle name="Normal 2 2 5 88" xfId="4997" xr:uid="{00000000-0005-0000-0000-000085130000}"/>
    <cellStyle name="Normal 2 2 5 89" xfId="4998" xr:uid="{00000000-0005-0000-0000-000086130000}"/>
    <cellStyle name="Normal 2 2 5 9" xfId="4999" xr:uid="{00000000-0005-0000-0000-000087130000}"/>
    <cellStyle name="Normal 2 2 5 90" xfId="5000" xr:uid="{00000000-0005-0000-0000-000088130000}"/>
    <cellStyle name="Normal 2 2 5 91" xfId="5001" xr:uid="{00000000-0005-0000-0000-000089130000}"/>
    <cellStyle name="Normal 2 2 5 92" xfId="9607" xr:uid="{7FA3E295-F69F-422D-96FC-66072E23E4D5}"/>
    <cellStyle name="Normal 2 2 5 92 2" xfId="13595" xr:uid="{56399D4B-DD78-461A-B833-A8041A285AF6}"/>
    <cellStyle name="Normal 2 2 5 93" xfId="9902" xr:uid="{5C86952B-2CE4-4138-A838-B611C4A417CA}"/>
    <cellStyle name="Normal 2 2 5 93 2" xfId="13860" xr:uid="{BE1FB683-19F6-4C77-BDF6-1661DC9BDC63}"/>
    <cellStyle name="Normal 2 2 50" xfId="5002" xr:uid="{00000000-0005-0000-0000-00008A130000}"/>
    <cellStyle name="Normal 2 2 50 2" xfId="5003" xr:uid="{00000000-0005-0000-0000-00008B130000}"/>
    <cellStyle name="Normal 2 2 50 2 2" xfId="5004" xr:uid="{00000000-0005-0000-0000-00008C130000}"/>
    <cellStyle name="Normal 2 2 50 2 2 2" xfId="11681" xr:uid="{B6050E53-6C78-414F-9922-062214B2FF29}"/>
    <cellStyle name="Normal 2 2 50 2 3" xfId="11680" xr:uid="{D87B8DC8-5229-41D3-BDF9-B69E592ACC37}"/>
    <cellStyle name="Normal 2 2 50 3" xfId="5005" xr:uid="{00000000-0005-0000-0000-00008D130000}"/>
    <cellStyle name="Normal 2 2 50 3 2" xfId="11682" xr:uid="{80FCE921-5D44-483D-98EF-2C552AD61185}"/>
    <cellStyle name="Normal 2 2 50 4" xfId="11679" xr:uid="{A8F9DFF9-35FA-4495-8787-489D5D342C86}"/>
    <cellStyle name="Normal 2 2 51" xfId="5006" xr:uid="{00000000-0005-0000-0000-00008E130000}"/>
    <cellStyle name="Normal 2 2 51 2" xfId="5007" xr:uid="{00000000-0005-0000-0000-00008F130000}"/>
    <cellStyle name="Normal 2 2 51 2 2" xfId="5008" xr:uid="{00000000-0005-0000-0000-000090130000}"/>
    <cellStyle name="Normal 2 2 51 2 2 2" xfId="11685" xr:uid="{ABDE5DCB-1262-42CF-9291-34D128742E2F}"/>
    <cellStyle name="Normal 2 2 51 2 3" xfId="11684" xr:uid="{C6C5C479-FBB4-42E9-B064-F1362894A98A}"/>
    <cellStyle name="Normal 2 2 51 3" xfId="5009" xr:uid="{00000000-0005-0000-0000-000091130000}"/>
    <cellStyle name="Normal 2 2 51 3 2" xfId="11686" xr:uid="{A78982A1-EAE1-42E2-B6EA-E05B0D5E0217}"/>
    <cellStyle name="Normal 2 2 51 4" xfId="11683" xr:uid="{1818A954-4C98-42E9-8C54-67A727B8548A}"/>
    <cellStyle name="Normal 2 2 52" xfId="5010" xr:uid="{00000000-0005-0000-0000-000092130000}"/>
    <cellStyle name="Normal 2 2 52 2" xfId="5011" xr:uid="{00000000-0005-0000-0000-000093130000}"/>
    <cellStyle name="Normal 2 2 52 2 2" xfId="5012" xr:uid="{00000000-0005-0000-0000-000094130000}"/>
    <cellStyle name="Normal 2 2 52 2 2 2" xfId="11689" xr:uid="{9A20398F-AA5E-4DB8-BE66-1A40D0ECE9A9}"/>
    <cellStyle name="Normal 2 2 52 2 3" xfId="11688" xr:uid="{851F7B07-06BA-4AB5-9BAF-64C48331AEE0}"/>
    <cellStyle name="Normal 2 2 52 3" xfId="5013" xr:uid="{00000000-0005-0000-0000-000095130000}"/>
    <cellStyle name="Normal 2 2 52 3 2" xfId="11690" xr:uid="{7CC19DC8-3480-4DF0-BF12-7B7F43FB6D96}"/>
    <cellStyle name="Normal 2 2 52 4" xfId="11687" xr:uid="{CD3BA3CD-E382-4589-8949-2F23C2CA5710}"/>
    <cellStyle name="Normal 2 2 53" xfId="5014" xr:uid="{00000000-0005-0000-0000-000096130000}"/>
    <cellStyle name="Normal 2 2 53 2" xfId="5015" xr:uid="{00000000-0005-0000-0000-000097130000}"/>
    <cellStyle name="Normal 2 2 53 2 2" xfId="5016" xr:uid="{00000000-0005-0000-0000-000098130000}"/>
    <cellStyle name="Normal 2 2 53 2 2 2" xfId="11693" xr:uid="{682D103A-F73C-49BF-BF7C-650E68492C1D}"/>
    <cellStyle name="Normal 2 2 53 2 3" xfId="11692" xr:uid="{2BB8EFA0-6850-4176-9779-376652FE5D61}"/>
    <cellStyle name="Normal 2 2 53 3" xfId="5017" xr:uid="{00000000-0005-0000-0000-000099130000}"/>
    <cellStyle name="Normal 2 2 53 3 2" xfId="11694" xr:uid="{822A9243-0819-49E0-838C-8CF51C7F4164}"/>
    <cellStyle name="Normal 2 2 53 4" xfId="11691" xr:uid="{A85FFF45-B745-4C0D-8DDA-2549DCF1EEB7}"/>
    <cellStyle name="Normal 2 2 54" xfId="5018" xr:uid="{00000000-0005-0000-0000-00009A130000}"/>
    <cellStyle name="Normal 2 2 54 2" xfId="5019" xr:uid="{00000000-0005-0000-0000-00009B130000}"/>
    <cellStyle name="Normal 2 2 54 2 2" xfId="5020" xr:uid="{00000000-0005-0000-0000-00009C130000}"/>
    <cellStyle name="Normal 2 2 54 2 2 2" xfId="11697" xr:uid="{491360FB-504B-4C04-9DAC-70AC1F405E53}"/>
    <cellStyle name="Normal 2 2 54 2 3" xfId="11696" xr:uid="{78C83E96-CB17-4DCC-9A5D-E12950FCAD62}"/>
    <cellStyle name="Normal 2 2 54 3" xfId="5021" xr:uid="{00000000-0005-0000-0000-00009D130000}"/>
    <cellStyle name="Normal 2 2 54 3 2" xfId="11698" xr:uid="{7789BFC1-AD68-4806-809D-9F25933936BA}"/>
    <cellStyle name="Normal 2 2 54 4" xfId="11695" xr:uid="{7B6A4F3C-A337-4C32-A88C-F998D3D88785}"/>
    <cellStyle name="Normal 2 2 55" xfId="5022" xr:uid="{00000000-0005-0000-0000-00009E130000}"/>
    <cellStyle name="Normal 2 2 55 2" xfId="5023" xr:uid="{00000000-0005-0000-0000-00009F130000}"/>
    <cellStyle name="Normal 2 2 55 2 2" xfId="5024" xr:uid="{00000000-0005-0000-0000-0000A0130000}"/>
    <cellStyle name="Normal 2 2 55 2 2 2" xfId="11701" xr:uid="{3F433EA3-FBFF-4454-A877-135F06CF8304}"/>
    <cellStyle name="Normal 2 2 55 2 3" xfId="11700" xr:uid="{E901AF87-999C-4CD4-8815-DA3D05F11189}"/>
    <cellStyle name="Normal 2 2 55 3" xfId="5025" xr:uid="{00000000-0005-0000-0000-0000A1130000}"/>
    <cellStyle name="Normal 2 2 55 3 2" xfId="11702" xr:uid="{7FD21A19-5176-4F53-B1C9-B8DFCC5CCF18}"/>
    <cellStyle name="Normal 2 2 55 4" xfId="11699" xr:uid="{80AB2017-597C-4D86-9900-8527AE773E90}"/>
    <cellStyle name="Normal 2 2 56" xfId="5026" xr:uid="{00000000-0005-0000-0000-0000A2130000}"/>
    <cellStyle name="Normal 2 2 56 2" xfId="5027" xr:uid="{00000000-0005-0000-0000-0000A3130000}"/>
    <cellStyle name="Normal 2 2 56 2 2" xfId="5028" xr:uid="{00000000-0005-0000-0000-0000A4130000}"/>
    <cellStyle name="Normal 2 2 56 2 2 2" xfId="11705" xr:uid="{93A129B9-B56D-4564-B80E-BA5DF8099F3B}"/>
    <cellStyle name="Normal 2 2 56 2 3" xfId="11704" xr:uid="{309824BF-94AC-4BCA-B883-D3CA099F73B1}"/>
    <cellStyle name="Normal 2 2 56 3" xfId="5029" xr:uid="{00000000-0005-0000-0000-0000A5130000}"/>
    <cellStyle name="Normal 2 2 56 3 2" xfId="11706" xr:uid="{4D29C025-6140-414D-A6B5-41B7F9755225}"/>
    <cellStyle name="Normal 2 2 56 4" xfId="11703" xr:uid="{EB09B354-C4DE-4254-8085-92D0884BA570}"/>
    <cellStyle name="Normal 2 2 57" xfId="5030" xr:uid="{00000000-0005-0000-0000-0000A6130000}"/>
    <cellStyle name="Normal 2 2 57 2" xfId="5031" xr:uid="{00000000-0005-0000-0000-0000A7130000}"/>
    <cellStyle name="Normal 2 2 57 2 2" xfId="5032" xr:uid="{00000000-0005-0000-0000-0000A8130000}"/>
    <cellStyle name="Normal 2 2 57 2 2 2" xfId="11709" xr:uid="{76B26F3B-D6B3-4BCF-B7DA-8152ADE6C353}"/>
    <cellStyle name="Normal 2 2 57 2 3" xfId="11708" xr:uid="{7CE6CC11-9712-4763-8763-98164F3A59DC}"/>
    <cellStyle name="Normal 2 2 57 3" xfId="5033" xr:uid="{00000000-0005-0000-0000-0000A9130000}"/>
    <cellStyle name="Normal 2 2 57 3 2" xfId="11710" xr:uid="{380B5775-7025-4572-8EFD-1B25985973F6}"/>
    <cellStyle name="Normal 2 2 57 4" xfId="11707" xr:uid="{8A2F3013-1571-4FD1-881C-179C08F85872}"/>
    <cellStyle name="Normal 2 2 58" xfId="5034" xr:uid="{00000000-0005-0000-0000-0000AA130000}"/>
    <cellStyle name="Normal 2 2 58 2" xfId="5035" xr:uid="{00000000-0005-0000-0000-0000AB130000}"/>
    <cellStyle name="Normal 2 2 58 2 2" xfId="5036" xr:uid="{00000000-0005-0000-0000-0000AC130000}"/>
    <cellStyle name="Normal 2 2 58 2 2 2" xfId="11713" xr:uid="{38EF6DB1-111F-43C2-918C-0F5B82E9EE53}"/>
    <cellStyle name="Normal 2 2 58 2 3" xfId="11712" xr:uid="{EE756472-6EF5-4BF5-92F9-1B21E0AB3AE0}"/>
    <cellStyle name="Normal 2 2 58 3" xfId="5037" xr:uid="{00000000-0005-0000-0000-0000AD130000}"/>
    <cellStyle name="Normal 2 2 58 3 2" xfId="11714" xr:uid="{F689FBF0-3A8B-42F2-AAC1-15D434DC25DD}"/>
    <cellStyle name="Normal 2 2 58 4" xfId="11711" xr:uid="{355C3D75-595B-4D49-99CD-68C8C94C4F4D}"/>
    <cellStyle name="Normal 2 2 59" xfId="5038" xr:uid="{00000000-0005-0000-0000-0000AE130000}"/>
    <cellStyle name="Normal 2 2 59 2" xfId="5039" xr:uid="{00000000-0005-0000-0000-0000AF130000}"/>
    <cellStyle name="Normal 2 2 59 2 2" xfId="5040" xr:uid="{00000000-0005-0000-0000-0000B0130000}"/>
    <cellStyle name="Normal 2 2 59 2 2 2" xfId="11717" xr:uid="{C60BB9B4-63B6-416B-AE1C-C15865B73637}"/>
    <cellStyle name="Normal 2 2 59 2 3" xfId="11716" xr:uid="{C039E77B-83E5-4164-91EF-C5F6B2393C8B}"/>
    <cellStyle name="Normal 2 2 59 3" xfId="5041" xr:uid="{00000000-0005-0000-0000-0000B1130000}"/>
    <cellStyle name="Normal 2 2 59 3 2" xfId="11718" xr:uid="{D7FAD44F-72C1-4EED-9B02-4BDA3B3745E5}"/>
    <cellStyle name="Normal 2 2 59 4" xfId="11715" xr:uid="{B968BE89-E41A-4AEB-9FAB-06AA085CD810}"/>
    <cellStyle name="Normal 2 2 6" xfId="5042" xr:uid="{00000000-0005-0000-0000-0000B2130000}"/>
    <cellStyle name="Normal 2 2 6 10" xfId="5043" xr:uid="{00000000-0005-0000-0000-0000B3130000}"/>
    <cellStyle name="Normal 2 2 6 11" xfId="5044" xr:uid="{00000000-0005-0000-0000-0000B4130000}"/>
    <cellStyle name="Normal 2 2 6 12" xfId="5045" xr:uid="{00000000-0005-0000-0000-0000B5130000}"/>
    <cellStyle name="Normal 2 2 6 13" xfId="5046" xr:uid="{00000000-0005-0000-0000-0000B6130000}"/>
    <cellStyle name="Normal 2 2 6 14" xfId="5047" xr:uid="{00000000-0005-0000-0000-0000B7130000}"/>
    <cellStyle name="Normal 2 2 6 15" xfId="5048" xr:uid="{00000000-0005-0000-0000-0000B8130000}"/>
    <cellStyle name="Normal 2 2 6 16" xfId="5049" xr:uid="{00000000-0005-0000-0000-0000B9130000}"/>
    <cellStyle name="Normal 2 2 6 17" xfId="5050" xr:uid="{00000000-0005-0000-0000-0000BA130000}"/>
    <cellStyle name="Normal 2 2 6 18" xfId="5051" xr:uid="{00000000-0005-0000-0000-0000BB130000}"/>
    <cellStyle name="Normal 2 2 6 19" xfId="5052" xr:uid="{00000000-0005-0000-0000-0000BC130000}"/>
    <cellStyle name="Normal 2 2 6 2" xfId="5053" xr:uid="{00000000-0005-0000-0000-0000BD130000}"/>
    <cellStyle name="Normal 2 2 6 2 2" xfId="5054" xr:uid="{00000000-0005-0000-0000-0000BE130000}"/>
    <cellStyle name="Normal 2 2 6 20" xfId="5055" xr:uid="{00000000-0005-0000-0000-0000BF130000}"/>
    <cellStyle name="Normal 2 2 6 21" xfId="5056" xr:uid="{00000000-0005-0000-0000-0000C0130000}"/>
    <cellStyle name="Normal 2 2 6 22" xfId="5057" xr:uid="{00000000-0005-0000-0000-0000C1130000}"/>
    <cellStyle name="Normal 2 2 6 23" xfId="5058" xr:uid="{00000000-0005-0000-0000-0000C2130000}"/>
    <cellStyle name="Normal 2 2 6 24" xfId="5059" xr:uid="{00000000-0005-0000-0000-0000C3130000}"/>
    <cellStyle name="Normal 2 2 6 25" xfId="5060" xr:uid="{00000000-0005-0000-0000-0000C4130000}"/>
    <cellStyle name="Normal 2 2 6 26" xfId="5061" xr:uid="{00000000-0005-0000-0000-0000C5130000}"/>
    <cellStyle name="Normal 2 2 6 27" xfId="5062" xr:uid="{00000000-0005-0000-0000-0000C6130000}"/>
    <cellStyle name="Normal 2 2 6 28" xfId="5063" xr:uid="{00000000-0005-0000-0000-0000C7130000}"/>
    <cellStyle name="Normal 2 2 6 29" xfId="5064" xr:uid="{00000000-0005-0000-0000-0000C8130000}"/>
    <cellStyle name="Normal 2 2 6 3" xfId="5065" xr:uid="{00000000-0005-0000-0000-0000C9130000}"/>
    <cellStyle name="Normal 2 2 6 3 2" xfId="5066" xr:uid="{00000000-0005-0000-0000-0000CA130000}"/>
    <cellStyle name="Normal 2 2 6 3 3" xfId="5067" xr:uid="{00000000-0005-0000-0000-0000CB130000}"/>
    <cellStyle name="Normal 2 2 6 3 3 2" xfId="11720" xr:uid="{FAAD93FB-02FA-49AF-9CC2-99FD6368E301}"/>
    <cellStyle name="Normal 2 2 6 30" xfId="5068" xr:uid="{00000000-0005-0000-0000-0000CC130000}"/>
    <cellStyle name="Normal 2 2 6 31" xfId="5069" xr:uid="{00000000-0005-0000-0000-0000CD130000}"/>
    <cellStyle name="Normal 2 2 6 32" xfId="5070" xr:uid="{00000000-0005-0000-0000-0000CE130000}"/>
    <cellStyle name="Normal 2 2 6 33" xfId="5071" xr:uid="{00000000-0005-0000-0000-0000CF130000}"/>
    <cellStyle name="Normal 2 2 6 34" xfId="5072" xr:uid="{00000000-0005-0000-0000-0000D0130000}"/>
    <cellStyle name="Normal 2 2 6 35" xfId="5073" xr:uid="{00000000-0005-0000-0000-0000D1130000}"/>
    <cellStyle name="Normal 2 2 6 36" xfId="5074" xr:uid="{00000000-0005-0000-0000-0000D2130000}"/>
    <cellStyle name="Normal 2 2 6 37" xfId="5075" xr:uid="{00000000-0005-0000-0000-0000D3130000}"/>
    <cellStyle name="Normal 2 2 6 38" xfId="5076" xr:uid="{00000000-0005-0000-0000-0000D4130000}"/>
    <cellStyle name="Normal 2 2 6 39" xfId="5077" xr:uid="{00000000-0005-0000-0000-0000D5130000}"/>
    <cellStyle name="Normal 2 2 6 4" xfId="5078" xr:uid="{00000000-0005-0000-0000-0000D6130000}"/>
    <cellStyle name="Normal 2 2 6 40" xfId="5079" xr:uid="{00000000-0005-0000-0000-0000D7130000}"/>
    <cellStyle name="Normal 2 2 6 41" xfId="5080" xr:uid="{00000000-0005-0000-0000-0000D8130000}"/>
    <cellStyle name="Normal 2 2 6 42" xfId="5081" xr:uid="{00000000-0005-0000-0000-0000D9130000}"/>
    <cellStyle name="Normal 2 2 6 43" xfId="11719" xr:uid="{5287CB90-4516-4B60-A9A1-799EC25BD7FE}"/>
    <cellStyle name="Normal 2 2 6 5" xfId="5082" xr:uid="{00000000-0005-0000-0000-0000DA130000}"/>
    <cellStyle name="Normal 2 2 6 6" xfId="5083" xr:uid="{00000000-0005-0000-0000-0000DB130000}"/>
    <cellStyle name="Normal 2 2 6 7" xfId="5084" xr:uid="{00000000-0005-0000-0000-0000DC130000}"/>
    <cellStyle name="Normal 2 2 6 8" xfId="5085" xr:uid="{00000000-0005-0000-0000-0000DD130000}"/>
    <cellStyle name="Normal 2 2 6 9" xfId="5086" xr:uid="{00000000-0005-0000-0000-0000DE130000}"/>
    <cellStyle name="Normal 2 2 60" xfId="5087" xr:uid="{00000000-0005-0000-0000-0000DF130000}"/>
    <cellStyle name="Normal 2 2 60 2" xfId="5088" xr:uid="{00000000-0005-0000-0000-0000E0130000}"/>
    <cellStyle name="Normal 2 2 60 2 2" xfId="5089" xr:uid="{00000000-0005-0000-0000-0000E1130000}"/>
    <cellStyle name="Normal 2 2 60 2 2 2" xfId="11723" xr:uid="{A1B6CB14-1299-44A2-8923-EDEFEB904162}"/>
    <cellStyle name="Normal 2 2 60 2 3" xfId="11722" xr:uid="{F46CEE8D-69EB-4695-A645-68F83DE40A70}"/>
    <cellStyle name="Normal 2 2 60 3" xfId="5090" xr:uid="{00000000-0005-0000-0000-0000E2130000}"/>
    <cellStyle name="Normal 2 2 60 3 2" xfId="11724" xr:uid="{250750B7-DB9A-42A9-92F6-A63FEECB4210}"/>
    <cellStyle name="Normal 2 2 60 4" xfId="11721" xr:uid="{1F14BA00-4159-4B6F-80D7-E63204755101}"/>
    <cellStyle name="Normal 2 2 61" xfId="5091" xr:uid="{00000000-0005-0000-0000-0000E3130000}"/>
    <cellStyle name="Normal 2 2 61 2" xfId="5092" xr:uid="{00000000-0005-0000-0000-0000E4130000}"/>
    <cellStyle name="Normal 2 2 61 2 2" xfId="5093" xr:uid="{00000000-0005-0000-0000-0000E5130000}"/>
    <cellStyle name="Normal 2 2 61 2 2 2" xfId="11727" xr:uid="{2D8DF1FC-8728-49FA-9ABC-E10005165B61}"/>
    <cellStyle name="Normal 2 2 61 2 3" xfId="11726" xr:uid="{C2EAC0A1-AB2D-41F0-9A65-ED6C2621A328}"/>
    <cellStyle name="Normal 2 2 61 3" xfId="5094" xr:uid="{00000000-0005-0000-0000-0000E6130000}"/>
    <cellStyle name="Normal 2 2 61 3 2" xfId="11728" xr:uid="{E4B20D4A-FE3F-4E77-8806-5031540A8F43}"/>
    <cellStyle name="Normal 2 2 61 4" xfId="11725" xr:uid="{0B1C0EBF-C66A-4CED-B955-3E52035F01BB}"/>
    <cellStyle name="Normal 2 2 62" xfId="5095" xr:uid="{00000000-0005-0000-0000-0000E7130000}"/>
    <cellStyle name="Normal 2 2 62 2" xfId="5096" xr:uid="{00000000-0005-0000-0000-0000E8130000}"/>
    <cellStyle name="Normal 2 2 62 2 2" xfId="5097" xr:uid="{00000000-0005-0000-0000-0000E9130000}"/>
    <cellStyle name="Normal 2 2 62 2 2 2" xfId="11731" xr:uid="{B9D4BDE9-7813-4767-A888-4C0E27A4FCA2}"/>
    <cellStyle name="Normal 2 2 62 2 3" xfId="11730" xr:uid="{BAC6667A-5434-4FD7-9FC4-0B249B25EC28}"/>
    <cellStyle name="Normal 2 2 62 3" xfId="5098" xr:uid="{00000000-0005-0000-0000-0000EA130000}"/>
    <cellStyle name="Normal 2 2 62 3 2" xfId="11732" xr:uid="{335F8B31-3129-414F-ADA9-1186C151B981}"/>
    <cellStyle name="Normal 2 2 62 4" xfId="11729" xr:uid="{072BCBAC-9F8F-4555-BED8-95ABACED57A8}"/>
    <cellStyle name="Normal 2 2 63" xfId="5099" xr:uid="{00000000-0005-0000-0000-0000EB130000}"/>
    <cellStyle name="Normal 2 2 63 2" xfId="5100" xr:uid="{00000000-0005-0000-0000-0000EC130000}"/>
    <cellStyle name="Normal 2 2 63 2 2" xfId="5101" xr:uid="{00000000-0005-0000-0000-0000ED130000}"/>
    <cellStyle name="Normal 2 2 63 2 2 2" xfId="11735" xr:uid="{2A62114C-18C7-4394-A830-C163FC735BCD}"/>
    <cellStyle name="Normal 2 2 63 2 3" xfId="11734" xr:uid="{62E8A7B2-79B2-41E1-BC8A-AB8D2DDFBE88}"/>
    <cellStyle name="Normal 2 2 63 3" xfId="5102" xr:uid="{00000000-0005-0000-0000-0000EE130000}"/>
    <cellStyle name="Normal 2 2 63 3 2" xfId="11736" xr:uid="{381BBF93-2B7E-4692-82B9-F56765119487}"/>
    <cellStyle name="Normal 2 2 63 4" xfId="11733" xr:uid="{2BB09306-C9F9-4B0C-A3BF-C4976E546D2F}"/>
    <cellStyle name="Normal 2 2 64" xfId="5103" xr:uid="{00000000-0005-0000-0000-0000EF130000}"/>
    <cellStyle name="Normal 2 2 64 2" xfId="5104" xr:uid="{00000000-0005-0000-0000-0000F0130000}"/>
    <cellStyle name="Normal 2 2 64 2 2" xfId="5105" xr:uid="{00000000-0005-0000-0000-0000F1130000}"/>
    <cellStyle name="Normal 2 2 64 2 2 2" xfId="11739" xr:uid="{C741BC40-DFC9-4359-B363-0282B0CCA8A7}"/>
    <cellStyle name="Normal 2 2 64 2 3" xfId="11738" xr:uid="{77755A67-9B91-4B69-84CB-006C1CA4C32B}"/>
    <cellStyle name="Normal 2 2 64 3" xfId="5106" xr:uid="{00000000-0005-0000-0000-0000F2130000}"/>
    <cellStyle name="Normal 2 2 64 3 2" xfId="11740" xr:uid="{05536E90-C6BB-4BB0-BD8E-BAF8889FAD00}"/>
    <cellStyle name="Normal 2 2 64 4" xfId="11737" xr:uid="{7A20C2A1-D1DF-4D56-BF5D-BBDA830CF6BC}"/>
    <cellStyle name="Normal 2 2 65" xfId="5107" xr:uid="{00000000-0005-0000-0000-0000F3130000}"/>
    <cellStyle name="Normal 2 2 65 2" xfId="5108" xr:uid="{00000000-0005-0000-0000-0000F4130000}"/>
    <cellStyle name="Normal 2 2 65 2 2" xfId="11742" xr:uid="{BDDBBF49-AEBD-477A-BF6C-067C814B19D5}"/>
    <cellStyle name="Normal 2 2 65 3" xfId="11741" xr:uid="{067562D3-095F-4F6D-91CE-68D12A98DE2F}"/>
    <cellStyle name="Normal 2 2 66" xfId="5109" xr:uid="{00000000-0005-0000-0000-0000F5130000}"/>
    <cellStyle name="Normal 2 2 66 2" xfId="5110" xr:uid="{00000000-0005-0000-0000-0000F6130000}"/>
    <cellStyle name="Normal 2 2 66 2 2" xfId="11744" xr:uid="{DE64E481-9272-4728-910A-13F32BFDCCFF}"/>
    <cellStyle name="Normal 2 2 66 3" xfId="11743" xr:uid="{E273B208-FEA3-40B2-BDB1-7EBCC4BA3B23}"/>
    <cellStyle name="Normal 2 2 67" xfId="5111" xr:uid="{00000000-0005-0000-0000-0000F7130000}"/>
    <cellStyle name="Normal 2 2 67 2" xfId="5112" xr:uid="{00000000-0005-0000-0000-0000F8130000}"/>
    <cellStyle name="Normal 2 2 67 2 2" xfId="11746" xr:uid="{6F2F735E-78B9-42B3-B0D3-708B166E1650}"/>
    <cellStyle name="Normal 2 2 67 3" xfId="11745" xr:uid="{15E94DAB-F6D9-412F-B789-165E794F989E}"/>
    <cellStyle name="Normal 2 2 68" xfId="5113" xr:uid="{00000000-0005-0000-0000-0000F9130000}"/>
    <cellStyle name="Normal 2 2 68 2" xfId="5114" xr:uid="{00000000-0005-0000-0000-0000FA130000}"/>
    <cellStyle name="Normal 2 2 68 2 2" xfId="11748" xr:uid="{4AF0C038-8462-4FFD-87AA-E739E0F6F4E5}"/>
    <cellStyle name="Normal 2 2 68 3" xfId="11747" xr:uid="{ED613A79-5BBB-4DC0-BC9C-0B71AAF78A48}"/>
    <cellStyle name="Normal 2 2 69" xfId="5115" xr:uid="{00000000-0005-0000-0000-0000FB130000}"/>
    <cellStyle name="Normal 2 2 69 2" xfId="5116" xr:uid="{00000000-0005-0000-0000-0000FC130000}"/>
    <cellStyle name="Normal 2 2 69 2 2" xfId="11750" xr:uid="{1A71E953-BFA9-41DA-8DB6-1FA2275ED795}"/>
    <cellStyle name="Normal 2 2 69 3" xfId="11749" xr:uid="{93D747BE-3A78-416C-9A18-A9489BE0363F}"/>
    <cellStyle name="Normal 2 2 7" xfId="5117" xr:uid="{00000000-0005-0000-0000-0000FD130000}"/>
    <cellStyle name="Normal 2 2 7 10" xfId="5118" xr:uid="{00000000-0005-0000-0000-0000FE130000}"/>
    <cellStyle name="Normal 2 2 7 11" xfId="5119" xr:uid="{00000000-0005-0000-0000-0000FF130000}"/>
    <cellStyle name="Normal 2 2 7 12" xfId="5120" xr:uid="{00000000-0005-0000-0000-000000140000}"/>
    <cellStyle name="Normal 2 2 7 13" xfId="5121" xr:uid="{00000000-0005-0000-0000-000001140000}"/>
    <cellStyle name="Normal 2 2 7 14" xfId="5122" xr:uid="{00000000-0005-0000-0000-000002140000}"/>
    <cellStyle name="Normal 2 2 7 15" xfId="5123" xr:uid="{00000000-0005-0000-0000-000003140000}"/>
    <cellStyle name="Normal 2 2 7 16" xfId="5124" xr:uid="{00000000-0005-0000-0000-000004140000}"/>
    <cellStyle name="Normal 2 2 7 17" xfId="5125" xr:uid="{00000000-0005-0000-0000-000005140000}"/>
    <cellStyle name="Normal 2 2 7 18" xfId="5126" xr:uid="{00000000-0005-0000-0000-000006140000}"/>
    <cellStyle name="Normal 2 2 7 19" xfId="5127" xr:uid="{00000000-0005-0000-0000-000007140000}"/>
    <cellStyle name="Normal 2 2 7 2" xfId="5128" xr:uid="{00000000-0005-0000-0000-000008140000}"/>
    <cellStyle name="Normal 2 2 7 2 2" xfId="5129" xr:uid="{00000000-0005-0000-0000-000009140000}"/>
    <cellStyle name="Normal 2 2 7 20" xfId="5130" xr:uid="{00000000-0005-0000-0000-00000A140000}"/>
    <cellStyle name="Normal 2 2 7 21" xfId="5131" xr:uid="{00000000-0005-0000-0000-00000B140000}"/>
    <cellStyle name="Normal 2 2 7 22" xfId="5132" xr:uid="{00000000-0005-0000-0000-00000C140000}"/>
    <cellStyle name="Normal 2 2 7 23" xfId="11751" xr:uid="{5B6F68EC-5BC6-447E-8E1E-4729EE53A368}"/>
    <cellStyle name="Normal 2 2 7 3" xfId="5133" xr:uid="{00000000-0005-0000-0000-00000D140000}"/>
    <cellStyle name="Normal 2 2 7 3 2" xfId="5134" xr:uid="{00000000-0005-0000-0000-00000E140000}"/>
    <cellStyle name="Normal 2 2 7 3 3" xfId="5135" xr:uid="{00000000-0005-0000-0000-00000F140000}"/>
    <cellStyle name="Normal 2 2 7 3 3 2" xfId="11752" xr:uid="{B1197D9A-16A0-494B-A995-07AA418F3958}"/>
    <cellStyle name="Normal 2 2 7 4" xfId="5136" xr:uid="{00000000-0005-0000-0000-000010140000}"/>
    <cellStyle name="Normal 2 2 7 5" xfId="5137" xr:uid="{00000000-0005-0000-0000-000011140000}"/>
    <cellStyle name="Normal 2 2 7 6" xfId="5138" xr:uid="{00000000-0005-0000-0000-000012140000}"/>
    <cellStyle name="Normal 2 2 7 7" xfId="5139" xr:uid="{00000000-0005-0000-0000-000013140000}"/>
    <cellStyle name="Normal 2 2 7 8" xfId="5140" xr:uid="{00000000-0005-0000-0000-000014140000}"/>
    <cellStyle name="Normal 2 2 7 9" xfId="5141" xr:uid="{00000000-0005-0000-0000-000015140000}"/>
    <cellStyle name="Normal 2 2 70" xfId="5142" xr:uid="{00000000-0005-0000-0000-000016140000}"/>
    <cellStyle name="Normal 2 2 70 2" xfId="5143" xr:uid="{00000000-0005-0000-0000-000017140000}"/>
    <cellStyle name="Normal 2 2 70 2 2" xfId="11754" xr:uid="{0081D128-5F8F-4AD1-839B-B354A12296EB}"/>
    <cellStyle name="Normal 2 2 70 3" xfId="11753" xr:uid="{D0F61676-1816-4D27-B641-F217BA26F98F}"/>
    <cellStyle name="Normal 2 2 71" xfId="5144" xr:uid="{00000000-0005-0000-0000-000018140000}"/>
    <cellStyle name="Normal 2 2 71 2" xfId="5145" xr:uid="{00000000-0005-0000-0000-000019140000}"/>
    <cellStyle name="Normal 2 2 71 2 2" xfId="11756" xr:uid="{B7AB7C72-2912-4C8E-9288-C3BA76325B18}"/>
    <cellStyle name="Normal 2 2 71 3" xfId="11755" xr:uid="{1EB6F957-9170-4392-A37F-E28056A795D5}"/>
    <cellStyle name="Normal 2 2 72" xfId="5146" xr:uid="{00000000-0005-0000-0000-00001A140000}"/>
    <cellStyle name="Normal 2 2 72 2" xfId="5147" xr:uid="{00000000-0005-0000-0000-00001B140000}"/>
    <cellStyle name="Normal 2 2 72 2 2" xfId="11758" xr:uid="{173777F3-9D31-4B76-A075-5235D7A0F312}"/>
    <cellStyle name="Normal 2 2 72 3" xfId="11757" xr:uid="{669365DF-9574-4782-8671-D262D3CB0126}"/>
    <cellStyle name="Normal 2 2 73" xfId="5148" xr:uid="{00000000-0005-0000-0000-00001C140000}"/>
    <cellStyle name="Normal 2 2 73 2" xfId="5149" xr:uid="{00000000-0005-0000-0000-00001D140000}"/>
    <cellStyle name="Normal 2 2 73 2 2" xfId="11760" xr:uid="{7EC6E5B8-7EA8-4EF3-AE04-E2DD72A13FFF}"/>
    <cellStyle name="Normal 2 2 73 3" xfId="11759" xr:uid="{0D58CC28-0A8A-41C9-B2F6-6B17A279810A}"/>
    <cellStyle name="Normal 2 2 74" xfId="5150" xr:uid="{00000000-0005-0000-0000-00001E140000}"/>
    <cellStyle name="Normal 2 2 74 2" xfId="5151" xr:uid="{00000000-0005-0000-0000-00001F140000}"/>
    <cellStyle name="Normal 2 2 74 2 2" xfId="11762" xr:uid="{CAD36EC5-BAE9-4FE4-88ED-A4B25C1A8545}"/>
    <cellStyle name="Normal 2 2 74 3" xfId="11761" xr:uid="{5898ACF0-DFC8-4B61-A6A4-399EF28AB934}"/>
    <cellStyle name="Normal 2 2 75" xfId="5152" xr:uid="{00000000-0005-0000-0000-000020140000}"/>
    <cellStyle name="Normal 2 2 75 2" xfId="5153" xr:uid="{00000000-0005-0000-0000-000021140000}"/>
    <cellStyle name="Normal 2 2 75 2 2" xfId="11764" xr:uid="{20F61DD5-41A6-4991-AA37-0FF4C4AD4A1B}"/>
    <cellStyle name="Normal 2 2 75 3" xfId="11763" xr:uid="{AC4EFF30-8A4F-4EF4-9497-DFEB7BD96B73}"/>
    <cellStyle name="Normal 2 2 76" xfId="5154" xr:uid="{00000000-0005-0000-0000-000022140000}"/>
    <cellStyle name="Normal 2 2 76 2" xfId="5155" xr:uid="{00000000-0005-0000-0000-000023140000}"/>
    <cellStyle name="Normal 2 2 76 2 2" xfId="11766" xr:uid="{4DB4EF43-52BB-4B22-A1E8-DFB66C4B4F46}"/>
    <cellStyle name="Normal 2 2 76 3" xfId="11765" xr:uid="{1035633F-5A31-46E2-BDBA-DF642C157AF2}"/>
    <cellStyle name="Normal 2 2 77" xfId="5156" xr:uid="{00000000-0005-0000-0000-000024140000}"/>
    <cellStyle name="Normal 2 2 77 2" xfId="5157" xr:uid="{00000000-0005-0000-0000-000025140000}"/>
    <cellStyle name="Normal 2 2 77 2 2" xfId="11768" xr:uid="{BC5FD793-AC0B-4F74-A398-D370D1EE94E3}"/>
    <cellStyle name="Normal 2 2 77 3" xfId="11767" xr:uid="{F2957D70-76F8-4E49-BD81-B53C45D7C15F}"/>
    <cellStyle name="Normal 2 2 78" xfId="5158" xr:uid="{00000000-0005-0000-0000-000026140000}"/>
    <cellStyle name="Normal 2 2 78 2" xfId="5159" xr:uid="{00000000-0005-0000-0000-000027140000}"/>
    <cellStyle name="Normal 2 2 78 2 2" xfId="11770" xr:uid="{2CFB9FB4-3DAC-4B55-A8CE-E76FBCAD357D}"/>
    <cellStyle name="Normal 2 2 78 3" xfId="11769" xr:uid="{C332E0B2-E752-4733-A6A9-DB33B53AF252}"/>
    <cellStyle name="Normal 2 2 79" xfId="5160" xr:uid="{00000000-0005-0000-0000-000028140000}"/>
    <cellStyle name="Normal 2 2 79 2" xfId="5161" xr:uid="{00000000-0005-0000-0000-000029140000}"/>
    <cellStyle name="Normal 2 2 79 2 2" xfId="11772" xr:uid="{7D42D5FA-BD4C-42E8-AB19-D80F0596936A}"/>
    <cellStyle name="Normal 2 2 79 3" xfId="11771" xr:uid="{516821C9-7C22-4A53-9D69-96A60A716E16}"/>
    <cellStyle name="Normal 2 2 8" xfId="5162" xr:uid="{00000000-0005-0000-0000-00002A140000}"/>
    <cellStyle name="Normal 2 2 8 2" xfId="5163" xr:uid="{00000000-0005-0000-0000-00002B140000}"/>
    <cellStyle name="Normal 2 2 8 2 2" xfId="5164" xr:uid="{00000000-0005-0000-0000-00002C140000}"/>
    <cellStyle name="Normal 2 2 8 2 2 2" xfId="11775" xr:uid="{677D7F35-B015-45AA-AD40-301C90D7CBA6}"/>
    <cellStyle name="Normal 2 2 8 2 3" xfId="5165" xr:uid="{00000000-0005-0000-0000-00002D140000}"/>
    <cellStyle name="Normal 2 2 8 2 4" xfId="11774" xr:uid="{EE8B4AE8-0434-43B7-BFB3-6CC373BAAF6B}"/>
    <cellStyle name="Normal 2 2 8 3" xfId="5166" xr:uid="{00000000-0005-0000-0000-00002E140000}"/>
    <cellStyle name="Normal 2 2 8 4" xfId="5167" xr:uid="{00000000-0005-0000-0000-00002F140000}"/>
    <cellStyle name="Normal 2 2 8 4 2" xfId="11776" xr:uid="{536584EB-8AF4-4496-BDB1-CD4EDB4034E3}"/>
    <cellStyle name="Normal 2 2 8 5" xfId="5168" xr:uid="{00000000-0005-0000-0000-000030140000}"/>
    <cellStyle name="Normal 2 2 8 5 2" xfId="11777" xr:uid="{91ED5ECC-866A-4256-A6BF-61EFC497102B}"/>
    <cellStyle name="Normal 2 2 8 6" xfId="11773" xr:uid="{553A6294-3F96-4AF4-A147-F7C09D1BEF58}"/>
    <cellStyle name="Normal 2 2 80" xfId="5169" xr:uid="{00000000-0005-0000-0000-000031140000}"/>
    <cellStyle name="Normal 2 2 80 2" xfId="5170" xr:uid="{00000000-0005-0000-0000-000032140000}"/>
    <cellStyle name="Normal 2 2 80 2 2" xfId="11779" xr:uid="{3F0DC67E-175D-4603-9855-B5D4143E4AE9}"/>
    <cellStyle name="Normal 2 2 80 3" xfId="11778" xr:uid="{40F42461-1CBC-4D7B-97B9-F83A9602741A}"/>
    <cellStyle name="Normal 2 2 81" xfId="5171" xr:uid="{00000000-0005-0000-0000-000033140000}"/>
    <cellStyle name="Normal 2 2 81 2" xfId="5172" xr:uid="{00000000-0005-0000-0000-000034140000}"/>
    <cellStyle name="Normal 2 2 81 2 2" xfId="11781" xr:uid="{C1ED38DD-1148-4C4A-B3F4-4EEFA82A069C}"/>
    <cellStyle name="Normal 2 2 81 3" xfId="11780" xr:uid="{4D56A644-D342-4764-8C61-0597BD353FC2}"/>
    <cellStyle name="Normal 2 2 82" xfId="5173" xr:uid="{00000000-0005-0000-0000-000035140000}"/>
    <cellStyle name="Normal 2 2 82 2" xfId="5174" xr:uid="{00000000-0005-0000-0000-000036140000}"/>
    <cellStyle name="Normal 2 2 82 2 2" xfId="11783" xr:uid="{4F2486FF-68BA-4C51-8418-7F59CE213248}"/>
    <cellStyle name="Normal 2 2 82 3" xfId="11782" xr:uid="{C183C297-7FEB-4107-AADA-00003358BDED}"/>
    <cellStyle name="Normal 2 2 83" xfId="5175" xr:uid="{00000000-0005-0000-0000-000037140000}"/>
    <cellStyle name="Normal 2 2 83 2" xfId="5176" xr:uid="{00000000-0005-0000-0000-000038140000}"/>
    <cellStyle name="Normal 2 2 83 2 2" xfId="11785" xr:uid="{8612A2EE-8555-4414-897D-E253B0F29624}"/>
    <cellStyle name="Normal 2 2 83 3" xfId="11784" xr:uid="{0310D6FC-6590-4F33-A3F9-C378CD12F3B2}"/>
    <cellStyle name="Normal 2 2 84" xfId="5177" xr:uid="{00000000-0005-0000-0000-000039140000}"/>
    <cellStyle name="Normal 2 2 84 2" xfId="5178" xr:uid="{00000000-0005-0000-0000-00003A140000}"/>
    <cellStyle name="Normal 2 2 84 2 2" xfId="11787" xr:uid="{01E72952-951A-408B-BAD7-1757180B1499}"/>
    <cellStyle name="Normal 2 2 84 3" xfId="11786" xr:uid="{3B6C09D7-85D7-41A8-8A80-4C829640C49F}"/>
    <cellStyle name="Normal 2 2 85" xfId="5179" xr:uid="{00000000-0005-0000-0000-00003B140000}"/>
    <cellStyle name="Normal 2 2 85 2" xfId="5180" xr:uid="{00000000-0005-0000-0000-00003C140000}"/>
    <cellStyle name="Normal 2 2 85 2 2" xfId="11789" xr:uid="{A33E27D3-E412-4DF5-A8D7-91E9E0DE9FFA}"/>
    <cellStyle name="Normal 2 2 85 3" xfId="11788" xr:uid="{FA916DC8-10C6-4FE7-B43A-9846C33F0D7C}"/>
    <cellStyle name="Normal 2 2 86" xfId="5181" xr:uid="{00000000-0005-0000-0000-00003D140000}"/>
    <cellStyle name="Normal 2 2 86 2" xfId="5182" xr:uid="{00000000-0005-0000-0000-00003E140000}"/>
    <cellStyle name="Normal 2 2 86 2 2" xfId="11791" xr:uid="{7395CBB8-E75B-496C-A41E-995DAB276C58}"/>
    <cellStyle name="Normal 2 2 86 3" xfId="11790" xr:uid="{FADC9573-8514-4028-9132-E6091D729E50}"/>
    <cellStyle name="Normal 2 2 87" xfId="5183" xr:uid="{00000000-0005-0000-0000-00003F140000}"/>
    <cellStyle name="Normal 2 2 87 2" xfId="5184" xr:uid="{00000000-0005-0000-0000-000040140000}"/>
    <cellStyle name="Normal 2 2 87 2 2" xfId="11793" xr:uid="{8253AA65-C952-462A-8577-43199887246C}"/>
    <cellStyle name="Normal 2 2 87 3" xfId="11792" xr:uid="{E378D964-5035-48B3-9BAF-6FFEE4629DB2}"/>
    <cellStyle name="Normal 2 2 88" xfId="5185" xr:uid="{00000000-0005-0000-0000-000041140000}"/>
    <cellStyle name="Normal 2 2 88 2" xfId="5186" xr:uid="{00000000-0005-0000-0000-000042140000}"/>
    <cellStyle name="Normal 2 2 88 2 2" xfId="11795" xr:uid="{DA39304B-E319-4EA0-96CC-D3D78C45EE60}"/>
    <cellStyle name="Normal 2 2 88 3" xfId="11794" xr:uid="{48CF11BA-4965-4987-BFBF-82A1D930F5D5}"/>
    <cellStyle name="Normal 2 2 89" xfId="5187" xr:uid="{00000000-0005-0000-0000-000043140000}"/>
    <cellStyle name="Normal 2 2 89 2" xfId="5188" xr:uid="{00000000-0005-0000-0000-000044140000}"/>
    <cellStyle name="Normal 2 2 89 2 2" xfId="11797" xr:uid="{68D5A81C-B787-4B56-B528-3FF0BC9F9373}"/>
    <cellStyle name="Normal 2 2 89 3" xfId="11796" xr:uid="{5D3A9EBA-BF43-423C-B9E9-CD1BC8544D88}"/>
    <cellStyle name="Normal 2 2 9" xfId="5189" xr:uid="{00000000-0005-0000-0000-000045140000}"/>
    <cellStyle name="Normal 2 2 9 2" xfId="5190" xr:uid="{00000000-0005-0000-0000-000046140000}"/>
    <cellStyle name="Normal 2 2 9 2 2" xfId="5191" xr:uid="{00000000-0005-0000-0000-000047140000}"/>
    <cellStyle name="Normal 2 2 9 2 2 2" xfId="11800" xr:uid="{C5D174F5-7142-40AE-9773-81264AEB58D8}"/>
    <cellStyle name="Normal 2 2 9 2 3" xfId="11799" xr:uid="{39F9E356-5E77-4B14-8995-A4C41A7F4430}"/>
    <cellStyle name="Normal 2 2 9 3" xfId="5192" xr:uid="{00000000-0005-0000-0000-000048140000}"/>
    <cellStyle name="Normal 2 2 9 3 2" xfId="11801" xr:uid="{DA14D06D-62D2-4622-8BA2-76A57F89BB2E}"/>
    <cellStyle name="Normal 2 2 9 4" xfId="11798" xr:uid="{7907E496-B3F0-4ED2-B606-F5D7FA59B9E0}"/>
    <cellStyle name="Normal 2 2 90" xfId="5193" xr:uid="{00000000-0005-0000-0000-000049140000}"/>
    <cellStyle name="Normal 2 2 90 2" xfId="5194" xr:uid="{00000000-0005-0000-0000-00004A140000}"/>
    <cellStyle name="Normal 2 2 90 2 2" xfId="11803" xr:uid="{0BFD8B0C-C344-4A9C-962C-E3AB06963960}"/>
    <cellStyle name="Normal 2 2 90 3" xfId="11802" xr:uid="{AB984D75-8EA8-47D1-B27B-1C61ED81CF40}"/>
    <cellStyle name="Normal 2 2 91" xfId="5195" xr:uid="{00000000-0005-0000-0000-00004B140000}"/>
    <cellStyle name="Normal 2 2 91 2" xfId="5196" xr:uid="{00000000-0005-0000-0000-00004C140000}"/>
    <cellStyle name="Normal 2 2 91 2 2" xfId="11805" xr:uid="{A0AB8D23-905D-4356-837E-78C8487F1BE3}"/>
    <cellStyle name="Normal 2 2 91 3" xfId="11804" xr:uid="{5AA5B880-4425-4F1A-B931-99B3217873AE}"/>
    <cellStyle name="Normal 2 2 92" xfId="5197" xr:uid="{00000000-0005-0000-0000-00004D140000}"/>
    <cellStyle name="Normal 2 2 92 2" xfId="5198" xr:uid="{00000000-0005-0000-0000-00004E140000}"/>
    <cellStyle name="Normal 2 2 92 2 2" xfId="11807" xr:uid="{90DB45F7-18EA-4814-B7AD-7ABBBA3AC124}"/>
    <cellStyle name="Normal 2 2 92 3" xfId="11806" xr:uid="{1A3637C4-1D3B-4DD4-86AF-D8648AB4596A}"/>
    <cellStyle name="Normal 2 2 93" xfId="5199" xr:uid="{00000000-0005-0000-0000-00004F140000}"/>
    <cellStyle name="Normal 2 2 93 2" xfId="5200" xr:uid="{00000000-0005-0000-0000-000050140000}"/>
    <cellStyle name="Normal 2 2 93 2 2" xfId="11809" xr:uid="{B412C320-2030-475A-83CF-F22D94C6FE8A}"/>
    <cellStyle name="Normal 2 2 93 3" xfId="11808" xr:uid="{660E0F4F-7A56-4375-A3DC-1A9C532BA8A5}"/>
    <cellStyle name="Normal 2 2 94" xfId="5201" xr:uid="{00000000-0005-0000-0000-000051140000}"/>
    <cellStyle name="Normal 2 2 94 2" xfId="5202" xr:uid="{00000000-0005-0000-0000-000052140000}"/>
    <cellStyle name="Normal 2 2 94 2 2" xfId="11811" xr:uid="{D2063166-1BD0-443F-B967-6F356E7B5DF9}"/>
    <cellStyle name="Normal 2 2 94 3" xfId="11810" xr:uid="{9296A400-E884-4400-9AA4-6B44AFFC2DD7}"/>
    <cellStyle name="Normal 2 2 95" xfId="5203" xr:uid="{00000000-0005-0000-0000-000053140000}"/>
    <cellStyle name="Normal 2 2 95 2" xfId="5204" xr:uid="{00000000-0005-0000-0000-000054140000}"/>
    <cellStyle name="Normal 2 2 95 2 2" xfId="11813" xr:uid="{04BD1FFD-5092-46D5-8F27-BFE7486AA09F}"/>
    <cellStyle name="Normal 2 2 95 3" xfId="11812" xr:uid="{7C5C28C4-234C-42CD-B1C0-CCF60B00E131}"/>
    <cellStyle name="Normal 2 2 96" xfId="5205" xr:uid="{00000000-0005-0000-0000-000055140000}"/>
    <cellStyle name="Normal 2 2 96 2" xfId="5206" xr:uid="{00000000-0005-0000-0000-000056140000}"/>
    <cellStyle name="Normal 2 2 96 2 2" xfId="11815" xr:uid="{7CE9A9B2-4AE4-4FF4-97DC-F14D5113D027}"/>
    <cellStyle name="Normal 2 2 96 3" xfId="11814" xr:uid="{E84BA090-E9D7-4805-AEC7-91A74A1AF0CD}"/>
    <cellStyle name="Normal 2 2 97" xfId="5207" xr:uid="{00000000-0005-0000-0000-000057140000}"/>
    <cellStyle name="Normal 2 2 97 2" xfId="5208" xr:uid="{00000000-0005-0000-0000-000058140000}"/>
    <cellStyle name="Normal 2 2 97 2 2" xfId="11817" xr:uid="{196361A0-1025-4D9B-AF8F-19B313827628}"/>
    <cellStyle name="Normal 2 2 97 3" xfId="11816" xr:uid="{5FF1A5BA-BBC0-4BB4-938D-05F265C5E4EA}"/>
    <cellStyle name="Normal 2 2 98" xfId="5209" xr:uid="{00000000-0005-0000-0000-000059140000}"/>
    <cellStyle name="Normal 2 2 98 2" xfId="5210" xr:uid="{00000000-0005-0000-0000-00005A140000}"/>
    <cellStyle name="Normal 2 2 98 2 2" xfId="11819" xr:uid="{642515EF-B93B-4B56-B00D-058B9292C74C}"/>
    <cellStyle name="Normal 2 2 98 3" xfId="11818" xr:uid="{544B39FC-EA6E-4953-8E6F-FC63EF2E8178}"/>
    <cellStyle name="Normal 2 2 99" xfId="5211" xr:uid="{00000000-0005-0000-0000-00005B140000}"/>
    <cellStyle name="Normal 2 2 99 2" xfId="5212" xr:uid="{00000000-0005-0000-0000-00005C140000}"/>
    <cellStyle name="Normal 2 2 99 2 2" xfId="11821" xr:uid="{C9D192A9-7730-40AD-97E5-F079367B5131}"/>
    <cellStyle name="Normal 2 2 99 3" xfId="11820" xr:uid="{4AFC30D3-12BE-4B9A-9504-7909C6E84FA9}"/>
    <cellStyle name="Normal 2 20" xfId="5213" xr:uid="{00000000-0005-0000-0000-00005D140000}"/>
    <cellStyle name="Normal 2 20 2" xfId="5214" xr:uid="{00000000-0005-0000-0000-00005E140000}"/>
    <cellStyle name="Normal 2 20 2 2" xfId="5215" xr:uid="{00000000-0005-0000-0000-00005F140000}"/>
    <cellStyle name="Normal 2 20 2 2 2" xfId="11824" xr:uid="{C6107938-2DF0-487A-8255-E55E5392C777}"/>
    <cellStyle name="Normal 2 20 2 3" xfId="11823" xr:uid="{EFA282D6-2094-4317-A307-D5F573C8643A}"/>
    <cellStyle name="Normal 2 20 3" xfId="5216" xr:uid="{00000000-0005-0000-0000-000060140000}"/>
    <cellStyle name="Normal 2 20 3 2" xfId="11825" xr:uid="{98D05170-B746-4CE7-9587-5B4B7D8C84AF}"/>
    <cellStyle name="Normal 2 20 4" xfId="11822" xr:uid="{75D85F5D-E873-474E-8DEE-E3E3359C2828}"/>
    <cellStyle name="Normal 2 21" xfId="5217" xr:uid="{00000000-0005-0000-0000-000061140000}"/>
    <cellStyle name="Normal 2 21 2" xfId="5218" xr:uid="{00000000-0005-0000-0000-000062140000}"/>
    <cellStyle name="Normal 2 21 2 2" xfId="5219" xr:uid="{00000000-0005-0000-0000-000063140000}"/>
    <cellStyle name="Normal 2 21 2 2 2" xfId="11828" xr:uid="{053253C7-1BAE-4800-8B55-29B779C7D5B7}"/>
    <cellStyle name="Normal 2 21 2 3" xfId="11827" xr:uid="{35DFE987-51E6-48B1-96B4-F77406CB159E}"/>
    <cellStyle name="Normal 2 21 3" xfId="5220" xr:uid="{00000000-0005-0000-0000-000064140000}"/>
    <cellStyle name="Normal 2 21 3 2" xfId="11829" xr:uid="{59B5F5EE-79DA-4EA4-825B-51AB25A33495}"/>
    <cellStyle name="Normal 2 21 4" xfId="11826" xr:uid="{B8742506-4B56-4F00-A319-4118DFADE8A9}"/>
    <cellStyle name="Normal 2 22" xfId="5221" xr:uid="{00000000-0005-0000-0000-000065140000}"/>
    <cellStyle name="Normal 2 22 2" xfId="5222" xr:uid="{00000000-0005-0000-0000-000066140000}"/>
    <cellStyle name="Normal 2 22 2 2" xfId="5223" xr:uid="{00000000-0005-0000-0000-000067140000}"/>
    <cellStyle name="Normal 2 22 2 2 2" xfId="11832" xr:uid="{8D2256A5-68A8-4095-9E17-5339AFABE86B}"/>
    <cellStyle name="Normal 2 22 2 3" xfId="11831" xr:uid="{231A23A1-AF09-491D-AEE5-36ABB095ADE0}"/>
    <cellStyle name="Normal 2 22 3" xfId="5224" xr:uid="{00000000-0005-0000-0000-000068140000}"/>
    <cellStyle name="Normal 2 22 3 2" xfId="11833" xr:uid="{07491AC9-14D5-443E-AD62-39367EC90AFD}"/>
    <cellStyle name="Normal 2 22 4" xfId="11830" xr:uid="{BF931D6C-57BA-47D2-84EE-2F8521B778DA}"/>
    <cellStyle name="Normal 2 23" xfId="5225" xr:uid="{00000000-0005-0000-0000-000069140000}"/>
    <cellStyle name="Normal 2 23 2" xfId="5226" xr:uid="{00000000-0005-0000-0000-00006A140000}"/>
    <cellStyle name="Normal 2 23 2 2" xfId="5227" xr:uid="{00000000-0005-0000-0000-00006B140000}"/>
    <cellStyle name="Normal 2 23 2 2 2" xfId="11836" xr:uid="{F52FB5DC-E88D-4034-BC0A-3357F2F869CF}"/>
    <cellStyle name="Normal 2 23 2 3" xfId="11835" xr:uid="{3CC3B7A5-49FC-437A-9A23-1FEEE795E033}"/>
    <cellStyle name="Normal 2 23 3" xfId="5228" xr:uid="{00000000-0005-0000-0000-00006C140000}"/>
    <cellStyle name="Normal 2 23 3 2" xfId="11837" xr:uid="{EB5D2F56-CF60-499E-8175-3B9747A47220}"/>
    <cellStyle name="Normal 2 23 4" xfId="11834" xr:uid="{E4D1730D-EA8A-43C4-9C26-2058AD4B9AC2}"/>
    <cellStyle name="Normal 2 24" xfId="5229" xr:uid="{00000000-0005-0000-0000-00006D140000}"/>
    <cellStyle name="Normal 2 24 2" xfId="5230" xr:uid="{00000000-0005-0000-0000-00006E140000}"/>
    <cellStyle name="Normal 2 24 2 2" xfId="5231" xr:uid="{00000000-0005-0000-0000-00006F140000}"/>
    <cellStyle name="Normal 2 24 2 2 2" xfId="11840" xr:uid="{64EBE2A2-27C9-4511-AB7E-4B6E4CB1515F}"/>
    <cellStyle name="Normal 2 24 2 3" xfId="11839" xr:uid="{D18317C9-59A8-4C56-AB8E-494A66341383}"/>
    <cellStyle name="Normal 2 24 3" xfId="5232" xr:uid="{00000000-0005-0000-0000-000070140000}"/>
    <cellStyle name="Normal 2 24 3 2" xfId="11841" xr:uid="{FBB5606B-1F2F-472C-82C0-AACE809F078E}"/>
    <cellStyle name="Normal 2 24 4" xfId="11838" xr:uid="{7C416F67-59D6-4D47-80A1-77DEC8D8FE5C}"/>
    <cellStyle name="Normal 2 25" xfId="5233" xr:uid="{00000000-0005-0000-0000-000071140000}"/>
    <cellStyle name="Normal 2 25 2" xfId="5234" xr:uid="{00000000-0005-0000-0000-000072140000}"/>
    <cellStyle name="Normal 2 25 2 2" xfId="5235" xr:uid="{00000000-0005-0000-0000-000073140000}"/>
    <cellStyle name="Normal 2 25 2 2 2" xfId="11844" xr:uid="{CFF94597-ED5D-41D9-B458-E82B91E9740B}"/>
    <cellStyle name="Normal 2 25 2 3" xfId="11843" xr:uid="{A7B92A5D-CC9B-461A-A6B9-C6FBD9F5FDC2}"/>
    <cellStyle name="Normal 2 25 3" xfId="5236" xr:uid="{00000000-0005-0000-0000-000074140000}"/>
    <cellStyle name="Normal 2 25 3 2" xfId="11845" xr:uid="{D0E211B8-FF40-4AD0-B2D3-5987CFD5CA08}"/>
    <cellStyle name="Normal 2 25 4" xfId="11842" xr:uid="{FE9F95F4-9577-4888-A1B1-56DC1CA6DD7B}"/>
    <cellStyle name="Normal 2 26" xfId="5237" xr:uid="{00000000-0005-0000-0000-000075140000}"/>
    <cellStyle name="Normal 2 26 2" xfId="5238" xr:uid="{00000000-0005-0000-0000-000076140000}"/>
    <cellStyle name="Normal 2 26 2 2" xfId="5239" xr:uid="{00000000-0005-0000-0000-000077140000}"/>
    <cellStyle name="Normal 2 26 2 2 2" xfId="11848" xr:uid="{350FBDFD-FAD0-4D0F-9784-772440DF3002}"/>
    <cellStyle name="Normal 2 26 2 3" xfId="11847" xr:uid="{F33C4FE2-2BA9-440F-9E77-8B2C946C3E61}"/>
    <cellStyle name="Normal 2 26 3" xfId="5240" xr:uid="{00000000-0005-0000-0000-000078140000}"/>
    <cellStyle name="Normal 2 26 3 2" xfId="11849" xr:uid="{9BAD804A-2F7D-40E4-B49E-3CC9CD526D18}"/>
    <cellStyle name="Normal 2 26 4" xfId="11846" xr:uid="{D9E627CE-0227-4AB5-995F-610E8871C6F6}"/>
    <cellStyle name="Normal 2 27" xfId="5241" xr:uid="{00000000-0005-0000-0000-000079140000}"/>
    <cellStyle name="Normal 2 27 2" xfId="5242" xr:uid="{00000000-0005-0000-0000-00007A140000}"/>
    <cellStyle name="Normal 2 27 2 2" xfId="5243" xr:uid="{00000000-0005-0000-0000-00007B140000}"/>
    <cellStyle name="Normal 2 27 2 2 2" xfId="11852" xr:uid="{0ADB07EE-2862-446D-9E08-A7C936E12E83}"/>
    <cellStyle name="Normal 2 27 2 3" xfId="11851" xr:uid="{C4081D88-3328-4483-A67D-5F1E379BA4BC}"/>
    <cellStyle name="Normal 2 27 3" xfId="5244" xr:uid="{00000000-0005-0000-0000-00007C140000}"/>
    <cellStyle name="Normal 2 27 3 2" xfId="11853" xr:uid="{4669AF73-40D6-40A3-B287-834A6F58227D}"/>
    <cellStyle name="Normal 2 27 4" xfId="11850" xr:uid="{35CD6C54-996C-42B3-ADC5-B33D19C79B3E}"/>
    <cellStyle name="Normal 2 28" xfId="5245" xr:uid="{00000000-0005-0000-0000-00007D140000}"/>
    <cellStyle name="Normal 2 28 2" xfId="5246" xr:uid="{00000000-0005-0000-0000-00007E140000}"/>
    <cellStyle name="Normal 2 28 2 2" xfId="5247" xr:uid="{00000000-0005-0000-0000-00007F140000}"/>
    <cellStyle name="Normal 2 28 2 2 2" xfId="11856" xr:uid="{34E6145F-E328-42B3-AFFA-AA4D208ADD3F}"/>
    <cellStyle name="Normal 2 28 2 3" xfId="11855" xr:uid="{F6F0C238-5324-4F0F-B3CF-15542862FA62}"/>
    <cellStyle name="Normal 2 28 3" xfId="5248" xr:uid="{00000000-0005-0000-0000-000080140000}"/>
    <cellStyle name="Normal 2 28 3 2" xfId="11857" xr:uid="{32686DFF-0A46-484E-92B5-15B6074619B3}"/>
    <cellStyle name="Normal 2 28 4" xfId="11854" xr:uid="{351BCFD9-9AF7-4822-8F99-87BA767D0FA8}"/>
    <cellStyle name="Normal 2 29" xfId="5249" xr:uid="{00000000-0005-0000-0000-000081140000}"/>
    <cellStyle name="Normal 2 29 2" xfId="5250" xr:uid="{00000000-0005-0000-0000-000082140000}"/>
    <cellStyle name="Normal 2 29 2 2" xfId="5251" xr:uid="{00000000-0005-0000-0000-000083140000}"/>
    <cellStyle name="Normal 2 29 2 2 2" xfId="11860" xr:uid="{583D2918-EE37-4E31-B2FD-A97B4D79C84F}"/>
    <cellStyle name="Normal 2 29 2 3" xfId="11859" xr:uid="{8295BC80-110E-4672-ADCB-501839B67473}"/>
    <cellStyle name="Normal 2 29 3" xfId="5252" xr:uid="{00000000-0005-0000-0000-000084140000}"/>
    <cellStyle name="Normal 2 29 3 2" xfId="11861" xr:uid="{35F12ECD-1935-4FBF-ACDA-EB0E20B43C6B}"/>
    <cellStyle name="Normal 2 29 4" xfId="11858" xr:uid="{4BC80331-94ED-4B97-98FB-616A7E439BC3}"/>
    <cellStyle name="Normal 2 3" xfId="16" xr:uid="{00000000-0005-0000-0000-000085140000}"/>
    <cellStyle name="Normal 2 3 10" xfId="5253" xr:uid="{00000000-0005-0000-0000-000086140000}"/>
    <cellStyle name="Normal 2 3 100" xfId="5254" xr:uid="{00000000-0005-0000-0000-000087140000}"/>
    <cellStyle name="Normal 2 3 101" xfId="5255" xr:uid="{00000000-0005-0000-0000-000088140000}"/>
    <cellStyle name="Normal 2 3 102" xfId="5256" xr:uid="{00000000-0005-0000-0000-000089140000}"/>
    <cellStyle name="Normal 2 3 103" xfId="5257" xr:uid="{00000000-0005-0000-0000-00008A140000}"/>
    <cellStyle name="Normal 2 3 104" xfId="5258" xr:uid="{00000000-0005-0000-0000-00008B140000}"/>
    <cellStyle name="Normal 2 3 105" xfId="5259" xr:uid="{00000000-0005-0000-0000-00008C140000}"/>
    <cellStyle name="Normal 2 3 106" xfId="5260" xr:uid="{00000000-0005-0000-0000-00008D140000}"/>
    <cellStyle name="Normal 2 3 107" xfId="5261" xr:uid="{00000000-0005-0000-0000-00008E140000}"/>
    <cellStyle name="Normal 2 3 108" xfId="5262" xr:uid="{00000000-0005-0000-0000-00008F140000}"/>
    <cellStyle name="Normal 2 3 109" xfId="5263" xr:uid="{00000000-0005-0000-0000-000090140000}"/>
    <cellStyle name="Normal 2 3 11" xfId="5264" xr:uid="{00000000-0005-0000-0000-000091140000}"/>
    <cellStyle name="Normal 2 3 110" xfId="5265" xr:uid="{00000000-0005-0000-0000-000092140000}"/>
    <cellStyle name="Normal 2 3 111" xfId="5266" xr:uid="{00000000-0005-0000-0000-000093140000}"/>
    <cellStyle name="Normal 2 3 112" xfId="5267" xr:uid="{00000000-0005-0000-0000-000094140000}"/>
    <cellStyle name="Normal 2 3 113" xfId="5268" xr:uid="{00000000-0005-0000-0000-000095140000}"/>
    <cellStyle name="Normal 2 3 114" xfId="5269" xr:uid="{00000000-0005-0000-0000-000096140000}"/>
    <cellStyle name="Normal 2 3 115" xfId="5270" xr:uid="{00000000-0005-0000-0000-000097140000}"/>
    <cellStyle name="Normal 2 3 116" xfId="5271" xr:uid="{00000000-0005-0000-0000-000098140000}"/>
    <cellStyle name="Normal 2 3 117" xfId="5272" xr:uid="{00000000-0005-0000-0000-000099140000}"/>
    <cellStyle name="Normal 2 3 118" xfId="5273" xr:uid="{00000000-0005-0000-0000-00009A140000}"/>
    <cellStyle name="Normal 2 3 119" xfId="5274" xr:uid="{00000000-0005-0000-0000-00009B140000}"/>
    <cellStyle name="Normal 2 3 12" xfId="5275" xr:uid="{00000000-0005-0000-0000-00009C140000}"/>
    <cellStyle name="Normal 2 3 120" xfId="5276" xr:uid="{00000000-0005-0000-0000-00009D140000}"/>
    <cellStyle name="Normal 2 3 121" xfId="5277" xr:uid="{00000000-0005-0000-0000-00009E140000}"/>
    <cellStyle name="Normal 2 3 122" xfId="5278" xr:uid="{00000000-0005-0000-0000-00009F140000}"/>
    <cellStyle name="Normal 2 3 123" xfId="5279" xr:uid="{00000000-0005-0000-0000-0000A0140000}"/>
    <cellStyle name="Normal 2 3 124" xfId="5280" xr:uid="{00000000-0005-0000-0000-0000A1140000}"/>
    <cellStyle name="Normal 2 3 125" xfId="5281" xr:uid="{00000000-0005-0000-0000-0000A2140000}"/>
    <cellStyle name="Normal 2 3 126" xfId="5282" xr:uid="{00000000-0005-0000-0000-0000A3140000}"/>
    <cellStyle name="Normal 2 3 127" xfId="5283" xr:uid="{00000000-0005-0000-0000-0000A4140000}"/>
    <cellStyle name="Normal 2 3 128" xfId="5284" xr:uid="{00000000-0005-0000-0000-0000A5140000}"/>
    <cellStyle name="Normal 2 3 129" xfId="5285" xr:uid="{00000000-0005-0000-0000-0000A6140000}"/>
    <cellStyle name="Normal 2 3 13" xfId="5286" xr:uid="{00000000-0005-0000-0000-0000A7140000}"/>
    <cellStyle name="Normal 2 3 130" xfId="5287" xr:uid="{00000000-0005-0000-0000-0000A8140000}"/>
    <cellStyle name="Normal 2 3 131" xfId="5288" xr:uid="{00000000-0005-0000-0000-0000A9140000}"/>
    <cellStyle name="Normal 2 3 132" xfId="5289" xr:uid="{00000000-0005-0000-0000-0000AA140000}"/>
    <cellStyle name="Normal 2 3 133" xfId="5290" xr:uid="{00000000-0005-0000-0000-0000AB140000}"/>
    <cellStyle name="Normal 2 3 134" xfId="5291" xr:uid="{00000000-0005-0000-0000-0000AC140000}"/>
    <cellStyle name="Normal 2 3 135" xfId="5292" xr:uid="{00000000-0005-0000-0000-0000AD140000}"/>
    <cellStyle name="Normal 2 3 136" xfId="5293" xr:uid="{00000000-0005-0000-0000-0000AE140000}"/>
    <cellStyle name="Normal 2 3 137" xfId="5294" xr:uid="{00000000-0005-0000-0000-0000AF140000}"/>
    <cellStyle name="Normal 2 3 138" xfId="5295" xr:uid="{00000000-0005-0000-0000-0000B0140000}"/>
    <cellStyle name="Normal 2 3 139" xfId="5296" xr:uid="{00000000-0005-0000-0000-0000B1140000}"/>
    <cellStyle name="Normal 2 3 14" xfId="5297" xr:uid="{00000000-0005-0000-0000-0000B2140000}"/>
    <cellStyle name="Normal 2 3 140" xfId="5298" xr:uid="{00000000-0005-0000-0000-0000B3140000}"/>
    <cellStyle name="Normal 2 3 140 2" xfId="11862" xr:uid="{B147A2EE-1606-443E-8627-8614643B791B}"/>
    <cellStyle name="Normal 2 3 141" xfId="5299" xr:uid="{00000000-0005-0000-0000-0000B4140000}"/>
    <cellStyle name="Normal 2 3 141 2" xfId="11863" xr:uid="{48DD5BF1-6DAE-448A-BA67-7923C7A9A088}"/>
    <cellStyle name="Normal 2 3 142" xfId="5300" xr:uid="{00000000-0005-0000-0000-0000B5140000}"/>
    <cellStyle name="Normal 2 3 142 2" xfId="11864" xr:uid="{36E056E1-957B-44C5-928B-4D73EBF52A0C}"/>
    <cellStyle name="Normal 2 3 143" xfId="5301" xr:uid="{00000000-0005-0000-0000-0000B6140000}"/>
    <cellStyle name="Normal 2 3 143 2" xfId="11865" xr:uid="{7CE20AD1-5A4F-4685-83D6-23EE43B10536}"/>
    <cellStyle name="Normal 2 3 144" xfId="5302" xr:uid="{00000000-0005-0000-0000-0000B7140000}"/>
    <cellStyle name="Normal 2 3 145" xfId="9509" xr:uid="{A9EE5516-EC99-4B75-A449-284E9B77EA7D}"/>
    <cellStyle name="Normal 2 3 145 2" xfId="13502" xr:uid="{0D924124-EC4B-49D1-8880-77F34538037E}"/>
    <cellStyle name="Normal 2 3 146" xfId="9779" xr:uid="{2F535134-4F54-4707-99E1-5EF555598EFE}"/>
    <cellStyle name="Normal 2 3 146 2" xfId="13745" xr:uid="{AEAA758E-2FDD-43C3-B82A-5F5CCBC6BA1D}"/>
    <cellStyle name="Normal 2 3 147" xfId="10092" xr:uid="{C5EAE33E-36E3-42CC-B4DB-AEF322AEE201}"/>
    <cellStyle name="Normal 2 3 15" xfId="5303" xr:uid="{00000000-0005-0000-0000-0000B8140000}"/>
    <cellStyle name="Normal 2 3 16" xfId="5304" xr:uid="{00000000-0005-0000-0000-0000B9140000}"/>
    <cellStyle name="Normal 2 3 17" xfId="5305" xr:uid="{00000000-0005-0000-0000-0000BA140000}"/>
    <cellStyle name="Normal 2 3 18" xfId="5306" xr:uid="{00000000-0005-0000-0000-0000BB140000}"/>
    <cellStyle name="Normal 2 3 19" xfId="5307" xr:uid="{00000000-0005-0000-0000-0000BC140000}"/>
    <cellStyle name="Normal 2 3 2" xfId="5308" xr:uid="{00000000-0005-0000-0000-0000BD140000}"/>
    <cellStyle name="Normal 2 3 2 10" xfId="9527" xr:uid="{BE376DE4-5E58-425E-A9F7-5050E8C27CC4}"/>
    <cellStyle name="Normal 2 3 2 10 2" xfId="13517" xr:uid="{9C7A1BB8-4ACF-484C-B8D4-D210C534570C}"/>
    <cellStyle name="Normal 2 3 2 11" xfId="9822" xr:uid="{03A22E42-8BB3-406D-A18B-1FA92F1453FE}"/>
    <cellStyle name="Normal 2 3 2 11 2" xfId="13780" xr:uid="{BF0105B2-0AC6-4C71-997A-570EA6B39599}"/>
    <cellStyle name="Normal 2 3 2 2" xfId="5309" xr:uid="{00000000-0005-0000-0000-0000BE140000}"/>
    <cellStyle name="Normal 2 3 2 2 10" xfId="5310" xr:uid="{00000000-0005-0000-0000-0000BF140000}"/>
    <cellStyle name="Normal 2 3 2 2 10 2" xfId="11867" xr:uid="{1CD2B491-6F4D-42FA-8F65-E03F96DB6000}"/>
    <cellStyle name="Normal 2 3 2 2 11" xfId="9584" xr:uid="{DFCFEC4B-234E-445D-ACF8-C59DCC4F4BAF}"/>
    <cellStyle name="Normal 2 3 2 2 11 2" xfId="13573" xr:uid="{5D725DFA-BED8-4031-B267-DCA5229AD9B5}"/>
    <cellStyle name="Normal 2 3 2 2 12" xfId="9879" xr:uid="{1778299F-3D4B-4E2D-8AEA-0EF2390825B8}"/>
    <cellStyle name="Normal 2 3 2 2 12 2" xfId="13837" xr:uid="{18F57F18-84AA-4E8A-AD58-8FBA44014E35}"/>
    <cellStyle name="Normal 2 3 2 2 13" xfId="11866" xr:uid="{D8A54778-8D0D-4B31-8DB6-B58740A3B629}"/>
    <cellStyle name="Normal 2 3 2 2 2" xfId="5311" xr:uid="{00000000-0005-0000-0000-0000C0140000}"/>
    <cellStyle name="Normal 2 3 2 2 2 2" xfId="9698" xr:uid="{B0C993D3-6AA5-46BC-8C51-E8B68123FD9D}"/>
    <cellStyle name="Normal 2 3 2 2 2 2 2" xfId="13686" xr:uid="{553C6BF7-F368-4A27-A442-99B622E501A5}"/>
    <cellStyle name="Normal 2 3 2 2 2 3" xfId="9993" xr:uid="{24DA10A3-CDD4-4FF6-A1AF-BE077E745278}"/>
    <cellStyle name="Normal 2 3 2 2 2 3 2" xfId="13951" xr:uid="{31ED9064-98CB-47DF-81C3-F407EA6E7426}"/>
    <cellStyle name="Normal 2 3 2 2 3" xfId="5312" xr:uid="{00000000-0005-0000-0000-0000C1140000}"/>
    <cellStyle name="Normal 2 3 2 2 4" xfId="5313" xr:uid="{00000000-0005-0000-0000-0000C2140000}"/>
    <cellStyle name="Normal 2 3 2 2 5" xfId="5314" xr:uid="{00000000-0005-0000-0000-0000C3140000}"/>
    <cellStyle name="Normal 2 3 2 2 6" xfId="5315" xr:uid="{00000000-0005-0000-0000-0000C4140000}"/>
    <cellStyle name="Normal 2 3 2 2 7" xfId="5316" xr:uid="{00000000-0005-0000-0000-0000C5140000}"/>
    <cellStyle name="Normal 2 3 2 2 8" xfId="5317" xr:uid="{00000000-0005-0000-0000-0000C6140000}"/>
    <cellStyle name="Normal 2 3 2 2 9" xfId="5318" xr:uid="{00000000-0005-0000-0000-0000C7140000}"/>
    <cellStyle name="Normal 2 3 2 3" xfId="5319" xr:uid="{00000000-0005-0000-0000-0000C8140000}"/>
    <cellStyle name="Normal 2 3 2 3 2" xfId="5320" xr:uid="{00000000-0005-0000-0000-0000C9140000}"/>
    <cellStyle name="Normal 2 3 2 3 2 2" xfId="11869" xr:uid="{9E4EA515-8A05-4B71-A107-8BC89181B25A}"/>
    <cellStyle name="Normal 2 3 2 3 3" xfId="9641" xr:uid="{E1223E05-70F2-4519-9CA9-8E135CA3A0F2}"/>
    <cellStyle name="Normal 2 3 2 3 3 2" xfId="13629" xr:uid="{2AEF2E46-4C4D-48DC-9D4E-2CDEC3231ECD}"/>
    <cellStyle name="Normal 2 3 2 3 4" xfId="9936" xr:uid="{303DC17A-C06F-4769-A2A3-942CFBB87C5B}"/>
    <cellStyle name="Normal 2 3 2 3 4 2" xfId="13894" xr:uid="{0D6E2661-D883-409D-87F3-C4D2E7F145FA}"/>
    <cellStyle name="Normal 2 3 2 3 5" xfId="11868" xr:uid="{04BCA281-F143-4228-AD6C-80E289945526}"/>
    <cellStyle name="Normal 2 3 2 4" xfId="5321" xr:uid="{00000000-0005-0000-0000-0000CA140000}"/>
    <cellStyle name="Normal 2 3 2 4 2" xfId="5322" xr:uid="{00000000-0005-0000-0000-0000CB140000}"/>
    <cellStyle name="Normal 2 3 2 4 2 2" xfId="11871" xr:uid="{7DB53BB8-32EA-4B1E-A239-359B99F8CD2B}"/>
    <cellStyle name="Normal 2 3 2 4 3" xfId="11870" xr:uid="{0C4FE195-5681-496D-95B8-875743F1ED23}"/>
    <cellStyle name="Normal 2 3 2 5" xfId="5323" xr:uid="{00000000-0005-0000-0000-0000CC140000}"/>
    <cellStyle name="Normal 2 3 2 5 2" xfId="5324" xr:uid="{00000000-0005-0000-0000-0000CD140000}"/>
    <cellStyle name="Normal 2 3 2 5 2 2" xfId="11873" xr:uid="{3CB845BB-33B7-40EB-BA19-537396C5AA63}"/>
    <cellStyle name="Normal 2 3 2 5 3" xfId="11872" xr:uid="{B5D18C19-5AED-46FF-9CEA-8148CC61BEE9}"/>
    <cellStyle name="Normal 2 3 2 6" xfId="5325" xr:uid="{00000000-0005-0000-0000-0000CE140000}"/>
    <cellStyle name="Normal 2 3 2 6 2" xfId="5326" xr:uid="{00000000-0005-0000-0000-0000CF140000}"/>
    <cellStyle name="Normal 2 3 2 6 2 2" xfId="11875" xr:uid="{E6C2E523-4DD5-42C5-A32B-CC6E7E3AB123}"/>
    <cellStyle name="Normal 2 3 2 6 3" xfId="11874" xr:uid="{F25ACE30-9137-45F2-960F-010997BB1404}"/>
    <cellStyle name="Normal 2 3 2 7" xfId="5327" xr:uid="{00000000-0005-0000-0000-0000D0140000}"/>
    <cellStyle name="Normal 2 3 2 7 2" xfId="5328" xr:uid="{00000000-0005-0000-0000-0000D1140000}"/>
    <cellStyle name="Normal 2 3 2 7 2 2" xfId="11877" xr:uid="{58A6FF13-C634-42F5-94DB-217CEDF7C30C}"/>
    <cellStyle name="Normal 2 3 2 7 3" xfId="11876" xr:uid="{36030F28-4218-4A0B-8C7D-EB312A8D9A44}"/>
    <cellStyle name="Normal 2 3 2 8" xfId="5329" xr:uid="{00000000-0005-0000-0000-0000D2140000}"/>
    <cellStyle name="Normal 2 3 2 8 2" xfId="5330" xr:uid="{00000000-0005-0000-0000-0000D3140000}"/>
    <cellStyle name="Normal 2 3 2 8 2 2" xfId="11879" xr:uid="{51FD1FB5-C5CC-4C26-877E-9A47EA5190FF}"/>
    <cellStyle name="Normal 2 3 2 8 3" xfId="11878" xr:uid="{68355011-E3DC-4159-9BA8-B28CA7618DD9}"/>
    <cellStyle name="Normal 2 3 2 9" xfId="5331" xr:uid="{00000000-0005-0000-0000-0000D4140000}"/>
    <cellStyle name="Normal 2 3 2 9 2" xfId="5332" xr:uid="{00000000-0005-0000-0000-0000D5140000}"/>
    <cellStyle name="Normal 2 3 2 9 2 2" xfId="11881" xr:uid="{97D083AD-71F2-4B68-994A-F34ED0A9958F}"/>
    <cellStyle name="Normal 2 3 2 9 3" xfId="11880" xr:uid="{13DCB64B-4554-4D71-AF74-2E4B525296D3}"/>
    <cellStyle name="Normal 2 3 20" xfId="5333" xr:uid="{00000000-0005-0000-0000-0000D6140000}"/>
    <cellStyle name="Normal 2 3 21" xfId="5334" xr:uid="{00000000-0005-0000-0000-0000D7140000}"/>
    <cellStyle name="Normal 2 3 22" xfId="5335" xr:uid="{00000000-0005-0000-0000-0000D8140000}"/>
    <cellStyle name="Normal 2 3 23" xfId="5336" xr:uid="{00000000-0005-0000-0000-0000D9140000}"/>
    <cellStyle name="Normal 2 3 24" xfId="5337" xr:uid="{00000000-0005-0000-0000-0000DA140000}"/>
    <cellStyle name="Normal 2 3 25" xfId="5338" xr:uid="{00000000-0005-0000-0000-0000DB140000}"/>
    <cellStyle name="Normal 2 3 26" xfId="5339" xr:uid="{00000000-0005-0000-0000-0000DC140000}"/>
    <cellStyle name="Normal 2 3 27" xfId="5340" xr:uid="{00000000-0005-0000-0000-0000DD140000}"/>
    <cellStyle name="Normal 2 3 28" xfId="5341" xr:uid="{00000000-0005-0000-0000-0000DE140000}"/>
    <cellStyle name="Normal 2 3 29" xfId="5342" xr:uid="{00000000-0005-0000-0000-0000DF140000}"/>
    <cellStyle name="Normal 2 3 3" xfId="5343" xr:uid="{00000000-0005-0000-0000-0000E0140000}"/>
    <cellStyle name="Normal 2 3 3 2" xfId="5344" xr:uid="{00000000-0005-0000-0000-0000E1140000}"/>
    <cellStyle name="Normal 2 3 3 2 2" xfId="5345" xr:uid="{00000000-0005-0000-0000-0000E2140000}"/>
    <cellStyle name="Normal 2 3 3 2 2 2" xfId="9710" xr:uid="{D22E95D3-04CB-4599-877A-57AED75A89AE}"/>
    <cellStyle name="Normal 2 3 3 2 2 2 2" xfId="13698" xr:uid="{779AC9A0-B0AD-4555-B077-3A8076499F6E}"/>
    <cellStyle name="Normal 2 3 3 2 2 3" xfId="10005" xr:uid="{84038255-3B82-4BAC-8E93-67939DC78270}"/>
    <cellStyle name="Normal 2 3 3 2 2 3 2" xfId="13963" xr:uid="{377EA784-BD2A-4E59-9A0B-0AEBFA630575}"/>
    <cellStyle name="Normal 2 3 3 2 2 4" xfId="11883" xr:uid="{B935BA2C-D0E5-4BD2-8E19-8C93284FBD54}"/>
    <cellStyle name="Normal 2 3 3 2 3" xfId="5346" xr:uid="{00000000-0005-0000-0000-0000E3140000}"/>
    <cellStyle name="Normal 2 3 3 2 4" xfId="9596" xr:uid="{66AEE3F0-22BC-4112-86C3-E18D48159163}"/>
    <cellStyle name="Normal 2 3 3 2 4 2" xfId="13584" xr:uid="{B17A9282-F956-46CA-9EBE-29DEC49E8A11}"/>
    <cellStyle name="Normal 2 3 3 2 5" xfId="9891" xr:uid="{973C8040-00D8-46F6-BC2F-541179F46A40}"/>
    <cellStyle name="Normal 2 3 3 2 5 2" xfId="13849" xr:uid="{5238DBF3-AB9E-4D4D-9F46-3BDF44D15814}"/>
    <cellStyle name="Normal 2 3 3 2 6" xfId="11882" xr:uid="{E7A4EEEE-4186-4C82-812A-389D6213DCD7}"/>
    <cellStyle name="Normal 2 3 3 3" xfId="5347" xr:uid="{00000000-0005-0000-0000-0000E4140000}"/>
    <cellStyle name="Normal 2 3 3 3 2" xfId="9653" xr:uid="{55A19BC4-77CD-4B46-9067-8368457B496B}"/>
    <cellStyle name="Normal 2 3 3 3 2 2" xfId="13641" xr:uid="{39572DAD-A89A-498C-AFAF-30CD17EDAA2A}"/>
    <cellStyle name="Normal 2 3 3 3 3" xfId="9948" xr:uid="{ACA5FCFA-D4DA-485F-AC09-E99C9FE4A4C1}"/>
    <cellStyle name="Normal 2 3 3 3 3 2" xfId="13906" xr:uid="{DA8755B3-C89B-4B8A-8BD8-94EA13B6B8C9}"/>
    <cellStyle name="Normal 2 3 3 4" xfId="5348" xr:uid="{00000000-0005-0000-0000-0000E5140000}"/>
    <cellStyle name="Normal 2 3 3 4 2" xfId="11884" xr:uid="{BAB146CD-6B29-46A1-98A6-7D19B6E84FDE}"/>
    <cellStyle name="Normal 2 3 3 5" xfId="9539" xr:uid="{4C8C3728-1767-4821-85AF-980B00B29A61}"/>
    <cellStyle name="Normal 2 3 3 5 2" xfId="13528" xr:uid="{264BDAB4-936E-4CFA-B558-1784E2594550}"/>
    <cellStyle name="Normal 2 3 3 6" xfId="9834" xr:uid="{338C357D-EBEE-489E-8DEF-FDA7051F2FC1}"/>
    <cellStyle name="Normal 2 3 3 6 2" xfId="13792" xr:uid="{E1630B4E-3B97-4E16-9074-838373D61E5B}"/>
    <cellStyle name="Normal 2 3 30" xfId="5349" xr:uid="{00000000-0005-0000-0000-0000E6140000}"/>
    <cellStyle name="Normal 2 3 31" xfId="5350" xr:uid="{00000000-0005-0000-0000-0000E7140000}"/>
    <cellStyle name="Normal 2 3 32" xfId="5351" xr:uid="{00000000-0005-0000-0000-0000E8140000}"/>
    <cellStyle name="Normal 2 3 33" xfId="5352" xr:uid="{00000000-0005-0000-0000-0000E9140000}"/>
    <cellStyle name="Normal 2 3 34" xfId="5353" xr:uid="{00000000-0005-0000-0000-0000EA140000}"/>
    <cellStyle name="Normal 2 3 35" xfId="5354" xr:uid="{00000000-0005-0000-0000-0000EB140000}"/>
    <cellStyle name="Normal 2 3 36" xfId="5355" xr:uid="{00000000-0005-0000-0000-0000EC140000}"/>
    <cellStyle name="Normal 2 3 37" xfId="5356" xr:uid="{00000000-0005-0000-0000-0000ED140000}"/>
    <cellStyle name="Normal 2 3 38" xfId="5357" xr:uid="{00000000-0005-0000-0000-0000EE140000}"/>
    <cellStyle name="Normal 2 3 39" xfId="5358" xr:uid="{00000000-0005-0000-0000-0000EF140000}"/>
    <cellStyle name="Normal 2 3 4" xfId="5359" xr:uid="{00000000-0005-0000-0000-0000F0140000}"/>
    <cellStyle name="Normal 2 3 4 2" xfId="5360" xr:uid="{00000000-0005-0000-0000-0000F1140000}"/>
    <cellStyle name="Normal 2 3 4 2 2" xfId="9665" xr:uid="{1C11025C-022D-434D-9C72-7BD01BACC22F}"/>
    <cellStyle name="Normal 2 3 4 2 2 2" xfId="13653" xr:uid="{9CF10B92-10C8-4112-91CB-0055834EABD6}"/>
    <cellStyle name="Normal 2 3 4 2 3" xfId="9960" xr:uid="{8E9384EF-00FA-420F-8695-221D037A82D4}"/>
    <cellStyle name="Normal 2 3 4 2 3 2" xfId="13918" xr:uid="{A649F1A8-4F29-4E87-AF87-BDE0FDDD6502}"/>
    <cellStyle name="Normal 2 3 4 3" xfId="9551" xr:uid="{1B10039F-2C17-4888-A979-EB27D90CA5D4}"/>
    <cellStyle name="Normal 2 3 4 3 2" xfId="13540" xr:uid="{CBC43FD0-8D49-439D-8F1E-100DCCF30767}"/>
    <cellStyle name="Normal 2 3 4 4" xfId="9846" xr:uid="{8B2C9C3B-C3C7-49A1-B63F-A98D4F54889F}"/>
    <cellStyle name="Normal 2 3 4 4 2" xfId="13804" xr:uid="{6887583E-A5E4-44DA-B698-C20C3488544E}"/>
    <cellStyle name="Normal 2 3 40" xfId="5361" xr:uid="{00000000-0005-0000-0000-0000F2140000}"/>
    <cellStyle name="Normal 2 3 41" xfId="5362" xr:uid="{00000000-0005-0000-0000-0000F3140000}"/>
    <cellStyle name="Normal 2 3 42" xfId="5363" xr:uid="{00000000-0005-0000-0000-0000F4140000}"/>
    <cellStyle name="Normal 2 3 43" xfId="5364" xr:uid="{00000000-0005-0000-0000-0000F5140000}"/>
    <cellStyle name="Normal 2 3 44" xfId="5365" xr:uid="{00000000-0005-0000-0000-0000F6140000}"/>
    <cellStyle name="Normal 2 3 45" xfId="5366" xr:uid="{00000000-0005-0000-0000-0000F7140000}"/>
    <cellStyle name="Normal 2 3 46" xfId="5367" xr:uid="{00000000-0005-0000-0000-0000F8140000}"/>
    <cellStyle name="Normal 2 3 47" xfId="5368" xr:uid="{00000000-0005-0000-0000-0000F9140000}"/>
    <cellStyle name="Normal 2 3 48" xfId="5369" xr:uid="{00000000-0005-0000-0000-0000FA140000}"/>
    <cellStyle name="Normal 2 3 49" xfId="5370" xr:uid="{00000000-0005-0000-0000-0000FB140000}"/>
    <cellStyle name="Normal 2 3 5" xfId="5371" xr:uid="{00000000-0005-0000-0000-0000FC140000}"/>
    <cellStyle name="Normal 2 3 5 2" xfId="9608" xr:uid="{08D55B87-E86C-4A11-91E3-E7F0EBCCB1F3}"/>
    <cellStyle name="Normal 2 3 5 2 2" xfId="13596" xr:uid="{6C10EB25-EE26-4267-AE30-4F4DCFCFCE9D}"/>
    <cellStyle name="Normal 2 3 5 3" xfId="9903" xr:uid="{58ED3AF2-E5B7-4EE1-870A-5DF0B97F523D}"/>
    <cellStyle name="Normal 2 3 5 3 2" xfId="13861" xr:uid="{8CCA8F2A-0761-463C-8886-5EFB8BBA553C}"/>
    <cellStyle name="Normal 2 3 50" xfId="5372" xr:uid="{00000000-0005-0000-0000-0000FD140000}"/>
    <cellStyle name="Normal 2 3 51" xfId="5373" xr:uid="{00000000-0005-0000-0000-0000FE140000}"/>
    <cellStyle name="Normal 2 3 52" xfId="5374" xr:uid="{00000000-0005-0000-0000-0000FF140000}"/>
    <cellStyle name="Normal 2 3 53" xfId="5375" xr:uid="{00000000-0005-0000-0000-000000150000}"/>
    <cellStyle name="Normal 2 3 54" xfId="5376" xr:uid="{00000000-0005-0000-0000-000001150000}"/>
    <cellStyle name="Normal 2 3 55" xfId="5377" xr:uid="{00000000-0005-0000-0000-000002150000}"/>
    <cellStyle name="Normal 2 3 56" xfId="5378" xr:uid="{00000000-0005-0000-0000-000003150000}"/>
    <cellStyle name="Normal 2 3 57" xfId="5379" xr:uid="{00000000-0005-0000-0000-000004150000}"/>
    <cellStyle name="Normal 2 3 58" xfId="5380" xr:uid="{00000000-0005-0000-0000-000005150000}"/>
    <cellStyle name="Normal 2 3 59" xfId="5381" xr:uid="{00000000-0005-0000-0000-000006150000}"/>
    <cellStyle name="Normal 2 3 6" xfId="5382" xr:uid="{00000000-0005-0000-0000-000007150000}"/>
    <cellStyle name="Normal 2 3 60" xfId="5383" xr:uid="{00000000-0005-0000-0000-000008150000}"/>
    <cellStyle name="Normal 2 3 61" xfId="5384" xr:uid="{00000000-0005-0000-0000-000009150000}"/>
    <cellStyle name="Normal 2 3 62" xfId="5385" xr:uid="{00000000-0005-0000-0000-00000A150000}"/>
    <cellStyle name="Normal 2 3 63" xfId="5386" xr:uid="{00000000-0005-0000-0000-00000B150000}"/>
    <cellStyle name="Normal 2 3 64" xfId="5387" xr:uid="{00000000-0005-0000-0000-00000C150000}"/>
    <cellStyle name="Normal 2 3 65" xfId="5388" xr:uid="{00000000-0005-0000-0000-00000D150000}"/>
    <cellStyle name="Normal 2 3 66" xfId="5389" xr:uid="{00000000-0005-0000-0000-00000E150000}"/>
    <cellStyle name="Normal 2 3 67" xfId="5390" xr:uid="{00000000-0005-0000-0000-00000F150000}"/>
    <cellStyle name="Normal 2 3 68" xfId="5391" xr:uid="{00000000-0005-0000-0000-000010150000}"/>
    <cellStyle name="Normal 2 3 69" xfId="5392" xr:uid="{00000000-0005-0000-0000-000011150000}"/>
    <cellStyle name="Normal 2 3 7" xfId="5393" xr:uid="{00000000-0005-0000-0000-000012150000}"/>
    <cellStyle name="Normal 2 3 70" xfId="5394" xr:uid="{00000000-0005-0000-0000-000013150000}"/>
    <cellStyle name="Normal 2 3 71" xfId="5395" xr:uid="{00000000-0005-0000-0000-000014150000}"/>
    <cellStyle name="Normal 2 3 72" xfId="5396" xr:uid="{00000000-0005-0000-0000-000015150000}"/>
    <cellStyle name="Normal 2 3 73" xfId="5397" xr:uid="{00000000-0005-0000-0000-000016150000}"/>
    <cellStyle name="Normal 2 3 74" xfId="5398" xr:uid="{00000000-0005-0000-0000-000017150000}"/>
    <cellStyle name="Normal 2 3 75" xfId="5399" xr:uid="{00000000-0005-0000-0000-000018150000}"/>
    <cellStyle name="Normal 2 3 76" xfId="5400" xr:uid="{00000000-0005-0000-0000-000019150000}"/>
    <cellStyle name="Normal 2 3 77" xfId="5401" xr:uid="{00000000-0005-0000-0000-00001A150000}"/>
    <cellStyle name="Normal 2 3 78" xfId="5402" xr:uid="{00000000-0005-0000-0000-00001B150000}"/>
    <cellStyle name="Normal 2 3 79" xfId="5403" xr:uid="{00000000-0005-0000-0000-00001C150000}"/>
    <cellStyle name="Normal 2 3 8" xfId="5404" xr:uid="{00000000-0005-0000-0000-00001D150000}"/>
    <cellStyle name="Normal 2 3 80" xfId="5405" xr:uid="{00000000-0005-0000-0000-00001E150000}"/>
    <cellStyle name="Normal 2 3 81" xfId="5406" xr:uid="{00000000-0005-0000-0000-00001F150000}"/>
    <cellStyle name="Normal 2 3 82" xfId="5407" xr:uid="{00000000-0005-0000-0000-000020150000}"/>
    <cellStyle name="Normal 2 3 83" xfId="5408" xr:uid="{00000000-0005-0000-0000-000021150000}"/>
    <cellStyle name="Normal 2 3 84" xfId="5409" xr:uid="{00000000-0005-0000-0000-000022150000}"/>
    <cellStyle name="Normal 2 3 85" xfId="5410" xr:uid="{00000000-0005-0000-0000-000023150000}"/>
    <cellStyle name="Normal 2 3 86" xfId="5411" xr:uid="{00000000-0005-0000-0000-000024150000}"/>
    <cellStyle name="Normal 2 3 87" xfId="5412" xr:uid="{00000000-0005-0000-0000-000025150000}"/>
    <cellStyle name="Normal 2 3 88" xfId="5413" xr:uid="{00000000-0005-0000-0000-000026150000}"/>
    <cellStyle name="Normal 2 3 89" xfId="5414" xr:uid="{00000000-0005-0000-0000-000027150000}"/>
    <cellStyle name="Normal 2 3 9" xfId="5415" xr:uid="{00000000-0005-0000-0000-000028150000}"/>
    <cellStyle name="Normal 2 3 90" xfId="5416" xr:uid="{00000000-0005-0000-0000-000029150000}"/>
    <cellStyle name="Normal 2 3 91" xfId="5417" xr:uid="{00000000-0005-0000-0000-00002A150000}"/>
    <cellStyle name="Normal 2 3 92" xfId="5418" xr:uid="{00000000-0005-0000-0000-00002B150000}"/>
    <cellStyle name="Normal 2 3 93" xfId="5419" xr:uid="{00000000-0005-0000-0000-00002C150000}"/>
    <cellStyle name="Normal 2 3 94" xfId="5420" xr:uid="{00000000-0005-0000-0000-00002D150000}"/>
    <cellStyle name="Normal 2 3 95" xfId="5421" xr:uid="{00000000-0005-0000-0000-00002E150000}"/>
    <cellStyle name="Normal 2 3 96" xfId="5422" xr:uid="{00000000-0005-0000-0000-00002F150000}"/>
    <cellStyle name="Normal 2 3 96 2" xfId="5423" xr:uid="{00000000-0005-0000-0000-000030150000}"/>
    <cellStyle name="Normal 2 3 96 2 2" xfId="11885" xr:uid="{9B32A987-BF21-45C4-84EA-28C49598FE70}"/>
    <cellStyle name="Normal 2 3 97" xfId="5424" xr:uid="{00000000-0005-0000-0000-000031150000}"/>
    <cellStyle name="Normal 2 3 98" xfId="5425" xr:uid="{00000000-0005-0000-0000-000032150000}"/>
    <cellStyle name="Normal 2 3 99" xfId="5426" xr:uid="{00000000-0005-0000-0000-000033150000}"/>
    <cellStyle name="Normal 2 30" xfId="5427" xr:uid="{00000000-0005-0000-0000-000034150000}"/>
    <cellStyle name="Normal 2 30 2" xfId="5428" xr:uid="{00000000-0005-0000-0000-000035150000}"/>
    <cellStyle name="Normal 2 30 2 2" xfId="5429" xr:uid="{00000000-0005-0000-0000-000036150000}"/>
    <cellStyle name="Normal 2 30 2 2 2" xfId="11888" xr:uid="{84CC679D-C4D5-4B58-8235-347A2C91097D}"/>
    <cellStyle name="Normal 2 30 2 3" xfId="11887" xr:uid="{1CC0A242-E9B7-4182-8310-00A7D2D800A9}"/>
    <cellStyle name="Normal 2 30 3" xfId="5430" xr:uid="{00000000-0005-0000-0000-000037150000}"/>
    <cellStyle name="Normal 2 30 3 2" xfId="11889" xr:uid="{809D4ABC-47C7-4A25-8E3D-75A2851FB39B}"/>
    <cellStyle name="Normal 2 30 4" xfId="11886" xr:uid="{9D85EE4C-BE5C-4BC5-AB94-02F40F97635F}"/>
    <cellStyle name="Normal 2 31" xfId="5431" xr:uid="{00000000-0005-0000-0000-000038150000}"/>
    <cellStyle name="Normal 2 31 2" xfId="5432" xr:uid="{00000000-0005-0000-0000-000039150000}"/>
    <cellStyle name="Normal 2 31 2 2" xfId="5433" xr:uid="{00000000-0005-0000-0000-00003A150000}"/>
    <cellStyle name="Normal 2 31 2 2 2" xfId="11892" xr:uid="{593501A9-30C9-41DD-96C0-B5D89CF1A890}"/>
    <cellStyle name="Normal 2 31 2 3" xfId="11891" xr:uid="{82CC6116-4092-4B5E-B0C6-1B4B3BCE9A55}"/>
    <cellStyle name="Normal 2 31 3" xfId="5434" xr:uid="{00000000-0005-0000-0000-00003B150000}"/>
    <cellStyle name="Normal 2 31 3 2" xfId="11893" xr:uid="{57DFB14A-B556-4337-9D66-E5C95D3C2322}"/>
    <cellStyle name="Normal 2 31 4" xfId="11890" xr:uid="{F9ECEAB2-AD2F-44D1-801B-7F6FCC50DCD7}"/>
    <cellStyle name="Normal 2 32" xfId="5435" xr:uid="{00000000-0005-0000-0000-00003C150000}"/>
    <cellStyle name="Normal 2 32 2" xfId="5436" xr:uid="{00000000-0005-0000-0000-00003D150000}"/>
    <cellStyle name="Normal 2 32 2 2" xfId="5437" xr:uid="{00000000-0005-0000-0000-00003E150000}"/>
    <cellStyle name="Normal 2 32 2 2 2" xfId="11896" xr:uid="{E80DEB6E-25F5-47C6-8D8D-DE263FA6C16A}"/>
    <cellStyle name="Normal 2 32 2 3" xfId="11895" xr:uid="{452535FA-B2C4-4BCB-8B28-E1939765301D}"/>
    <cellStyle name="Normal 2 32 3" xfId="5438" xr:uid="{00000000-0005-0000-0000-00003F150000}"/>
    <cellStyle name="Normal 2 32 3 2" xfId="11897" xr:uid="{C2E39856-9428-45B4-82DE-92CAEB78C09C}"/>
    <cellStyle name="Normal 2 32 4" xfId="11894" xr:uid="{43E7416C-643D-426B-BEBF-E96CEBF3BD70}"/>
    <cellStyle name="Normal 2 33" xfId="5439" xr:uid="{00000000-0005-0000-0000-000040150000}"/>
    <cellStyle name="Normal 2 33 2" xfId="5440" xr:uid="{00000000-0005-0000-0000-000041150000}"/>
    <cellStyle name="Normal 2 33 2 2" xfId="5441" xr:uid="{00000000-0005-0000-0000-000042150000}"/>
    <cellStyle name="Normal 2 33 2 2 2" xfId="11900" xr:uid="{12E7779D-F4B2-47C4-96F5-094E38F76387}"/>
    <cellStyle name="Normal 2 33 2 3" xfId="11899" xr:uid="{AD34D82C-FDFB-42DD-A7E0-AB090B635A20}"/>
    <cellStyle name="Normal 2 33 3" xfId="5442" xr:uid="{00000000-0005-0000-0000-000043150000}"/>
    <cellStyle name="Normal 2 33 3 2" xfId="11901" xr:uid="{1959D128-7B25-459E-896E-A198AA158BF6}"/>
    <cellStyle name="Normal 2 33 4" xfId="11898" xr:uid="{F5FE147B-E267-490C-9D74-10B4C234DF57}"/>
    <cellStyle name="Normal 2 34" xfId="5443" xr:uid="{00000000-0005-0000-0000-000044150000}"/>
    <cellStyle name="Normal 2 34 2" xfId="5444" xr:uid="{00000000-0005-0000-0000-000045150000}"/>
    <cellStyle name="Normal 2 34 2 2" xfId="5445" xr:uid="{00000000-0005-0000-0000-000046150000}"/>
    <cellStyle name="Normal 2 34 2 2 2" xfId="11904" xr:uid="{A4D72396-B301-41B0-8759-721A276D7F7A}"/>
    <cellStyle name="Normal 2 34 2 3" xfId="11903" xr:uid="{21619028-514F-4903-9E30-54735FECD359}"/>
    <cellStyle name="Normal 2 34 3" xfId="5446" xr:uid="{00000000-0005-0000-0000-000047150000}"/>
    <cellStyle name="Normal 2 34 3 2" xfId="11905" xr:uid="{54A9AC58-C4F7-425A-A3BA-24C55FAF90E6}"/>
    <cellStyle name="Normal 2 34 4" xfId="11902" xr:uid="{DB95699C-9AD9-4C6E-AF74-82DDE432759D}"/>
    <cellStyle name="Normal 2 35" xfId="5447" xr:uid="{00000000-0005-0000-0000-000048150000}"/>
    <cellStyle name="Normal 2 35 2" xfId="5448" xr:uid="{00000000-0005-0000-0000-000049150000}"/>
    <cellStyle name="Normal 2 35 2 2" xfId="5449" xr:uid="{00000000-0005-0000-0000-00004A150000}"/>
    <cellStyle name="Normal 2 35 2 2 2" xfId="11908" xr:uid="{CF167121-C296-4872-B1CC-2176BC559BEF}"/>
    <cellStyle name="Normal 2 35 2 3" xfId="11907" xr:uid="{9227012C-640C-4047-86E8-EEA88D764D4D}"/>
    <cellStyle name="Normal 2 35 3" xfId="5450" xr:uid="{00000000-0005-0000-0000-00004B150000}"/>
    <cellStyle name="Normal 2 35 3 2" xfId="11909" xr:uid="{571A5F08-240E-491D-85B5-92070F4F3848}"/>
    <cellStyle name="Normal 2 35 4" xfId="11906" xr:uid="{70B43222-E235-4A13-A5EC-0482AD17FDBC}"/>
    <cellStyle name="Normal 2 36" xfId="5451" xr:uid="{00000000-0005-0000-0000-00004C150000}"/>
    <cellStyle name="Normal 2 36 2" xfId="5452" xr:uid="{00000000-0005-0000-0000-00004D150000}"/>
    <cellStyle name="Normal 2 36 2 2" xfId="5453" xr:uid="{00000000-0005-0000-0000-00004E150000}"/>
    <cellStyle name="Normal 2 36 2 2 2" xfId="11912" xr:uid="{88857887-5993-43EE-AB55-31861A213699}"/>
    <cellStyle name="Normal 2 36 2 3" xfId="11911" xr:uid="{6DB09F9C-1F90-44A9-9514-5BBA200E336E}"/>
    <cellStyle name="Normal 2 36 3" xfId="5454" xr:uid="{00000000-0005-0000-0000-00004F150000}"/>
    <cellStyle name="Normal 2 36 3 2" xfId="11913" xr:uid="{EA0A7EC5-16ED-462C-B36E-AE92CEB522CB}"/>
    <cellStyle name="Normal 2 36 4" xfId="11910" xr:uid="{80314AE8-A67D-4538-A900-3E038AFCCFC2}"/>
    <cellStyle name="Normal 2 37" xfId="5455" xr:uid="{00000000-0005-0000-0000-000050150000}"/>
    <cellStyle name="Normal 2 37 2" xfId="5456" xr:uid="{00000000-0005-0000-0000-000051150000}"/>
    <cellStyle name="Normal 2 37 2 2" xfId="5457" xr:uid="{00000000-0005-0000-0000-000052150000}"/>
    <cellStyle name="Normal 2 37 2 2 2" xfId="11916" xr:uid="{6423D47E-21B4-478A-B209-28C6FFC0CE60}"/>
    <cellStyle name="Normal 2 37 2 3" xfId="11915" xr:uid="{5EE9868D-A759-462A-9D23-9983BB512ACB}"/>
    <cellStyle name="Normal 2 37 3" xfId="5458" xr:uid="{00000000-0005-0000-0000-000053150000}"/>
    <cellStyle name="Normal 2 37 3 2" xfId="11917" xr:uid="{95B84A31-170C-41FE-82B2-3C49037791AC}"/>
    <cellStyle name="Normal 2 37 4" xfId="11914" xr:uid="{5A7389CB-9EC1-4074-A1FA-B1703BC9FCDB}"/>
    <cellStyle name="Normal 2 38" xfId="5459" xr:uid="{00000000-0005-0000-0000-000054150000}"/>
    <cellStyle name="Normal 2 38 2" xfId="5460" xr:uid="{00000000-0005-0000-0000-000055150000}"/>
    <cellStyle name="Normal 2 38 2 2" xfId="5461" xr:uid="{00000000-0005-0000-0000-000056150000}"/>
    <cellStyle name="Normal 2 38 2 2 2" xfId="11920" xr:uid="{0C5749AC-0448-4E6D-998D-121F21ADE885}"/>
    <cellStyle name="Normal 2 38 2 3" xfId="11919" xr:uid="{12509D3C-5B45-48C2-8538-C2EB132D453B}"/>
    <cellStyle name="Normal 2 38 3" xfId="5462" xr:uid="{00000000-0005-0000-0000-000057150000}"/>
    <cellStyle name="Normal 2 38 3 2" xfId="11921" xr:uid="{13F9F372-B674-4D3D-857A-83835D43A80E}"/>
    <cellStyle name="Normal 2 38 4" xfId="11918" xr:uid="{62D71301-2F4A-49A5-B844-A9E7F95A2938}"/>
    <cellStyle name="Normal 2 39" xfId="5463" xr:uid="{00000000-0005-0000-0000-000058150000}"/>
    <cellStyle name="Normal 2 39 2" xfId="5464" xr:uid="{00000000-0005-0000-0000-000059150000}"/>
    <cellStyle name="Normal 2 39 2 2" xfId="5465" xr:uid="{00000000-0005-0000-0000-00005A150000}"/>
    <cellStyle name="Normal 2 39 2 2 2" xfId="11924" xr:uid="{B46B90C2-CE8A-4C92-8BF6-DFB34AF90BAF}"/>
    <cellStyle name="Normal 2 39 2 3" xfId="11923" xr:uid="{93AAA37A-3DD3-47D4-B2C0-4F2D0A411BCA}"/>
    <cellStyle name="Normal 2 39 3" xfId="5466" xr:uid="{00000000-0005-0000-0000-00005B150000}"/>
    <cellStyle name="Normal 2 39 3 2" xfId="11925" xr:uid="{53A24393-28B6-490D-8887-518373E0B425}"/>
    <cellStyle name="Normal 2 39 4" xfId="11922" xr:uid="{E48D901B-5DA9-4362-A297-F6C071E2CE59}"/>
    <cellStyle name="Normal 2 4" xfId="5467" xr:uid="{00000000-0005-0000-0000-00005C150000}"/>
    <cellStyle name="Normal 2 4 10" xfId="5468" xr:uid="{00000000-0005-0000-0000-00005D150000}"/>
    <cellStyle name="Normal 2 4 10 2" xfId="11927" xr:uid="{8CDA230D-CDB6-4955-BC5D-283BCCC4329F}"/>
    <cellStyle name="Normal 2 4 11" xfId="5469" xr:uid="{00000000-0005-0000-0000-00005E150000}"/>
    <cellStyle name="Normal 2 4 11 2" xfId="11928" xr:uid="{B29D6696-EC6A-47EF-9DF9-E517BE786F00}"/>
    <cellStyle name="Normal 2 4 12" xfId="5470" xr:uid="{00000000-0005-0000-0000-00005F150000}"/>
    <cellStyle name="Normal 2 4 12 2" xfId="11929" xr:uid="{B04549E2-E12D-4E02-A737-D7CABACA0F08}"/>
    <cellStyle name="Normal 2 4 13" xfId="5471" xr:uid="{00000000-0005-0000-0000-000060150000}"/>
    <cellStyle name="Normal 2 4 13 2" xfId="11930" xr:uid="{B3FAD709-3289-4838-B34C-66079A647E61}"/>
    <cellStyle name="Normal 2 4 14" xfId="9525" xr:uid="{E24ABEE1-AE7A-4510-85BC-0A081790DD2A}"/>
    <cellStyle name="Normal 2 4 14 2" xfId="13515" xr:uid="{194B8F2D-C44D-4350-8155-FAEED4B96AA2}"/>
    <cellStyle name="Normal 2 4 15" xfId="9820" xr:uid="{B31BCF7F-4659-47F2-96D1-F63C77C697BD}"/>
    <cellStyle name="Normal 2 4 15 2" xfId="13778" xr:uid="{04265C11-7800-4AC5-95E5-1F161904ED27}"/>
    <cellStyle name="Normal 2 4 16" xfId="11926" xr:uid="{6FA84AFD-ED42-4545-AC0C-B1BAE2A427DC}"/>
    <cellStyle name="Normal 2 4 2" xfId="5472" xr:uid="{00000000-0005-0000-0000-000061150000}"/>
    <cellStyle name="Normal 2 4 2 10" xfId="9877" xr:uid="{10153409-6415-4295-A988-B7A016CD3573}"/>
    <cellStyle name="Normal 2 4 2 10 2" xfId="13835" xr:uid="{B97E2DB7-89A6-45C5-8016-DB9707AA980A}"/>
    <cellStyle name="Normal 2 4 2 2" xfId="5473" xr:uid="{00000000-0005-0000-0000-000062150000}"/>
    <cellStyle name="Normal 2 4 2 2 2" xfId="5474" xr:uid="{00000000-0005-0000-0000-000063150000}"/>
    <cellStyle name="Normal 2 4 2 2 2 2" xfId="5475" xr:uid="{00000000-0005-0000-0000-000064150000}"/>
    <cellStyle name="Normal 2 4 2 2 2 2 2" xfId="5476" xr:uid="{00000000-0005-0000-0000-000065150000}"/>
    <cellStyle name="Normal 2 4 2 2 2 2 2 2" xfId="11933" xr:uid="{52610416-E299-4D96-8A2C-01D093794621}"/>
    <cellStyle name="Normal 2 4 2 2 2 2 3" xfId="11932" xr:uid="{763440F2-291A-4007-A62B-30BC671A65E3}"/>
    <cellStyle name="Normal 2 4 2 2 2 3" xfId="5477" xr:uid="{00000000-0005-0000-0000-000066150000}"/>
    <cellStyle name="Normal 2 4 2 2 2 3 2" xfId="11934" xr:uid="{225BF0B1-09FD-46CB-A7B8-8E7FF9F8CC77}"/>
    <cellStyle name="Normal 2 4 2 2 2 4" xfId="11931" xr:uid="{55C94DC4-95BF-4510-9F5D-8E4A44C0BFD4}"/>
    <cellStyle name="Normal 2 4 2 2 3" xfId="5478" xr:uid="{00000000-0005-0000-0000-000067150000}"/>
    <cellStyle name="Normal 2 4 2 2 3 2" xfId="5479" xr:uid="{00000000-0005-0000-0000-000068150000}"/>
    <cellStyle name="Normal 2 4 2 2 3 2 2" xfId="5480" xr:uid="{00000000-0005-0000-0000-000069150000}"/>
    <cellStyle name="Normal 2 4 2 2 3 2 2 2" xfId="11937" xr:uid="{6D1106F1-B93C-4BF1-8020-0305211E0FE2}"/>
    <cellStyle name="Normal 2 4 2 2 3 2 3" xfId="11936" xr:uid="{F6950016-4CE4-4318-9355-9C17588F5ACC}"/>
    <cellStyle name="Normal 2 4 2 2 3 3" xfId="5481" xr:uid="{00000000-0005-0000-0000-00006A150000}"/>
    <cellStyle name="Normal 2 4 2 2 3 3 2" xfId="11938" xr:uid="{ADACDE33-0542-4A72-B1E9-36B8B6308AA5}"/>
    <cellStyle name="Normal 2 4 2 2 3 4" xfId="11935" xr:uid="{3FAC6650-7524-4A8C-BB7E-699EA8A1B239}"/>
    <cellStyle name="Normal 2 4 2 2 4" xfId="5482" xr:uid="{00000000-0005-0000-0000-00006B150000}"/>
    <cellStyle name="Normal 2 4 2 2 4 2" xfId="5483" xr:uid="{00000000-0005-0000-0000-00006C150000}"/>
    <cellStyle name="Normal 2 4 2 2 4 2 2" xfId="5484" xr:uid="{00000000-0005-0000-0000-00006D150000}"/>
    <cellStyle name="Normal 2 4 2 2 4 2 2 2" xfId="11941" xr:uid="{CF5369DB-C5E3-42C6-98DD-3AC401F9B3C2}"/>
    <cellStyle name="Normal 2 4 2 2 4 2 3" xfId="11940" xr:uid="{8D69C15E-EA34-4DF8-9368-0D83697B8A58}"/>
    <cellStyle name="Normal 2 4 2 2 4 3" xfId="5485" xr:uid="{00000000-0005-0000-0000-00006E150000}"/>
    <cellStyle name="Normal 2 4 2 2 4 3 2" xfId="11942" xr:uid="{8D04F4BE-15EC-4B39-9FBE-2F7D799D0B6F}"/>
    <cellStyle name="Normal 2 4 2 2 4 4" xfId="11939" xr:uid="{33434C80-67DB-4C32-8C67-4354D75D2EAB}"/>
    <cellStyle name="Normal 2 4 2 2 5" xfId="5486" xr:uid="{00000000-0005-0000-0000-00006F150000}"/>
    <cellStyle name="Normal 2 4 2 2 5 2" xfId="5487" xr:uid="{00000000-0005-0000-0000-000070150000}"/>
    <cellStyle name="Normal 2 4 2 2 5 2 2" xfId="5488" xr:uid="{00000000-0005-0000-0000-000071150000}"/>
    <cellStyle name="Normal 2 4 2 2 5 2 2 2" xfId="11945" xr:uid="{5D1A4286-E173-462D-B184-F6A38D0EB530}"/>
    <cellStyle name="Normal 2 4 2 2 5 2 3" xfId="11944" xr:uid="{10134F20-2853-4C8E-9F82-D58AC586DABB}"/>
    <cellStyle name="Normal 2 4 2 2 5 3" xfId="5489" xr:uid="{00000000-0005-0000-0000-000072150000}"/>
    <cellStyle name="Normal 2 4 2 2 5 3 2" xfId="11946" xr:uid="{27C4FA4F-0A1C-41B1-A56D-2BEFE4F8F14A}"/>
    <cellStyle name="Normal 2 4 2 2 5 4" xfId="11943" xr:uid="{C9A08718-E313-404E-9E45-E3FC84586944}"/>
    <cellStyle name="Normal 2 4 2 2 6" xfId="9696" xr:uid="{98B27564-2FAA-45F0-9B9E-A0A3DDCDAF09}"/>
    <cellStyle name="Normal 2 4 2 2 6 2" xfId="13684" xr:uid="{D77E9E9D-919E-497B-A4A0-2AF04DD3D251}"/>
    <cellStyle name="Normal 2 4 2 2 7" xfId="9991" xr:uid="{7269C8F5-A043-4325-9860-ACCACA63C735}"/>
    <cellStyle name="Normal 2 4 2 2 7 2" xfId="13949" xr:uid="{4130BFD1-B572-4699-B290-DF93893E27C0}"/>
    <cellStyle name="Normal 2 4 2 3" xfId="5490" xr:uid="{00000000-0005-0000-0000-000073150000}"/>
    <cellStyle name="Normal 2 4 2 4" xfId="5491" xr:uid="{00000000-0005-0000-0000-000074150000}"/>
    <cellStyle name="Normal 2 4 2 5" xfId="5492" xr:uid="{00000000-0005-0000-0000-000075150000}"/>
    <cellStyle name="Normal 2 4 2 6" xfId="5493" xr:uid="{00000000-0005-0000-0000-000076150000}"/>
    <cellStyle name="Normal 2 4 2 6 2" xfId="5494" xr:uid="{00000000-0005-0000-0000-000077150000}"/>
    <cellStyle name="Normal 2 4 2 6 2 2" xfId="11948" xr:uid="{0E3C1156-4DFB-4014-A11B-AD8F0837D97E}"/>
    <cellStyle name="Normal 2 4 2 6 3" xfId="11947" xr:uid="{F1AD22EB-8520-499E-87A1-921649025E1E}"/>
    <cellStyle name="Normal 2 4 2 7" xfId="5495" xr:uid="{00000000-0005-0000-0000-000078150000}"/>
    <cellStyle name="Normal 2 4 2 7 2" xfId="11949" xr:uid="{DEEEBAF9-F1CC-48BA-97A2-8189754A1D09}"/>
    <cellStyle name="Normal 2 4 2 8" xfId="5496" xr:uid="{00000000-0005-0000-0000-000079150000}"/>
    <cellStyle name="Normal 2 4 2 8 2" xfId="11950" xr:uid="{927A7470-77C5-4823-B93A-6FF9BBF29433}"/>
    <cellStyle name="Normal 2 4 2 9" xfId="9582" xr:uid="{EF473A91-0A43-4324-AB6C-2533424BB2B9}"/>
    <cellStyle name="Normal 2 4 2 9 2" xfId="13571" xr:uid="{6F23D827-CB4E-40EE-8EC9-331FEC22D36B}"/>
    <cellStyle name="Normal 2 4 3" xfId="5497" xr:uid="{00000000-0005-0000-0000-00007A150000}"/>
    <cellStyle name="Normal 2 4 3 2" xfId="5498" xr:uid="{00000000-0005-0000-0000-00007B150000}"/>
    <cellStyle name="Normal 2 4 3 2 2" xfId="5499" xr:uid="{00000000-0005-0000-0000-00007C150000}"/>
    <cellStyle name="Normal 2 4 3 2 2 2" xfId="11952" xr:uid="{B49505AB-B3FD-4A23-B7A8-CB2764C99B59}"/>
    <cellStyle name="Normal 2 4 3 2 3" xfId="11951" xr:uid="{B90C1142-587A-460E-BCC4-EAED0D7AACD4}"/>
    <cellStyle name="Normal 2 4 3 3" xfId="5500" xr:uid="{00000000-0005-0000-0000-00007D150000}"/>
    <cellStyle name="Normal 2 4 3 4" xfId="5501" xr:uid="{00000000-0005-0000-0000-00007E150000}"/>
    <cellStyle name="Normal 2 4 3 5" xfId="5502" xr:uid="{00000000-0005-0000-0000-00007F150000}"/>
    <cellStyle name="Normal 2 4 3 5 2" xfId="11953" xr:uid="{B8A57B71-2278-4249-8C1A-8426BE52DAE3}"/>
    <cellStyle name="Normal 2 4 3 6" xfId="9639" xr:uid="{17CA44EE-2CEC-46D2-8FDD-192654D8B402}"/>
    <cellStyle name="Normal 2 4 3 6 2" xfId="13627" xr:uid="{11E0F10D-00FF-4FF9-BC43-29012A2F4A67}"/>
    <cellStyle name="Normal 2 4 3 7" xfId="9934" xr:uid="{81C35E18-340E-46DD-BB78-7FA45A19FE0A}"/>
    <cellStyle name="Normal 2 4 3 7 2" xfId="13892" xr:uid="{E3FEA48B-8A64-41D8-B2D6-74DBE35A1170}"/>
    <cellStyle name="Normal 2 4 4" xfId="5503" xr:uid="{00000000-0005-0000-0000-000080150000}"/>
    <cellStyle name="Normal 2 4 4 2" xfId="5504" xr:uid="{00000000-0005-0000-0000-000081150000}"/>
    <cellStyle name="Normal 2 4 4 2 2" xfId="5505" xr:uid="{00000000-0005-0000-0000-000082150000}"/>
    <cellStyle name="Normal 2 4 4 2 2 2" xfId="11956" xr:uid="{ECDFBF68-E252-4AA5-9DC2-3434F44932C7}"/>
    <cellStyle name="Normal 2 4 4 2 3" xfId="11955" xr:uid="{E5633E48-C27E-45AF-AB09-C1EC4C0E30E7}"/>
    <cellStyle name="Normal 2 4 4 3" xfId="5506" xr:uid="{00000000-0005-0000-0000-000083150000}"/>
    <cellStyle name="Normal 2 4 4 3 2" xfId="11957" xr:uid="{397C54B4-12EB-4E13-B46C-90CC3C5E5E4E}"/>
    <cellStyle name="Normal 2 4 4 4" xfId="11954" xr:uid="{B5A0EFED-CC80-49F0-92E0-20C4BF3250E8}"/>
    <cellStyle name="Normal 2 4 5" xfId="5507" xr:uid="{00000000-0005-0000-0000-000084150000}"/>
    <cellStyle name="Normal 2 4 5 2" xfId="5508" xr:uid="{00000000-0005-0000-0000-000085150000}"/>
    <cellStyle name="Normal 2 4 5 2 2" xfId="5509" xr:uid="{00000000-0005-0000-0000-000086150000}"/>
    <cellStyle name="Normal 2 4 5 2 2 2" xfId="11960" xr:uid="{03A2E378-8525-44E4-8EE4-46E0C01C0160}"/>
    <cellStyle name="Normal 2 4 5 2 3" xfId="11959" xr:uid="{E2394545-5066-4AA4-88D3-24471A93ADF5}"/>
    <cellStyle name="Normal 2 4 5 3" xfId="5510" xr:uid="{00000000-0005-0000-0000-000087150000}"/>
    <cellStyle name="Normal 2 4 5 3 2" xfId="11961" xr:uid="{CAA7296D-FA2B-4216-BF6A-E08CB8BE3A72}"/>
    <cellStyle name="Normal 2 4 5 4" xfId="11958" xr:uid="{C906521C-997C-489B-9D10-A1534C6B8500}"/>
    <cellStyle name="Normal 2 4 6" xfId="5511" xr:uid="{00000000-0005-0000-0000-000088150000}"/>
    <cellStyle name="Normal 2 4 6 2" xfId="5512" xr:uid="{00000000-0005-0000-0000-000089150000}"/>
    <cellStyle name="Normal 2 4 6 2 2" xfId="5513" xr:uid="{00000000-0005-0000-0000-00008A150000}"/>
    <cellStyle name="Normal 2 4 6 2 2 2" xfId="11964" xr:uid="{BBF2B5E7-CA89-4684-BDF8-6457D3A19B75}"/>
    <cellStyle name="Normal 2 4 6 2 3" xfId="11963" xr:uid="{2C9263B7-D287-40BE-ACE6-7E45F7A65EB8}"/>
    <cellStyle name="Normal 2 4 6 3" xfId="5514" xr:uid="{00000000-0005-0000-0000-00008B150000}"/>
    <cellStyle name="Normal 2 4 6 3 2" xfId="11965" xr:uid="{FBE12D86-2567-4CF4-9833-625645EF2DDE}"/>
    <cellStyle name="Normal 2 4 6 4" xfId="11962" xr:uid="{DCE443C2-D5FB-4E5E-B09C-8A449225473E}"/>
    <cellStyle name="Normal 2 4 7" xfId="5515" xr:uid="{00000000-0005-0000-0000-00008C150000}"/>
    <cellStyle name="Normal 2 4 7 2" xfId="5516" xr:uid="{00000000-0005-0000-0000-00008D150000}"/>
    <cellStyle name="Normal 2 4 7 2 2" xfId="5517" xr:uid="{00000000-0005-0000-0000-00008E150000}"/>
    <cellStyle name="Normal 2 4 7 2 2 2" xfId="11968" xr:uid="{AE6528D5-B48C-4242-9BD9-C773B1BD4297}"/>
    <cellStyle name="Normal 2 4 7 2 3" xfId="11967" xr:uid="{F586A805-3A3E-4536-9FE1-CBFEF6D906FD}"/>
    <cellStyle name="Normal 2 4 7 3" xfId="5518" xr:uid="{00000000-0005-0000-0000-00008F150000}"/>
    <cellStyle name="Normal 2 4 7 4" xfId="5519" xr:uid="{00000000-0005-0000-0000-000090150000}"/>
    <cellStyle name="Normal 2 4 7 4 2" xfId="11969" xr:uid="{A5838C49-3E3C-40D5-B68A-B2DC0E389E21}"/>
    <cellStyle name="Normal 2 4 7 5" xfId="11966" xr:uid="{C87AE843-363C-464F-86FF-0CFBEA304CAC}"/>
    <cellStyle name="Normal 2 4 8" xfId="5520" xr:uid="{00000000-0005-0000-0000-000091150000}"/>
    <cellStyle name="Normal 2 4 8 2" xfId="5521" xr:uid="{00000000-0005-0000-0000-000092150000}"/>
    <cellStyle name="Normal 2 4 8 2 2" xfId="11971" xr:uid="{87C4562A-8EEA-4335-9F9B-72BE4A3D9B09}"/>
    <cellStyle name="Normal 2 4 8 3" xfId="11970" xr:uid="{D1955C21-7B53-4D70-9779-98A142EA724A}"/>
    <cellStyle name="Normal 2 4 9" xfId="5522" xr:uid="{00000000-0005-0000-0000-000093150000}"/>
    <cellStyle name="Normal 2 4 9 2" xfId="11972" xr:uid="{9F80D3A2-B1A1-42A6-A2C0-5694C34EBFBD}"/>
    <cellStyle name="Normal 2 40" xfId="5523" xr:uid="{00000000-0005-0000-0000-000094150000}"/>
    <cellStyle name="Normal 2 40 2" xfId="5524" xr:uid="{00000000-0005-0000-0000-000095150000}"/>
    <cellStyle name="Normal 2 40 2 2" xfId="5525" xr:uid="{00000000-0005-0000-0000-000096150000}"/>
    <cellStyle name="Normal 2 40 2 2 2" xfId="11975" xr:uid="{3E54CDF1-2D1E-437F-BD05-4C30F48B618C}"/>
    <cellStyle name="Normal 2 40 2 3" xfId="11974" xr:uid="{CE40A583-6E80-48D0-BBF2-798F66B2A638}"/>
    <cellStyle name="Normal 2 40 3" xfId="5526" xr:uid="{00000000-0005-0000-0000-000097150000}"/>
    <cellStyle name="Normal 2 40 3 2" xfId="11976" xr:uid="{A713F1E7-F200-48C1-BCD5-AB4095B59D56}"/>
    <cellStyle name="Normal 2 40 4" xfId="11973" xr:uid="{50ACE9AE-CBD4-484B-A5EC-D15C034AA04C}"/>
    <cellStyle name="Normal 2 41" xfId="5527" xr:uid="{00000000-0005-0000-0000-000098150000}"/>
    <cellStyle name="Normal 2 41 2" xfId="5528" xr:uid="{00000000-0005-0000-0000-000099150000}"/>
    <cellStyle name="Normal 2 41 2 2" xfId="5529" xr:uid="{00000000-0005-0000-0000-00009A150000}"/>
    <cellStyle name="Normal 2 41 2 2 2" xfId="11979" xr:uid="{2B434C4C-9F84-4971-B0B2-2BFE7E886432}"/>
    <cellStyle name="Normal 2 41 2 3" xfId="11978" xr:uid="{3ED2A4AF-E1C6-4FE0-BCEF-7A229BC8F669}"/>
    <cellStyle name="Normal 2 41 3" xfId="5530" xr:uid="{00000000-0005-0000-0000-00009B150000}"/>
    <cellStyle name="Normal 2 41 3 2" xfId="11980" xr:uid="{C047D995-5C69-48B3-95E6-3CE8028B695A}"/>
    <cellStyle name="Normal 2 41 4" xfId="11977" xr:uid="{83034AD6-3F03-48E6-A5EF-D61566872063}"/>
    <cellStyle name="Normal 2 42" xfId="5531" xr:uid="{00000000-0005-0000-0000-00009C150000}"/>
    <cellStyle name="Normal 2 42 2" xfId="5532" xr:uid="{00000000-0005-0000-0000-00009D150000}"/>
    <cellStyle name="Normal 2 42 2 2" xfId="5533" xr:uid="{00000000-0005-0000-0000-00009E150000}"/>
    <cellStyle name="Normal 2 42 2 2 2" xfId="11983" xr:uid="{172EAE05-EEFA-48F8-ACDF-D2AA0D5D1398}"/>
    <cellStyle name="Normal 2 42 2 3" xfId="11982" xr:uid="{55075047-4F36-4F84-828A-F8B1A9DBA699}"/>
    <cellStyle name="Normal 2 42 3" xfId="5534" xr:uid="{00000000-0005-0000-0000-00009F150000}"/>
    <cellStyle name="Normal 2 42 3 2" xfId="11984" xr:uid="{A1B880BA-0E72-4D3E-AB8E-5B9EB8504C20}"/>
    <cellStyle name="Normal 2 42 4" xfId="11981" xr:uid="{8D2CE4F5-3B00-4BD9-8015-0BD2C2960A97}"/>
    <cellStyle name="Normal 2 43" xfId="5535" xr:uid="{00000000-0005-0000-0000-0000A0150000}"/>
    <cellStyle name="Normal 2 43 2" xfId="5536" xr:uid="{00000000-0005-0000-0000-0000A1150000}"/>
    <cellStyle name="Normal 2 43 2 2" xfId="5537" xr:uid="{00000000-0005-0000-0000-0000A2150000}"/>
    <cellStyle name="Normal 2 43 2 2 2" xfId="11987" xr:uid="{344E12CB-A0DB-4986-B1BB-55A8879D1563}"/>
    <cellStyle name="Normal 2 43 2 3" xfId="11986" xr:uid="{2B164B8E-3D07-4A43-892C-05CCA0903A74}"/>
    <cellStyle name="Normal 2 43 3" xfId="5538" xr:uid="{00000000-0005-0000-0000-0000A3150000}"/>
    <cellStyle name="Normal 2 43 3 2" xfId="11988" xr:uid="{06D91858-AB48-4D2E-BCBF-11476B4D3DE1}"/>
    <cellStyle name="Normal 2 43 4" xfId="11985" xr:uid="{8878C84E-84C1-42D8-8A34-3721BE7982B5}"/>
    <cellStyle name="Normal 2 44" xfId="5539" xr:uid="{00000000-0005-0000-0000-0000A4150000}"/>
    <cellStyle name="Normal 2 44 2" xfId="5540" xr:uid="{00000000-0005-0000-0000-0000A5150000}"/>
    <cellStyle name="Normal 2 44 2 2" xfId="5541" xr:uid="{00000000-0005-0000-0000-0000A6150000}"/>
    <cellStyle name="Normal 2 44 2 2 2" xfId="11991" xr:uid="{EEF4E4F6-4AEF-4B73-A554-267523941B0B}"/>
    <cellStyle name="Normal 2 44 2 3" xfId="11990" xr:uid="{7F4598A6-3DDA-4D3C-863D-B5933A38DBA1}"/>
    <cellStyle name="Normal 2 44 3" xfId="5542" xr:uid="{00000000-0005-0000-0000-0000A7150000}"/>
    <cellStyle name="Normal 2 44 3 2" xfId="11992" xr:uid="{30145F58-A34A-43B9-B5DC-69D05E4E8981}"/>
    <cellStyle name="Normal 2 44 4" xfId="11989" xr:uid="{135A20A9-9EA7-428E-B82F-640E61D5F09A}"/>
    <cellStyle name="Normal 2 45" xfId="5543" xr:uid="{00000000-0005-0000-0000-0000A8150000}"/>
    <cellStyle name="Normal 2 45 2" xfId="5544" xr:uid="{00000000-0005-0000-0000-0000A9150000}"/>
    <cellStyle name="Normal 2 45 2 2" xfId="5545" xr:uid="{00000000-0005-0000-0000-0000AA150000}"/>
    <cellStyle name="Normal 2 45 2 2 2" xfId="11995" xr:uid="{22ACD979-7BF4-4FCA-9AC3-D113F2F2493D}"/>
    <cellStyle name="Normal 2 45 2 3" xfId="11994" xr:uid="{0F019989-D858-45FD-9C71-2B460B419FC8}"/>
    <cellStyle name="Normal 2 45 3" xfId="5546" xr:uid="{00000000-0005-0000-0000-0000AB150000}"/>
    <cellStyle name="Normal 2 45 3 2" xfId="11996" xr:uid="{F3AFA6B1-95F6-47CC-8C54-291C3BA93BE8}"/>
    <cellStyle name="Normal 2 45 4" xfId="11993" xr:uid="{FA7A274F-382F-4F0E-A0F1-567EA386B0FD}"/>
    <cellStyle name="Normal 2 46" xfId="5547" xr:uid="{00000000-0005-0000-0000-0000AC150000}"/>
    <cellStyle name="Normal 2 46 2" xfId="5548" xr:uid="{00000000-0005-0000-0000-0000AD150000}"/>
    <cellStyle name="Normal 2 46 2 2" xfId="5549" xr:uid="{00000000-0005-0000-0000-0000AE150000}"/>
    <cellStyle name="Normal 2 46 2 2 2" xfId="11999" xr:uid="{52385623-346B-40D3-8B8C-EC58D75799F5}"/>
    <cellStyle name="Normal 2 46 2 3" xfId="11998" xr:uid="{C6A3ACE0-4750-46BD-BBD1-561EDFCCB48E}"/>
    <cellStyle name="Normal 2 46 3" xfId="5550" xr:uid="{00000000-0005-0000-0000-0000AF150000}"/>
    <cellStyle name="Normal 2 46 3 2" xfId="12000" xr:uid="{CA725FE0-7241-49B9-A5D3-5983465790F9}"/>
    <cellStyle name="Normal 2 46 4" xfId="11997" xr:uid="{353E97B5-689F-4A82-8963-B41C0BA32A50}"/>
    <cellStyle name="Normal 2 47" xfId="5551" xr:uid="{00000000-0005-0000-0000-0000B0150000}"/>
    <cellStyle name="Normal 2 47 2" xfId="5552" xr:uid="{00000000-0005-0000-0000-0000B1150000}"/>
    <cellStyle name="Normal 2 47 2 2" xfId="5553" xr:uid="{00000000-0005-0000-0000-0000B2150000}"/>
    <cellStyle name="Normal 2 47 2 2 2" xfId="12003" xr:uid="{C1A6B333-7649-4CBB-90C8-F44C3310DD76}"/>
    <cellStyle name="Normal 2 47 2 3" xfId="12002" xr:uid="{FDE3CDDB-B302-4ACB-BED1-9A682B735B49}"/>
    <cellStyle name="Normal 2 47 3" xfId="5554" xr:uid="{00000000-0005-0000-0000-0000B3150000}"/>
    <cellStyle name="Normal 2 47 3 2" xfId="12004" xr:uid="{A343B9D2-F6C3-4347-BBA4-6FDF72FA1D38}"/>
    <cellStyle name="Normal 2 47 4" xfId="12001" xr:uid="{A4227367-A3F9-46C1-ADBB-34B3C5975796}"/>
    <cellStyle name="Normal 2 48" xfId="5555" xr:uid="{00000000-0005-0000-0000-0000B4150000}"/>
    <cellStyle name="Normal 2 48 2" xfId="5556" xr:uid="{00000000-0005-0000-0000-0000B5150000}"/>
    <cellStyle name="Normal 2 48 2 2" xfId="5557" xr:uid="{00000000-0005-0000-0000-0000B6150000}"/>
    <cellStyle name="Normal 2 48 2 2 2" xfId="12007" xr:uid="{7539F244-60C6-4305-A4EF-7B9B37A6EF3B}"/>
    <cellStyle name="Normal 2 48 2 3" xfId="12006" xr:uid="{9A16F5B0-0635-4150-8C96-987AFE7BBEAF}"/>
    <cellStyle name="Normal 2 48 3" xfId="5558" xr:uid="{00000000-0005-0000-0000-0000B7150000}"/>
    <cellStyle name="Normal 2 48 3 2" xfId="12008" xr:uid="{C152E574-EA33-4F5A-AC30-8F47718BE10F}"/>
    <cellStyle name="Normal 2 48 4" xfId="12005" xr:uid="{79DEBA6B-ED2E-401F-81BE-8BC806BA3059}"/>
    <cellStyle name="Normal 2 49" xfId="5559" xr:uid="{00000000-0005-0000-0000-0000B8150000}"/>
    <cellStyle name="Normal 2 49 2" xfId="5560" xr:uid="{00000000-0005-0000-0000-0000B9150000}"/>
    <cellStyle name="Normal 2 49 2 2" xfId="5561" xr:uid="{00000000-0005-0000-0000-0000BA150000}"/>
    <cellStyle name="Normal 2 49 2 2 2" xfId="12011" xr:uid="{48DB8759-B600-49B8-A6D6-E40BD2DD9B48}"/>
    <cellStyle name="Normal 2 49 2 3" xfId="12010" xr:uid="{76AFF11F-CE34-4056-9C9B-4827970F358F}"/>
    <cellStyle name="Normal 2 49 3" xfId="5562" xr:uid="{00000000-0005-0000-0000-0000BB150000}"/>
    <cellStyle name="Normal 2 49 3 2" xfId="12012" xr:uid="{B054EFA6-7F51-49D7-AE97-72DA5C5FD8C5}"/>
    <cellStyle name="Normal 2 49 4" xfId="12009" xr:uid="{58337CBC-9E11-4F2D-9E8E-EEB9736FD312}"/>
    <cellStyle name="Normal 2 5" xfId="5563" xr:uid="{00000000-0005-0000-0000-0000BC150000}"/>
    <cellStyle name="Normal 2 5 10" xfId="5564" xr:uid="{00000000-0005-0000-0000-0000BD150000}"/>
    <cellStyle name="Normal 2 5 10 2" xfId="12014" xr:uid="{4DBCC6AB-3F81-4D9F-B58B-890DA6BDA01E}"/>
    <cellStyle name="Normal 2 5 11" xfId="5565" xr:uid="{00000000-0005-0000-0000-0000BE150000}"/>
    <cellStyle name="Normal 2 5 11 2" xfId="12015" xr:uid="{A2FABA69-AF0E-4E49-B8A0-B9D366A25AE1}"/>
    <cellStyle name="Normal 2 5 12" xfId="5566" xr:uid="{00000000-0005-0000-0000-0000BF150000}"/>
    <cellStyle name="Normal 2 5 12 2" xfId="12016" xr:uid="{EA371416-4203-43E9-BF3E-A4C52411E47F}"/>
    <cellStyle name="Normal 2 5 13" xfId="5567" xr:uid="{00000000-0005-0000-0000-0000C0150000}"/>
    <cellStyle name="Normal 2 5 13 2" xfId="12017" xr:uid="{7D69C510-53BD-4B40-BA44-706ECF45AF39}"/>
    <cellStyle name="Normal 2 5 14" xfId="9537" xr:uid="{BEF211F9-BBCF-478E-9609-86C95ECC3CD2}"/>
    <cellStyle name="Normal 2 5 14 2" xfId="13526" xr:uid="{B8DC4120-D4F0-4AEF-84FC-57E360FD9C74}"/>
    <cellStyle name="Normal 2 5 15" xfId="9832" xr:uid="{DD40C64D-07E1-4B23-8B26-31722C201E29}"/>
    <cellStyle name="Normal 2 5 15 2" xfId="13790" xr:uid="{FB94E1DE-FE54-4EA7-A900-5EC73350378D}"/>
    <cellStyle name="Normal 2 5 16" xfId="12013" xr:uid="{7D1D470C-03ED-4DB6-B0E2-E328F6FC9B0B}"/>
    <cellStyle name="Normal 2 5 2" xfId="5568" xr:uid="{00000000-0005-0000-0000-0000C1150000}"/>
    <cellStyle name="Normal 2 5 2 10" xfId="9889" xr:uid="{33F9AEDF-9CEC-48D3-A5C4-AD58F9205152}"/>
    <cellStyle name="Normal 2 5 2 10 2" xfId="13847" xr:uid="{965E76D2-04BD-4595-93C5-A1EACAFAA1A4}"/>
    <cellStyle name="Normal 2 5 2 2" xfId="5569" xr:uid="{00000000-0005-0000-0000-0000C2150000}"/>
    <cellStyle name="Normal 2 5 2 2 2" xfId="5570" xr:uid="{00000000-0005-0000-0000-0000C3150000}"/>
    <cellStyle name="Normal 2 5 2 2 2 2" xfId="5571" xr:uid="{00000000-0005-0000-0000-0000C4150000}"/>
    <cellStyle name="Normal 2 5 2 2 2 2 2" xfId="5572" xr:uid="{00000000-0005-0000-0000-0000C5150000}"/>
    <cellStyle name="Normal 2 5 2 2 2 2 2 2" xfId="12020" xr:uid="{D27180E5-7461-4CD5-ABFA-B5D5BE64371C}"/>
    <cellStyle name="Normal 2 5 2 2 2 2 3" xfId="12019" xr:uid="{DE261D7C-C185-4116-BEE6-57F652E613C9}"/>
    <cellStyle name="Normal 2 5 2 2 2 3" xfId="5573" xr:uid="{00000000-0005-0000-0000-0000C6150000}"/>
    <cellStyle name="Normal 2 5 2 2 2 3 2" xfId="12021" xr:uid="{B9A5FA64-C615-40C8-8F78-CE2AB8AE0F2E}"/>
    <cellStyle name="Normal 2 5 2 2 2 4" xfId="12018" xr:uid="{E4279929-E932-49A7-9383-62B3440F1233}"/>
    <cellStyle name="Normal 2 5 2 2 3" xfId="5574" xr:uid="{00000000-0005-0000-0000-0000C7150000}"/>
    <cellStyle name="Normal 2 5 2 2 3 2" xfId="5575" xr:uid="{00000000-0005-0000-0000-0000C8150000}"/>
    <cellStyle name="Normal 2 5 2 2 3 2 2" xfId="5576" xr:uid="{00000000-0005-0000-0000-0000C9150000}"/>
    <cellStyle name="Normal 2 5 2 2 3 2 2 2" xfId="12024" xr:uid="{0A815C2A-740C-4CE4-AEB4-9F335C5AEAC7}"/>
    <cellStyle name="Normal 2 5 2 2 3 2 3" xfId="12023" xr:uid="{CE1992E3-ADA8-4C2B-AF39-66BE5EDF6692}"/>
    <cellStyle name="Normal 2 5 2 2 3 3" xfId="5577" xr:uid="{00000000-0005-0000-0000-0000CA150000}"/>
    <cellStyle name="Normal 2 5 2 2 3 3 2" xfId="12025" xr:uid="{D12C4090-BCE3-4FF0-A794-CA7166F2A1DF}"/>
    <cellStyle name="Normal 2 5 2 2 3 4" xfId="12022" xr:uid="{B4BF986F-A08D-481C-818A-9B296F0A821A}"/>
    <cellStyle name="Normal 2 5 2 2 4" xfId="5578" xr:uid="{00000000-0005-0000-0000-0000CB150000}"/>
    <cellStyle name="Normal 2 5 2 2 4 2" xfId="5579" xr:uid="{00000000-0005-0000-0000-0000CC150000}"/>
    <cellStyle name="Normal 2 5 2 2 4 2 2" xfId="5580" xr:uid="{00000000-0005-0000-0000-0000CD150000}"/>
    <cellStyle name="Normal 2 5 2 2 4 2 2 2" xfId="12028" xr:uid="{38449413-C483-4AD8-A229-2DC33A46C8C5}"/>
    <cellStyle name="Normal 2 5 2 2 4 2 3" xfId="12027" xr:uid="{7C6CC0AC-300F-4FA4-ACFC-5480A1867814}"/>
    <cellStyle name="Normal 2 5 2 2 4 3" xfId="5581" xr:uid="{00000000-0005-0000-0000-0000CE150000}"/>
    <cellStyle name="Normal 2 5 2 2 4 3 2" xfId="12029" xr:uid="{0310BF16-5E9D-44A5-A34D-F1409A2EAACA}"/>
    <cellStyle name="Normal 2 5 2 2 4 4" xfId="12026" xr:uid="{1A0BBC4F-7312-4F88-9EA8-71159E50F629}"/>
    <cellStyle name="Normal 2 5 2 2 5" xfId="5582" xr:uid="{00000000-0005-0000-0000-0000CF150000}"/>
    <cellStyle name="Normal 2 5 2 2 5 2" xfId="5583" xr:uid="{00000000-0005-0000-0000-0000D0150000}"/>
    <cellStyle name="Normal 2 5 2 2 5 2 2" xfId="5584" xr:uid="{00000000-0005-0000-0000-0000D1150000}"/>
    <cellStyle name="Normal 2 5 2 2 5 2 2 2" xfId="12032" xr:uid="{ED4482E3-D7D9-44FE-AE3D-1F693FD8A7D0}"/>
    <cellStyle name="Normal 2 5 2 2 5 2 3" xfId="12031" xr:uid="{F6BF0206-54BC-4D6A-A2D8-4EBE6845D6B3}"/>
    <cellStyle name="Normal 2 5 2 2 5 3" xfId="5585" xr:uid="{00000000-0005-0000-0000-0000D2150000}"/>
    <cellStyle name="Normal 2 5 2 2 5 3 2" xfId="12033" xr:uid="{A32236A7-923B-48D1-82AD-4BB4C6AA95B6}"/>
    <cellStyle name="Normal 2 5 2 2 5 4" xfId="12030" xr:uid="{0CF31722-F2F4-42B7-AAF2-F7EC43051C76}"/>
    <cellStyle name="Normal 2 5 2 2 6" xfId="9708" xr:uid="{B0897D1F-D596-42D7-B4C8-B26EAB40AC03}"/>
    <cellStyle name="Normal 2 5 2 2 6 2" xfId="13696" xr:uid="{350E6714-B385-4A1E-8955-66007C7B3CBB}"/>
    <cellStyle name="Normal 2 5 2 2 7" xfId="10003" xr:uid="{52451F0B-54C9-4621-982A-52949C2CA031}"/>
    <cellStyle name="Normal 2 5 2 2 7 2" xfId="13961" xr:uid="{60F54DAB-8E08-4564-A677-DA7D8EFE4ADD}"/>
    <cellStyle name="Normal 2 5 2 3" xfId="5586" xr:uid="{00000000-0005-0000-0000-0000D3150000}"/>
    <cellStyle name="Normal 2 5 2 4" xfId="5587" xr:uid="{00000000-0005-0000-0000-0000D4150000}"/>
    <cellStyle name="Normal 2 5 2 5" xfId="5588" xr:uid="{00000000-0005-0000-0000-0000D5150000}"/>
    <cellStyle name="Normal 2 5 2 6" xfId="5589" xr:uid="{00000000-0005-0000-0000-0000D6150000}"/>
    <cellStyle name="Normal 2 5 2 6 2" xfId="5590" xr:uid="{00000000-0005-0000-0000-0000D7150000}"/>
    <cellStyle name="Normal 2 5 2 6 2 2" xfId="12035" xr:uid="{EF1BE7D2-BE81-4C9E-B289-46ADFEF6AD96}"/>
    <cellStyle name="Normal 2 5 2 6 3" xfId="12034" xr:uid="{90E1BA67-3DDC-458D-AC23-6410FD2FA672}"/>
    <cellStyle name="Normal 2 5 2 7" xfId="5591" xr:uid="{00000000-0005-0000-0000-0000D8150000}"/>
    <cellStyle name="Normal 2 5 2 7 2" xfId="12036" xr:uid="{56553F11-DA7D-44C8-87F0-16F9589282D7}"/>
    <cellStyle name="Normal 2 5 2 8" xfId="5592" xr:uid="{00000000-0005-0000-0000-0000D9150000}"/>
    <cellStyle name="Normal 2 5 2 8 2" xfId="12037" xr:uid="{4AF6658B-AC91-4C03-9C01-593DCDE89D1F}"/>
    <cellStyle name="Normal 2 5 2 9" xfId="9594" xr:uid="{DB4F6DC8-FA83-46C9-8DA6-28E40F2F1475}"/>
    <cellStyle name="Normal 2 5 2 9 2" xfId="13582" xr:uid="{72961224-3A93-434F-BD03-8436DF63F148}"/>
    <cellStyle name="Normal 2 5 3" xfId="5593" xr:uid="{00000000-0005-0000-0000-0000DA150000}"/>
    <cellStyle name="Normal 2 5 3 2" xfId="5594" xr:uid="{00000000-0005-0000-0000-0000DB150000}"/>
    <cellStyle name="Normal 2 5 3 2 2" xfId="5595" xr:uid="{00000000-0005-0000-0000-0000DC150000}"/>
    <cellStyle name="Normal 2 5 3 2 2 2" xfId="12039" xr:uid="{1B13E983-F68B-47E5-A0C8-2981BFE37734}"/>
    <cellStyle name="Normal 2 5 3 2 3" xfId="12038" xr:uid="{5E294613-2081-4300-B491-B7EFE2D64DB8}"/>
    <cellStyle name="Normal 2 5 3 3" xfId="5596" xr:uid="{00000000-0005-0000-0000-0000DD150000}"/>
    <cellStyle name="Normal 2 5 3 4" xfId="5597" xr:uid="{00000000-0005-0000-0000-0000DE150000}"/>
    <cellStyle name="Normal 2 5 3 5" xfId="5598" xr:uid="{00000000-0005-0000-0000-0000DF150000}"/>
    <cellStyle name="Normal 2 5 3 5 2" xfId="12040" xr:uid="{AD0F9EFE-6C5B-454C-BB79-9BC9BA750E00}"/>
    <cellStyle name="Normal 2 5 3 6" xfId="9651" xr:uid="{99CE507B-D1E8-4A5E-A824-E9119A49709D}"/>
    <cellStyle name="Normal 2 5 3 6 2" xfId="13639" xr:uid="{576F0BDA-59EC-4D3B-ABC9-E4BEAC868D2D}"/>
    <cellStyle name="Normal 2 5 3 7" xfId="9946" xr:uid="{A1ED86D7-67EC-41E7-8862-18734B533419}"/>
    <cellStyle name="Normal 2 5 3 7 2" xfId="13904" xr:uid="{3114EA2E-1889-4B13-B167-08A07A8FA594}"/>
    <cellStyle name="Normal 2 5 4" xfId="5599" xr:uid="{00000000-0005-0000-0000-0000E0150000}"/>
    <cellStyle name="Normal 2 5 4 2" xfId="5600" xr:uid="{00000000-0005-0000-0000-0000E1150000}"/>
    <cellStyle name="Normal 2 5 4 2 2" xfId="5601" xr:uid="{00000000-0005-0000-0000-0000E2150000}"/>
    <cellStyle name="Normal 2 5 4 2 2 2" xfId="12043" xr:uid="{3BFABE7E-E035-47D7-A594-F89626BE9EED}"/>
    <cellStyle name="Normal 2 5 4 2 3" xfId="12042" xr:uid="{3FD01CA4-D97F-4B83-BF5C-FE87515D41ED}"/>
    <cellStyle name="Normal 2 5 4 3" xfId="5602" xr:uid="{00000000-0005-0000-0000-0000E3150000}"/>
    <cellStyle name="Normal 2 5 4 3 2" xfId="12044" xr:uid="{38021EA0-B602-4705-B7C8-A718496FDE3E}"/>
    <cellStyle name="Normal 2 5 4 4" xfId="12041" xr:uid="{179183E0-5AFC-4F21-AC18-8B144CA3E661}"/>
    <cellStyle name="Normal 2 5 5" xfId="5603" xr:uid="{00000000-0005-0000-0000-0000E4150000}"/>
    <cellStyle name="Normal 2 5 5 2" xfId="5604" xr:uid="{00000000-0005-0000-0000-0000E5150000}"/>
    <cellStyle name="Normal 2 5 5 2 2" xfId="5605" xr:uid="{00000000-0005-0000-0000-0000E6150000}"/>
    <cellStyle name="Normal 2 5 5 2 2 2" xfId="12047" xr:uid="{EF07BE60-0CBC-4EB6-BB28-15362BDC7497}"/>
    <cellStyle name="Normal 2 5 5 2 3" xfId="12046" xr:uid="{A100DFCF-D6AE-4275-A237-CFA64DCA7B5C}"/>
    <cellStyle name="Normal 2 5 5 3" xfId="5606" xr:uid="{00000000-0005-0000-0000-0000E7150000}"/>
    <cellStyle name="Normal 2 5 5 3 2" xfId="12048" xr:uid="{A77B483D-E3D2-41C2-A04E-337BDC825450}"/>
    <cellStyle name="Normal 2 5 5 4" xfId="12045" xr:uid="{A2D86811-75CA-46F9-BD9B-44F654630878}"/>
    <cellStyle name="Normal 2 5 6" xfId="5607" xr:uid="{00000000-0005-0000-0000-0000E8150000}"/>
    <cellStyle name="Normal 2 5 6 2" xfId="5608" xr:uid="{00000000-0005-0000-0000-0000E9150000}"/>
    <cellStyle name="Normal 2 5 6 2 2" xfId="5609" xr:uid="{00000000-0005-0000-0000-0000EA150000}"/>
    <cellStyle name="Normal 2 5 6 2 2 2" xfId="12051" xr:uid="{1B750F68-D9FB-42BE-AE64-3574C5FEBC0E}"/>
    <cellStyle name="Normal 2 5 6 2 3" xfId="12050" xr:uid="{C49F8EC8-ABDA-41DD-8F2D-E72DEE2511DF}"/>
    <cellStyle name="Normal 2 5 6 3" xfId="5610" xr:uid="{00000000-0005-0000-0000-0000EB150000}"/>
    <cellStyle name="Normal 2 5 6 3 2" xfId="12052" xr:uid="{BE289843-DDD2-46A1-B2BD-8E1AF017294D}"/>
    <cellStyle name="Normal 2 5 6 4" xfId="12049" xr:uid="{2570DD48-8950-45A0-A9E7-D0E70D07FD61}"/>
    <cellStyle name="Normal 2 5 7" xfId="5611" xr:uid="{00000000-0005-0000-0000-0000EC150000}"/>
    <cellStyle name="Normal 2 5 7 2" xfId="5612" xr:uid="{00000000-0005-0000-0000-0000ED150000}"/>
    <cellStyle name="Normal 2 5 7 2 2" xfId="5613" xr:uid="{00000000-0005-0000-0000-0000EE150000}"/>
    <cellStyle name="Normal 2 5 7 2 2 2" xfId="12055" xr:uid="{4AA4CBE9-1535-4997-8E02-8DE434D4E2E1}"/>
    <cellStyle name="Normal 2 5 7 2 3" xfId="12054" xr:uid="{56870C91-98E4-4C04-9ECB-2A406461079A}"/>
    <cellStyle name="Normal 2 5 7 3" xfId="5614" xr:uid="{00000000-0005-0000-0000-0000EF150000}"/>
    <cellStyle name="Normal 2 5 7 4" xfId="5615" xr:uid="{00000000-0005-0000-0000-0000F0150000}"/>
    <cellStyle name="Normal 2 5 7 4 2" xfId="12056" xr:uid="{04EA6B6C-439C-4FA4-AA43-5E9525FCDEE5}"/>
    <cellStyle name="Normal 2 5 7 5" xfId="12053" xr:uid="{2D753922-185F-4FD6-8C4F-B9D53C2054A7}"/>
    <cellStyle name="Normal 2 5 8" xfId="5616" xr:uid="{00000000-0005-0000-0000-0000F1150000}"/>
    <cellStyle name="Normal 2 5 8 2" xfId="5617" xr:uid="{00000000-0005-0000-0000-0000F2150000}"/>
    <cellStyle name="Normal 2 5 8 2 2" xfId="12058" xr:uid="{8D054554-9A36-4C55-BEA0-80DA02DD03DF}"/>
    <cellStyle name="Normal 2 5 8 3" xfId="12057" xr:uid="{A70E537B-6561-4DB4-B0B5-A606825C3949}"/>
    <cellStyle name="Normal 2 5 9" xfId="5618" xr:uid="{00000000-0005-0000-0000-0000F3150000}"/>
    <cellStyle name="Normal 2 5 9 2" xfId="12059" xr:uid="{AC9B68D6-8A45-4647-8186-D9592152AACD}"/>
    <cellStyle name="Normal 2 50" xfId="5619" xr:uid="{00000000-0005-0000-0000-0000F4150000}"/>
    <cellStyle name="Normal 2 50 2" xfId="5620" xr:uid="{00000000-0005-0000-0000-0000F5150000}"/>
    <cellStyle name="Normal 2 50 2 2" xfId="5621" xr:uid="{00000000-0005-0000-0000-0000F6150000}"/>
    <cellStyle name="Normal 2 50 2 2 2" xfId="12062" xr:uid="{23B51A0A-1781-46BA-8A51-930EF2C9E387}"/>
    <cellStyle name="Normal 2 50 2 3" xfId="12061" xr:uid="{9C0AAD83-07DF-44D8-83D5-38AD2F21C4F4}"/>
    <cellStyle name="Normal 2 50 3" xfId="5622" xr:uid="{00000000-0005-0000-0000-0000F7150000}"/>
    <cellStyle name="Normal 2 50 3 2" xfId="12063" xr:uid="{6FF18714-B685-4CCB-AB93-B7C7A9694E03}"/>
    <cellStyle name="Normal 2 50 4" xfId="12060" xr:uid="{7B044988-833F-497F-9207-8F21AA9448E5}"/>
    <cellStyle name="Normal 2 51" xfId="5623" xr:uid="{00000000-0005-0000-0000-0000F8150000}"/>
    <cellStyle name="Normal 2 51 2" xfId="5624" xr:uid="{00000000-0005-0000-0000-0000F9150000}"/>
    <cellStyle name="Normal 2 51 2 2" xfId="5625" xr:uid="{00000000-0005-0000-0000-0000FA150000}"/>
    <cellStyle name="Normal 2 51 2 2 2" xfId="12066" xr:uid="{CC0445E0-21F8-45C2-A39B-3A9B82B90BD7}"/>
    <cellStyle name="Normal 2 51 2 3" xfId="12065" xr:uid="{F67642F7-7E4F-46E2-A208-F022A4DA6076}"/>
    <cellStyle name="Normal 2 51 3" xfId="5626" xr:uid="{00000000-0005-0000-0000-0000FB150000}"/>
    <cellStyle name="Normal 2 51 3 2" xfId="12067" xr:uid="{EE404865-65C0-4F3B-B1D8-5D93FE90F74D}"/>
    <cellStyle name="Normal 2 51 4" xfId="12064" xr:uid="{2855EC8D-A9A2-4B58-98B6-A80F487782C0}"/>
    <cellStyle name="Normal 2 52" xfId="5627" xr:uid="{00000000-0005-0000-0000-0000FC150000}"/>
    <cellStyle name="Normal 2 52 2" xfId="5628" xr:uid="{00000000-0005-0000-0000-0000FD150000}"/>
    <cellStyle name="Normal 2 52 2 2" xfId="5629" xr:uid="{00000000-0005-0000-0000-0000FE150000}"/>
    <cellStyle name="Normal 2 52 2 2 2" xfId="12070" xr:uid="{1723041A-8F2D-4E78-9E72-B6DC629BCD25}"/>
    <cellStyle name="Normal 2 52 2 3" xfId="12069" xr:uid="{6A8D9361-A251-4EED-8419-6F74CE94FFDF}"/>
    <cellStyle name="Normal 2 52 3" xfId="5630" xr:uid="{00000000-0005-0000-0000-0000FF150000}"/>
    <cellStyle name="Normal 2 52 3 2" xfId="12071" xr:uid="{A9E10CC6-6109-4FA8-8F3F-A8D65BE11CF9}"/>
    <cellStyle name="Normal 2 52 4" xfId="12068" xr:uid="{917FFCB1-4475-4DFF-9F1F-B8DDB9461051}"/>
    <cellStyle name="Normal 2 53" xfId="5631" xr:uid="{00000000-0005-0000-0000-000000160000}"/>
    <cellStyle name="Normal 2 53 2" xfId="5632" xr:uid="{00000000-0005-0000-0000-000001160000}"/>
    <cellStyle name="Normal 2 53 2 2" xfId="5633" xr:uid="{00000000-0005-0000-0000-000002160000}"/>
    <cellStyle name="Normal 2 53 2 2 2" xfId="12074" xr:uid="{164694BF-BB97-41FB-9D0E-A9AD7E62B692}"/>
    <cellStyle name="Normal 2 53 2 3" xfId="12073" xr:uid="{E3C91902-0B50-4B56-ABEB-ED7C31805D92}"/>
    <cellStyle name="Normal 2 53 3" xfId="5634" xr:uid="{00000000-0005-0000-0000-000003160000}"/>
    <cellStyle name="Normal 2 53 3 2" xfId="12075" xr:uid="{3E86B3AA-C52B-4E40-9682-D6F0E0F8D008}"/>
    <cellStyle name="Normal 2 53 4" xfId="12072" xr:uid="{954B3DA7-BDFA-4822-849F-30E6A6DC61C8}"/>
    <cellStyle name="Normal 2 54" xfId="5635" xr:uid="{00000000-0005-0000-0000-000004160000}"/>
    <cellStyle name="Normal 2 54 2" xfId="5636" xr:uid="{00000000-0005-0000-0000-000005160000}"/>
    <cellStyle name="Normal 2 54 2 2" xfId="5637" xr:uid="{00000000-0005-0000-0000-000006160000}"/>
    <cellStyle name="Normal 2 54 2 2 2" xfId="12078" xr:uid="{196E1A4C-F5C1-4E18-B5F7-A752E010E92D}"/>
    <cellStyle name="Normal 2 54 2 3" xfId="12077" xr:uid="{0402ED95-38C1-4DF7-96D3-C0712C9D07D4}"/>
    <cellStyle name="Normal 2 54 3" xfId="5638" xr:uid="{00000000-0005-0000-0000-000007160000}"/>
    <cellStyle name="Normal 2 54 3 2" xfId="12079" xr:uid="{D80C4D6D-AD12-4783-B6D5-FE58A4325021}"/>
    <cellStyle name="Normal 2 54 4" xfId="12076" xr:uid="{DBB8508C-88E1-4A46-BE23-3255339D0CFE}"/>
    <cellStyle name="Normal 2 55" xfId="5639" xr:uid="{00000000-0005-0000-0000-000008160000}"/>
    <cellStyle name="Normal 2 55 2" xfId="5640" xr:uid="{00000000-0005-0000-0000-000009160000}"/>
    <cellStyle name="Normal 2 55 2 2" xfId="5641" xr:uid="{00000000-0005-0000-0000-00000A160000}"/>
    <cellStyle name="Normal 2 55 2 2 2" xfId="12082" xr:uid="{7EECA432-440E-47F1-860B-493ED03CEE37}"/>
    <cellStyle name="Normal 2 55 2 3" xfId="12081" xr:uid="{EA2C774F-AC63-4EBA-AD15-9112069A2092}"/>
    <cellStyle name="Normal 2 55 3" xfId="5642" xr:uid="{00000000-0005-0000-0000-00000B160000}"/>
    <cellStyle name="Normal 2 55 3 2" xfId="12083" xr:uid="{73972CB1-316E-42A4-977B-ED8BC59DF98A}"/>
    <cellStyle name="Normal 2 55 4" xfId="12080" xr:uid="{CB407D81-92A8-4E81-AB48-86A25E29E927}"/>
    <cellStyle name="Normal 2 56" xfId="5643" xr:uid="{00000000-0005-0000-0000-00000C160000}"/>
    <cellStyle name="Normal 2 56 2" xfId="5644" xr:uid="{00000000-0005-0000-0000-00000D160000}"/>
    <cellStyle name="Normal 2 56 2 2" xfId="5645" xr:uid="{00000000-0005-0000-0000-00000E160000}"/>
    <cellStyle name="Normal 2 56 2 2 2" xfId="12086" xr:uid="{7AE74287-D7D2-4D6D-9201-E3D807386D0A}"/>
    <cellStyle name="Normal 2 56 2 3" xfId="12085" xr:uid="{12A15ECA-3EB6-44B2-843A-7A986CED461E}"/>
    <cellStyle name="Normal 2 56 3" xfId="5646" xr:uid="{00000000-0005-0000-0000-00000F160000}"/>
    <cellStyle name="Normal 2 56 3 2" xfId="12087" xr:uid="{926A9B78-4405-42A6-83D9-B9D4E1DAFEA9}"/>
    <cellStyle name="Normal 2 56 4" xfId="12084" xr:uid="{3DCE5DE4-B090-48D9-AE35-C3A8473ACC54}"/>
    <cellStyle name="Normal 2 57" xfId="5647" xr:uid="{00000000-0005-0000-0000-000010160000}"/>
    <cellStyle name="Normal 2 57 2" xfId="5648" xr:uid="{00000000-0005-0000-0000-000011160000}"/>
    <cellStyle name="Normal 2 57 2 2" xfId="5649" xr:uid="{00000000-0005-0000-0000-000012160000}"/>
    <cellStyle name="Normal 2 57 2 2 2" xfId="12090" xr:uid="{03E7A379-29DE-4616-A121-AE4AEDBAE557}"/>
    <cellStyle name="Normal 2 57 2 3" xfId="12089" xr:uid="{E25299A9-72AE-4005-8463-CBE825F9D961}"/>
    <cellStyle name="Normal 2 57 3" xfId="5650" xr:uid="{00000000-0005-0000-0000-000013160000}"/>
    <cellStyle name="Normal 2 57 3 2" xfId="12091" xr:uid="{E6B4EF94-4B66-4935-98E2-E88BE4FB7067}"/>
    <cellStyle name="Normal 2 57 4" xfId="12088" xr:uid="{02D104F6-8693-49DC-9B0D-4A4188050780}"/>
    <cellStyle name="Normal 2 58" xfId="5651" xr:uid="{00000000-0005-0000-0000-000014160000}"/>
    <cellStyle name="Normal 2 58 2" xfId="5652" xr:uid="{00000000-0005-0000-0000-000015160000}"/>
    <cellStyle name="Normal 2 58 2 2" xfId="5653" xr:uid="{00000000-0005-0000-0000-000016160000}"/>
    <cellStyle name="Normal 2 58 2 2 2" xfId="12094" xr:uid="{9F068378-00B1-4C0F-AE26-361530A792A3}"/>
    <cellStyle name="Normal 2 58 2 3" xfId="12093" xr:uid="{3851713B-EAFC-456B-93AF-9CFF838E7333}"/>
    <cellStyle name="Normal 2 58 3" xfId="5654" xr:uid="{00000000-0005-0000-0000-000017160000}"/>
    <cellStyle name="Normal 2 58 3 2" xfId="12095" xr:uid="{3A38974E-E5E4-4C5D-A6D3-3D2B4A932144}"/>
    <cellStyle name="Normal 2 58 4" xfId="12092" xr:uid="{DFFC9437-34D4-49B8-AA8C-A06D156D4951}"/>
    <cellStyle name="Normal 2 59" xfId="5655" xr:uid="{00000000-0005-0000-0000-000018160000}"/>
    <cellStyle name="Normal 2 59 2" xfId="5656" xr:uid="{00000000-0005-0000-0000-000019160000}"/>
    <cellStyle name="Normal 2 59 2 2" xfId="5657" xr:uid="{00000000-0005-0000-0000-00001A160000}"/>
    <cellStyle name="Normal 2 59 2 2 2" xfId="12098" xr:uid="{4B23D80C-5993-42AD-A9D1-95FB21636248}"/>
    <cellStyle name="Normal 2 59 2 3" xfId="12097" xr:uid="{221EDBB3-91F4-4437-BB8C-25226386B141}"/>
    <cellStyle name="Normal 2 59 3" xfId="5658" xr:uid="{00000000-0005-0000-0000-00001B160000}"/>
    <cellStyle name="Normal 2 59 3 2" xfId="12099" xr:uid="{7668D0A1-749C-4BBE-A44A-CFFC6ADB163A}"/>
    <cellStyle name="Normal 2 59 4" xfId="12096" xr:uid="{3E140F85-0C70-4DA3-A936-8A620A3E4801}"/>
    <cellStyle name="Normal 2 6" xfId="5659" xr:uid="{00000000-0005-0000-0000-00001C160000}"/>
    <cellStyle name="Normal 2 6 10" xfId="5660" xr:uid="{00000000-0005-0000-0000-00001D160000}"/>
    <cellStyle name="Normal 2 6 10 2" xfId="12101" xr:uid="{085A476D-ACD0-474F-B4E3-1224EF682675}"/>
    <cellStyle name="Normal 2 6 11" xfId="9549" xr:uid="{FBC6CED6-DE0B-442A-A4E4-A0BB71712A83}"/>
    <cellStyle name="Normal 2 6 11 2" xfId="13538" xr:uid="{AB351BD1-ECBB-4628-A148-CDC740D84468}"/>
    <cellStyle name="Normal 2 6 12" xfId="9844" xr:uid="{D230C337-2CAF-4FDF-9AE1-3933E8852679}"/>
    <cellStyle name="Normal 2 6 12 2" xfId="13802" xr:uid="{E6D6917F-EB0C-40D3-85B6-C3ED32421968}"/>
    <cellStyle name="Normal 2 6 13" xfId="12100" xr:uid="{80D16B77-229A-4466-B389-13892CA25F34}"/>
    <cellStyle name="Normal 2 6 2" xfId="5661" xr:uid="{00000000-0005-0000-0000-00001E160000}"/>
    <cellStyle name="Normal 2 6 2 2" xfId="5662" xr:uid="{00000000-0005-0000-0000-00001F160000}"/>
    <cellStyle name="Normal 2 6 2 3" xfId="5663" xr:uid="{00000000-0005-0000-0000-000020160000}"/>
    <cellStyle name="Normal 2 6 2 3 2" xfId="12102" xr:uid="{FBE6080D-20B0-448A-B7F2-EEB473D896DE}"/>
    <cellStyle name="Normal 2 6 2 4" xfId="5664" xr:uid="{00000000-0005-0000-0000-000021160000}"/>
    <cellStyle name="Normal 2 6 2 4 2" xfId="12103" xr:uid="{9BE0D437-8ED0-4F41-8DFD-88073A432E29}"/>
    <cellStyle name="Normal 2 6 2 5" xfId="9663" xr:uid="{479A1338-2407-4B1A-84B1-BEB08C33D225}"/>
    <cellStyle name="Normal 2 6 2 5 2" xfId="13651" xr:uid="{C630EC53-903E-4B2F-86C0-C639146126FD}"/>
    <cellStyle name="Normal 2 6 2 6" xfId="9958" xr:uid="{CAD25246-9A08-4830-8AF7-B0942160242E}"/>
    <cellStyle name="Normal 2 6 2 6 2" xfId="13916" xr:uid="{9E64870A-7C2B-45B4-88FB-1BBCFE24EC53}"/>
    <cellStyle name="Normal 2 6 3" xfId="5665" xr:uid="{00000000-0005-0000-0000-000022160000}"/>
    <cellStyle name="Normal 2 6 3 2" xfId="5666" xr:uid="{00000000-0005-0000-0000-000023160000}"/>
    <cellStyle name="Normal 2 6 3 3" xfId="5667" xr:uid="{00000000-0005-0000-0000-000024160000}"/>
    <cellStyle name="Normal 2 6 3 3 2" xfId="12104" xr:uid="{BCF6C90D-47FD-437D-AED4-6E139BFC3CF7}"/>
    <cellStyle name="Normal 2 6 4" xfId="5668" xr:uid="{00000000-0005-0000-0000-000025160000}"/>
    <cellStyle name="Normal 2 6 4 2" xfId="5669" xr:uid="{00000000-0005-0000-0000-000026160000}"/>
    <cellStyle name="Normal 2 6 4 2 2" xfId="12106" xr:uid="{220F4529-B9D3-4B3A-BD05-BC70D311520A}"/>
    <cellStyle name="Normal 2 6 4 3" xfId="12105" xr:uid="{A6BD1BBD-82DC-4741-9D41-120190AEBAE5}"/>
    <cellStyle name="Normal 2 6 5" xfId="5670" xr:uid="{00000000-0005-0000-0000-000027160000}"/>
    <cellStyle name="Normal 2 6 5 2" xfId="5671" xr:uid="{00000000-0005-0000-0000-000028160000}"/>
    <cellStyle name="Normal 2 6 5 2 2" xfId="12108" xr:uid="{5B686A2D-EC64-4D48-B0FB-E7C48CA2ED51}"/>
    <cellStyle name="Normal 2 6 5 3" xfId="12107" xr:uid="{DB719DB4-C0BE-4931-BEC5-B98ADC6CF3A3}"/>
    <cellStyle name="Normal 2 6 6" xfId="5672" xr:uid="{00000000-0005-0000-0000-000029160000}"/>
    <cellStyle name="Normal 2 6 6 2" xfId="5673" xr:uid="{00000000-0005-0000-0000-00002A160000}"/>
    <cellStyle name="Normal 2 6 6 2 2" xfId="12110" xr:uid="{C6125A2C-F5C9-4CE9-A41E-E1C9F83CA973}"/>
    <cellStyle name="Normal 2 6 6 3" xfId="5674" xr:uid="{00000000-0005-0000-0000-00002B160000}"/>
    <cellStyle name="Normal 2 6 6 3 2" xfId="12111" xr:uid="{82047489-D6EA-4C58-B6A7-DEA648350180}"/>
    <cellStyle name="Normal 2 6 6 4" xfId="12109" xr:uid="{D706AE51-7F73-4974-9D9F-4A4EC320DE83}"/>
    <cellStyle name="Normal 2 6 7" xfId="5675" xr:uid="{00000000-0005-0000-0000-00002C160000}"/>
    <cellStyle name="Normal 2 6 7 2" xfId="12112" xr:uid="{4BB8B2DF-9FC7-4441-8551-0ECEA4C77608}"/>
    <cellStyle name="Normal 2 6 8" xfId="5676" xr:uid="{00000000-0005-0000-0000-00002D160000}"/>
    <cellStyle name="Normal 2 6 8 2" xfId="12113" xr:uid="{D73B6874-7071-45DF-BF55-E96E38788A0A}"/>
    <cellStyle name="Normal 2 6 9" xfId="5677" xr:uid="{00000000-0005-0000-0000-00002E160000}"/>
    <cellStyle name="Normal 2 6 9 2" xfId="12114" xr:uid="{8CF9E9A4-D270-4280-9CD8-4F80F846E3C9}"/>
    <cellStyle name="Normal 2 60" xfId="5678" xr:uid="{00000000-0005-0000-0000-00002F160000}"/>
    <cellStyle name="Normal 2 60 2" xfId="5679" xr:uid="{00000000-0005-0000-0000-000030160000}"/>
    <cellStyle name="Normal 2 60 2 2" xfId="5680" xr:uid="{00000000-0005-0000-0000-000031160000}"/>
    <cellStyle name="Normal 2 60 2 2 2" xfId="12117" xr:uid="{7CF61D44-2BB2-4D7E-B22E-A1832D7A8D9A}"/>
    <cellStyle name="Normal 2 60 2 3" xfId="12116" xr:uid="{E1F88619-C780-4220-854B-0097FF0CAC06}"/>
    <cellStyle name="Normal 2 60 3" xfId="5681" xr:uid="{00000000-0005-0000-0000-000032160000}"/>
    <cellStyle name="Normal 2 60 3 2" xfId="12118" xr:uid="{04CE995C-2FA3-4F57-9CB5-DA5F2807628B}"/>
    <cellStyle name="Normal 2 60 4" xfId="12115" xr:uid="{9630E4E9-15C3-47E7-A3F2-DC82304A28DC}"/>
    <cellStyle name="Normal 2 61" xfId="5682" xr:uid="{00000000-0005-0000-0000-000033160000}"/>
    <cellStyle name="Normal 2 61 2" xfId="5683" xr:uid="{00000000-0005-0000-0000-000034160000}"/>
    <cellStyle name="Normal 2 61 2 2" xfId="5684" xr:uid="{00000000-0005-0000-0000-000035160000}"/>
    <cellStyle name="Normal 2 61 2 2 2" xfId="12121" xr:uid="{82EAD05B-3713-4107-9BB4-5C3F1BCADC81}"/>
    <cellStyle name="Normal 2 61 2 3" xfId="12120" xr:uid="{F5365644-9D55-4699-A5E8-591F1BA1817A}"/>
    <cellStyle name="Normal 2 61 3" xfId="5685" xr:uid="{00000000-0005-0000-0000-000036160000}"/>
    <cellStyle name="Normal 2 61 3 2" xfId="12122" xr:uid="{2B465978-9D3C-4DF0-9F01-ADD7A30C07FC}"/>
    <cellStyle name="Normal 2 61 4" xfId="12119" xr:uid="{B1C7342C-E3D4-4E56-9544-B54C20153547}"/>
    <cellStyle name="Normal 2 62" xfId="5686" xr:uid="{00000000-0005-0000-0000-000037160000}"/>
    <cellStyle name="Normal 2 62 2" xfId="5687" xr:uid="{00000000-0005-0000-0000-000038160000}"/>
    <cellStyle name="Normal 2 62 2 2" xfId="5688" xr:uid="{00000000-0005-0000-0000-000039160000}"/>
    <cellStyle name="Normal 2 62 2 2 2" xfId="12125" xr:uid="{31881144-839C-4384-8F4F-9721F629FEB6}"/>
    <cellStyle name="Normal 2 62 2 3" xfId="12124" xr:uid="{515BF137-2EB6-4EE7-8252-9E8ACA860444}"/>
    <cellStyle name="Normal 2 62 3" xfId="5689" xr:uid="{00000000-0005-0000-0000-00003A160000}"/>
    <cellStyle name="Normal 2 62 3 2" xfId="12126" xr:uid="{281705E4-FBF5-4D02-B915-45829060DB11}"/>
    <cellStyle name="Normal 2 62 4" xfId="12123" xr:uid="{90EDFBA8-2D0C-4BDF-B334-BF38ACE51ADA}"/>
    <cellStyle name="Normal 2 63" xfId="5690" xr:uid="{00000000-0005-0000-0000-00003B160000}"/>
    <cellStyle name="Normal 2 63 2" xfId="5691" xr:uid="{00000000-0005-0000-0000-00003C160000}"/>
    <cellStyle name="Normal 2 63 2 2" xfId="5692" xr:uid="{00000000-0005-0000-0000-00003D160000}"/>
    <cellStyle name="Normal 2 63 2 2 2" xfId="12129" xr:uid="{2538F4F1-8CA0-4CD6-8776-ED84C4A86B4C}"/>
    <cellStyle name="Normal 2 63 2 3" xfId="12128" xr:uid="{D1AAF59E-DEB4-4C62-876E-08F75B2E6C0F}"/>
    <cellStyle name="Normal 2 63 3" xfId="5693" xr:uid="{00000000-0005-0000-0000-00003E160000}"/>
    <cellStyle name="Normal 2 63 3 2" xfId="12130" xr:uid="{3D126336-DFD6-4CFB-A7C8-20E4CB1D0FC4}"/>
    <cellStyle name="Normal 2 63 4" xfId="12127" xr:uid="{6C59E5B5-297B-4A69-9433-0353C26FCB4C}"/>
    <cellStyle name="Normal 2 64" xfId="5694" xr:uid="{00000000-0005-0000-0000-00003F160000}"/>
    <cellStyle name="Normal 2 64 2" xfId="5695" xr:uid="{00000000-0005-0000-0000-000040160000}"/>
    <cellStyle name="Normal 2 64 2 2" xfId="5696" xr:uid="{00000000-0005-0000-0000-000041160000}"/>
    <cellStyle name="Normal 2 64 2 2 2" xfId="12133" xr:uid="{15EBC38C-9565-4CDD-8107-CE150D7EA60D}"/>
    <cellStyle name="Normal 2 64 2 3" xfId="12132" xr:uid="{4EBBD61E-FA55-4B2B-B051-B457C724933A}"/>
    <cellStyle name="Normal 2 64 3" xfId="5697" xr:uid="{00000000-0005-0000-0000-000042160000}"/>
    <cellStyle name="Normal 2 64 3 2" xfId="12134" xr:uid="{72EFDD80-B32E-4FEC-B904-68B4C929D0F0}"/>
    <cellStyle name="Normal 2 64 4" xfId="12131" xr:uid="{58A3542A-BBD6-4CD9-B52B-DD0425EC7061}"/>
    <cellStyle name="Normal 2 65" xfId="5698" xr:uid="{00000000-0005-0000-0000-000043160000}"/>
    <cellStyle name="Normal 2 66" xfId="5699" xr:uid="{00000000-0005-0000-0000-000044160000}"/>
    <cellStyle name="Normal 2 67" xfId="5700" xr:uid="{00000000-0005-0000-0000-000045160000}"/>
    <cellStyle name="Normal 2 68" xfId="5701" xr:uid="{00000000-0005-0000-0000-000046160000}"/>
    <cellStyle name="Normal 2 69" xfId="5702" xr:uid="{00000000-0005-0000-0000-000047160000}"/>
    <cellStyle name="Normal 2 7" xfId="5703" xr:uid="{00000000-0005-0000-0000-000048160000}"/>
    <cellStyle name="Normal 2 7 10" xfId="5704" xr:uid="{00000000-0005-0000-0000-000049160000}"/>
    <cellStyle name="Normal 2 7 10 2" xfId="12136" xr:uid="{409D80CA-8238-4723-8442-8750C72A7C01}"/>
    <cellStyle name="Normal 2 7 11" xfId="5705" xr:uid="{00000000-0005-0000-0000-00004A160000}"/>
    <cellStyle name="Normal 2 7 11 2" xfId="12137" xr:uid="{6809CD2C-E27B-4589-83EA-DACF46EC3C35}"/>
    <cellStyle name="Normal 2 7 12" xfId="5706" xr:uid="{00000000-0005-0000-0000-00004B160000}"/>
    <cellStyle name="Normal 2 7 12 2" xfId="12138" xr:uid="{DC88B59B-4FA0-41BD-BC76-91CF65B6DE3D}"/>
    <cellStyle name="Normal 2 7 13" xfId="5707" xr:uid="{00000000-0005-0000-0000-00004C160000}"/>
    <cellStyle name="Normal 2 7 13 2" xfId="12139" xr:uid="{31ABBC70-7256-4DC2-A1C1-6DC52DF79FA1}"/>
    <cellStyle name="Normal 2 7 14" xfId="9606" xr:uid="{4351CE24-B951-4679-B2C3-2E8B725905C6}"/>
    <cellStyle name="Normal 2 7 14 2" xfId="13594" xr:uid="{F1B09A46-8ED5-43F1-877F-4B19E3CF9A94}"/>
    <cellStyle name="Normal 2 7 15" xfId="9901" xr:uid="{F613FC8E-792E-4669-B7EC-E514724BDF94}"/>
    <cellStyle name="Normal 2 7 15 2" xfId="13859" xr:uid="{61F81DB2-61B6-42C7-BB00-75A9EDD3872F}"/>
    <cellStyle name="Normal 2 7 16" xfId="12135" xr:uid="{B835E39B-08EB-4C76-A726-DBB448083294}"/>
    <cellStyle name="Normal 2 7 2" xfId="5708" xr:uid="{00000000-0005-0000-0000-00004D160000}"/>
    <cellStyle name="Normal 2 7 2 2" xfId="5709" xr:uid="{00000000-0005-0000-0000-00004E160000}"/>
    <cellStyle name="Normal 2 7 2 3" xfId="5710" xr:uid="{00000000-0005-0000-0000-00004F160000}"/>
    <cellStyle name="Normal 2 7 2 4" xfId="5711" xr:uid="{00000000-0005-0000-0000-000050160000}"/>
    <cellStyle name="Normal 2 7 2 4 2" xfId="12140" xr:uid="{25DF9EC8-E4E9-4D6E-8889-5ABE6A42034D}"/>
    <cellStyle name="Normal 2 7 2 5" xfId="5712" xr:uid="{00000000-0005-0000-0000-000051160000}"/>
    <cellStyle name="Normal 2 7 2 5 2" xfId="12141" xr:uid="{31985973-811A-4EB6-B516-7A01F0CF29A5}"/>
    <cellStyle name="Normal 2 7 3" xfId="5713" xr:uid="{00000000-0005-0000-0000-000052160000}"/>
    <cellStyle name="Normal 2 7 3 2" xfId="5714" xr:uid="{00000000-0005-0000-0000-000053160000}"/>
    <cellStyle name="Normal 2 7 3 3" xfId="5715" xr:uid="{00000000-0005-0000-0000-000054160000}"/>
    <cellStyle name="Normal 2 7 3 3 2" xfId="12142" xr:uid="{0AD0F553-DBD6-4294-9261-913C6C54AC29}"/>
    <cellStyle name="Normal 2 7 4" xfId="5716" xr:uid="{00000000-0005-0000-0000-000055160000}"/>
    <cellStyle name="Normal 2 7 4 2" xfId="5717" xr:uid="{00000000-0005-0000-0000-000056160000}"/>
    <cellStyle name="Normal 2 7 4 2 2" xfId="12144" xr:uid="{48FDBEDB-B18F-44EB-8279-6EC67F1E4CAB}"/>
    <cellStyle name="Normal 2 7 4 3" xfId="12143" xr:uid="{02D59E6B-42B2-40EC-96FD-5335735C6FED}"/>
    <cellStyle name="Normal 2 7 5" xfId="5718" xr:uid="{00000000-0005-0000-0000-000057160000}"/>
    <cellStyle name="Normal 2 7 6" xfId="5719" xr:uid="{00000000-0005-0000-0000-000058160000}"/>
    <cellStyle name="Normal 2 7 7" xfId="5720" xr:uid="{00000000-0005-0000-0000-000059160000}"/>
    <cellStyle name="Normal 2 7 8" xfId="5721" xr:uid="{00000000-0005-0000-0000-00005A160000}"/>
    <cellStyle name="Normal 2 7 9" xfId="5722" xr:uid="{00000000-0005-0000-0000-00005B160000}"/>
    <cellStyle name="Normal 2 70" xfId="5723" xr:uid="{00000000-0005-0000-0000-00005C160000}"/>
    <cellStyle name="Normal 2 71" xfId="5724" xr:uid="{00000000-0005-0000-0000-00005D160000}"/>
    <cellStyle name="Normal 2 71 2" xfId="5725" xr:uid="{00000000-0005-0000-0000-00005E160000}"/>
    <cellStyle name="Normal 2 71 2 2" xfId="12146" xr:uid="{C21D0993-EA56-4AE9-9638-2588796F44B7}"/>
    <cellStyle name="Normal 2 71 3" xfId="12145" xr:uid="{3C1C5428-025B-4568-8EDD-CCEE7BE404C8}"/>
    <cellStyle name="Normal 2 72" xfId="5726" xr:uid="{00000000-0005-0000-0000-00005F160000}"/>
    <cellStyle name="Normal 2 72 2" xfId="5727" xr:uid="{00000000-0005-0000-0000-000060160000}"/>
    <cellStyle name="Normal 2 72 2 2" xfId="12148" xr:uid="{498913B0-4A51-4392-B2A7-EBEC4BE1938A}"/>
    <cellStyle name="Normal 2 72 3" xfId="12147" xr:uid="{92BEA02F-0002-42B8-9C96-D41188323F58}"/>
    <cellStyle name="Normal 2 73" xfId="5728" xr:uid="{00000000-0005-0000-0000-000061160000}"/>
    <cellStyle name="Normal 2 74" xfId="5729" xr:uid="{00000000-0005-0000-0000-000062160000}"/>
    <cellStyle name="Normal 2 74 2" xfId="5730" xr:uid="{00000000-0005-0000-0000-000063160000}"/>
    <cellStyle name="Normal 2 74 2 2" xfId="12150" xr:uid="{DE48FFD3-B854-47B9-AE20-609F8474A3A8}"/>
    <cellStyle name="Normal 2 74 3" xfId="12149" xr:uid="{40A59B37-587F-4233-A9ED-0A49AB1822C0}"/>
    <cellStyle name="Normal 2 75" xfId="5731" xr:uid="{00000000-0005-0000-0000-000064160000}"/>
    <cellStyle name="Normal 2 75 2" xfId="5732" xr:uid="{00000000-0005-0000-0000-000065160000}"/>
    <cellStyle name="Normal 2 75 2 2" xfId="12152" xr:uid="{D269CAF0-802C-4C79-AF04-607711A6A90E}"/>
    <cellStyle name="Normal 2 75 3" xfId="12151" xr:uid="{43DBEEA7-E7FC-4C1D-9028-F059F5B24102}"/>
    <cellStyle name="Normal 2 76" xfId="5733" xr:uid="{00000000-0005-0000-0000-000066160000}"/>
    <cellStyle name="Normal 2 76 2" xfId="5734" xr:uid="{00000000-0005-0000-0000-000067160000}"/>
    <cellStyle name="Normal 2 76 2 2" xfId="12154" xr:uid="{3E91F868-08CD-4699-A973-E54C0AADBB58}"/>
    <cellStyle name="Normal 2 76 3" xfId="12153" xr:uid="{0DA66C84-8764-4680-BE15-74C71C5347A8}"/>
    <cellStyle name="Normal 2 77" xfId="5735" xr:uid="{00000000-0005-0000-0000-000068160000}"/>
    <cellStyle name="Normal 2 77 2" xfId="5736" xr:uid="{00000000-0005-0000-0000-000069160000}"/>
    <cellStyle name="Normal 2 77 2 2" xfId="12156" xr:uid="{A42ADEBB-0ED2-44D5-9DE8-8613066227DA}"/>
    <cellStyle name="Normal 2 77 3" xfId="12155" xr:uid="{36639A3D-B567-419A-A359-E0CC50405001}"/>
    <cellStyle name="Normal 2 78" xfId="5737" xr:uid="{00000000-0005-0000-0000-00006A160000}"/>
    <cellStyle name="Normal 2 78 2" xfId="5738" xr:uid="{00000000-0005-0000-0000-00006B160000}"/>
    <cellStyle name="Normal 2 78 2 2" xfId="12158" xr:uid="{84937790-7E4C-407B-BBDC-9DB10D428B8F}"/>
    <cellStyle name="Normal 2 78 3" xfId="12157" xr:uid="{8FA09CA5-DE8A-4DA8-9DC9-43B1EBE790A5}"/>
    <cellStyle name="Normal 2 79" xfId="5739" xr:uid="{00000000-0005-0000-0000-00006C160000}"/>
    <cellStyle name="Normal 2 79 2" xfId="5740" xr:uid="{00000000-0005-0000-0000-00006D160000}"/>
    <cellStyle name="Normal 2 79 2 2" xfId="12160" xr:uid="{1D18CE2F-66CD-4EB2-923C-01EFD9564AF9}"/>
    <cellStyle name="Normal 2 79 3" xfId="12159" xr:uid="{BD159A55-1980-4129-986A-113CC620E3F1}"/>
    <cellStyle name="Normal 2 8" xfId="5741" xr:uid="{00000000-0005-0000-0000-00006E160000}"/>
    <cellStyle name="Normal 2 8 2" xfId="5742" xr:uid="{00000000-0005-0000-0000-00006F160000}"/>
    <cellStyle name="Normal 2 8 2 2" xfId="5743" xr:uid="{00000000-0005-0000-0000-000070160000}"/>
    <cellStyle name="Normal 2 8 2 3" xfId="5744" xr:uid="{00000000-0005-0000-0000-000071160000}"/>
    <cellStyle name="Normal 2 8 2 3 2" xfId="12162" xr:uid="{FC481D99-46C5-49FA-A302-2F49C8150240}"/>
    <cellStyle name="Normal 2 8 3" xfId="5745" xr:uid="{00000000-0005-0000-0000-000072160000}"/>
    <cellStyle name="Normal 2 8 4" xfId="5746" xr:uid="{00000000-0005-0000-0000-000073160000}"/>
    <cellStyle name="Normal 2 8 4 2" xfId="5747" xr:uid="{00000000-0005-0000-0000-000074160000}"/>
    <cellStyle name="Normal 2 8 4 2 2" xfId="12164" xr:uid="{D38E581A-C26C-4E48-8E00-CBE94955408D}"/>
    <cellStyle name="Normal 2 8 4 3" xfId="12163" xr:uid="{E5CEDDE3-945B-4F00-B19B-00E7B97BB568}"/>
    <cellStyle name="Normal 2 8 5" xfId="5748" xr:uid="{00000000-0005-0000-0000-000075160000}"/>
    <cellStyle name="Normal 2 8 5 2" xfId="12165" xr:uid="{0E74006B-3948-4CCE-9139-2A8D3239888F}"/>
    <cellStyle name="Normal 2 8 6" xfId="5749" xr:uid="{00000000-0005-0000-0000-000076160000}"/>
    <cellStyle name="Normal 2 8 6 2" xfId="12166" xr:uid="{F9F3E933-954E-482E-AE43-EB318E62A9D2}"/>
    <cellStyle name="Normal 2 8 7" xfId="5750" xr:uid="{00000000-0005-0000-0000-000077160000}"/>
    <cellStyle name="Normal 2 8 7 2" xfId="12167" xr:uid="{011BA314-C40B-4E42-9715-12D7A5F7B067}"/>
    <cellStyle name="Normal 2 8 8" xfId="5751" xr:uid="{00000000-0005-0000-0000-000078160000}"/>
    <cellStyle name="Normal 2 8 8 2" xfId="12168" xr:uid="{A7C3ECBC-55D0-4E7F-B76A-B879614A8C43}"/>
    <cellStyle name="Normal 2 8 9" xfId="12161" xr:uid="{72A85538-21A3-460F-AD19-15FC640A5557}"/>
    <cellStyle name="Normal 2 80" xfId="5752" xr:uid="{00000000-0005-0000-0000-000079160000}"/>
    <cellStyle name="Normal 2 80 2" xfId="5753" xr:uid="{00000000-0005-0000-0000-00007A160000}"/>
    <cellStyle name="Normal 2 80 2 2" xfId="12170" xr:uid="{C88ED78D-0819-449D-AFEE-E53D2F863C0A}"/>
    <cellStyle name="Normal 2 80 3" xfId="12169" xr:uid="{2E3CA6A5-EBC2-41A5-B116-E850B58C5E17}"/>
    <cellStyle name="Normal 2 81" xfId="5754" xr:uid="{00000000-0005-0000-0000-00007B160000}"/>
    <cellStyle name="Normal 2 81 2" xfId="5755" xr:uid="{00000000-0005-0000-0000-00007C160000}"/>
    <cellStyle name="Normal 2 81 2 2" xfId="12172" xr:uid="{0EC10949-97E5-4067-B139-00BB0EAD4C3F}"/>
    <cellStyle name="Normal 2 81 3" xfId="12171" xr:uid="{BC0B79AC-25B0-4C46-86CD-9F588DD50259}"/>
    <cellStyle name="Normal 2 82" xfId="5756" xr:uid="{00000000-0005-0000-0000-00007D160000}"/>
    <cellStyle name="Normal 2 82 2" xfId="5757" xr:uid="{00000000-0005-0000-0000-00007E160000}"/>
    <cellStyle name="Normal 2 82 2 2" xfId="12174" xr:uid="{8F3BFC57-1B2B-4664-A637-141AD196DBB6}"/>
    <cellStyle name="Normal 2 82 3" xfId="12173" xr:uid="{E33B22C5-A938-4223-8F5F-3ED9B27EDAB8}"/>
    <cellStyle name="Normal 2 83" xfId="5758" xr:uid="{00000000-0005-0000-0000-00007F160000}"/>
    <cellStyle name="Normal 2 83 2" xfId="5759" xr:uid="{00000000-0005-0000-0000-000080160000}"/>
    <cellStyle name="Normal 2 83 2 2" xfId="12176" xr:uid="{6B0769E0-26C1-44D6-825D-65D45D74D623}"/>
    <cellStyle name="Normal 2 83 3" xfId="12175" xr:uid="{0294D29A-7D6F-4A95-91D4-B4E2F29EC694}"/>
    <cellStyle name="Normal 2 84" xfId="5760" xr:uid="{00000000-0005-0000-0000-000081160000}"/>
    <cellStyle name="Normal 2 84 2" xfId="5761" xr:uid="{00000000-0005-0000-0000-000082160000}"/>
    <cellStyle name="Normal 2 84 2 2" xfId="12178" xr:uid="{22648E73-245E-4CFB-A3A4-7B7BB7250182}"/>
    <cellStyle name="Normal 2 84 3" xfId="12177" xr:uid="{3A31CD34-5064-4F9F-897F-D5FE4C8E08E0}"/>
    <cellStyle name="Normal 2 85" xfId="5762" xr:uid="{00000000-0005-0000-0000-000083160000}"/>
    <cellStyle name="Normal 2 85 2" xfId="5763" xr:uid="{00000000-0005-0000-0000-000084160000}"/>
    <cellStyle name="Normal 2 85 2 2" xfId="12180" xr:uid="{993F577A-FC78-4CE7-8406-E759ECCFBDD5}"/>
    <cellStyle name="Normal 2 85 3" xfId="12179" xr:uid="{9781DB1D-EDF2-4B95-8CE5-A850DB8A72AE}"/>
    <cellStyle name="Normal 2 86" xfId="5764" xr:uid="{00000000-0005-0000-0000-000085160000}"/>
    <cellStyle name="Normal 2 86 2" xfId="5765" xr:uid="{00000000-0005-0000-0000-000086160000}"/>
    <cellStyle name="Normal 2 86 2 2" xfId="12182" xr:uid="{580DB63E-4EDA-4C45-A7D3-363E7BA38D6A}"/>
    <cellStyle name="Normal 2 86 3" xfId="12181" xr:uid="{A2F93C9D-A1DD-459A-BD85-82DE77C12E89}"/>
    <cellStyle name="Normal 2 87" xfId="5766" xr:uid="{00000000-0005-0000-0000-000087160000}"/>
    <cellStyle name="Normal 2 87 2" xfId="5767" xr:uid="{00000000-0005-0000-0000-000088160000}"/>
    <cellStyle name="Normal 2 87 2 2" xfId="12184" xr:uid="{FBCFB1B2-23B7-4C00-83EF-5DFA8630D62B}"/>
    <cellStyle name="Normal 2 87 3" xfId="12183" xr:uid="{B5D5C723-3689-4617-9ABB-EA87FBF887D8}"/>
    <cellStyle name="Normal 2 88" xfId="5768" xr:uid="{00000000-0005-0000-0000-000089160000}"/>
    <cellStyle name="Normal 2 89" xfId="5769" xr:uid="{00000000-0005-0000-0000-00008A160000}"/>
    <cellStyle name="Normal 2 9" xfId="5770" xr:uid="{00000000-0005-0000-0000-00008B160000}"/>
    <cellStyle name="Normal 2 9 2" xfId="5771" xr:uid="{00000000-0005-0000-0000-00008C160000}"/>
    <cellStyle name="Normal 2 9 3" xfId="5772" xr:uid="{00000000-0005-0000-0000-00008D160000}"/>
    <cellStyle name="Normal 2 9 4" xfId="5773" xr:uid="{00000000-0005-0000-0000-00008E160000}"/>
    <cellStyle name="Normal 2 9 4 2" xfId="5774" xr:uid="{00000000-0005-0000-0000-00008F160000}"/>
    <cellStyle name="Normal 2 9 4 2 2" xfId="12187" xr:uid="{FCD2814D-2564-4BA0-AEC2-3DF47804FDD3}"/>
    <cellStyle name="Normal 2 9 4 3" xfId="12186" xr:uid="{5B55A201-6B83-487F-89D6-FC10F93D73F0}"/>
    <cellStyle name="Normal 2 9 5" xfId="5775" xr:uid="{00000000-0005-0000-0000-000090160000}"/>
    <cellStyle name="Normal 2 9 5 2" xfId="12188" xr:uid="{E66BA873-4ED1-459A-A19C-8B6CFCA7B3FC}"/>
    <cellStyle name="Normal 2 9 6" xfId="5776" xr:uid="{00000000-0005-0000-0000-000091160000}"/>
    <cellStyle name="Normal 2 9 6 2" xfId="12189" xr:uid="{1CDDCE97-FBD8-4BDA-861D-C1E1E099F249}"/>
    <cellStyle name="Normal 2 9 7" xfId="12185" xr:uid="{959277E8-F5A3-40A1-837E-5FA25234939A}"/>
    <cellStyle name="Normal 2 90" xfId="5777" xr:uid="{00000000-0005-0000-0000-000092160000}"/>
    <cellStyle name="Normal 2 90 2" xfId="5778" xr:uid="{00000000-0005-0000-0000-000093160000}"/>
    <cellStyle name="Normal 2 90 2 2" xfId="12191" xr:uid="{7D985959-F941-4A08-9514-C1196EE181F2}"/>
    <cellStyle name="Normal 2 90 3" xfId="12190" xr:uid="{134BC205-0EDA-4077-8683-5E3C1376EA0A}"/>
    <cellStyle name="Normal 2 91" xfId="5779" xr:uid="{00000000-0005-0000-0000-000094160000}"/>
    <cellStyle name="Normal 2 91 2" xfId="5780" xr:uid="{00000000-0005-0000-0000-000095160000}"/>
    <cellStyle name="Normal 2 91 2 2" xfId="12193" xr:uid="{D9B0CFD6-5BE0-459F-B7FE-C5F005648FC1}"/>
    <cellStyle name="Normal 2 91 3" xfId="12192" xr:uid="{6C83655E-32A1-44B1-B2C9-0553C45652F2}"/>
    <cellStyle name="Normal 2 92" xfId="5781" xr:uid="{00000000-0005-0000-0000-000096160000}"/>
    <cellStyle name="Normal 2 92 2" xfId="5782" xr:uid="{00000000-0005-0000-0000-000097160000}"/>
    <cellStyle name="Normal 2 92 2 2" xfId="12195" xr:uid="{24B55CC3-A359-404A-BE57-CE1ED50C0138}"/>
    <cellStyle name="Normal 2 92 3" xfId="12194" xr:uid="{0089F071-F8A3-47E1-B4F1-87CE52590DA9}"/>
    <cellStyle name="Normal 2 93" xfId="5783" xr:uid="{00000000-0005-0000-0000-000098160000}"/>
    <cellStyle name="Normal 2 93 2" xfId="5784" xr:uid="{00000000-0005-0000-0000-000099160000}"/>
    <cellStyle name="Normal 2 93 2 2" xfId="12197" xr:uid="{196F7E31-68CC-4FD4-8647-3B15A3334595}"/>
    <cellStyle name="Normal 2 93 3" xfId="12196" xr:uid="{F7913F60-51EE-44AA-86FB-C0F282F37653}"/>
    <cellStyle name="Normal 2 94" xfId="5785" xr:uid="{00000000-0005-0000-0000-00009A160000}"/>
    <cellStyle name="Normal 2 94 2" xfId="5786" xr:uid="{00000000-0005-0000-0000-00009B160000}"/>
    <cellStyle name="Normal 2 94 2 2" xfId="12199" xr:uid="{56B5521B-2972-4034-9323-7907C933539E}"/>
    <cellStyle name="Normal 2 94 3" xfId="12198" xr:uid="{865C6CB1-544A-435F-9B62-46866E0861B7}"/>
    <cellStyle name="Normal 2 95" xfId="5787" xr:uid="{00000000-0005-0000-0000-00009C160000}"/>
    <cellStyle name="Normal 2 95 2" xfId="5788" xr:uid="{00000000-0005-0000-0000-00009D160000}"/>
    <cellStyle name="Normal 2 95 3" xfId="5789" xr:uid="{00000000-0005-0000-0000-00009E160000}"/>
    <cellStyle name="Normal 2 95 3 2" xfId="12201" xr:uid="{1E8D17BE-81E4-444B-925B-F7D47420F861}"/>
    <cellStyle name="Normal 2 95 4" xfId="12200" xr:uid="{6ECCF5C9-74C5-4C5F-A569-656613E4E65B}"/>
    <cellStyle name="Normal 2 96" xfId="5790" xr:uid="{00000000-0005-0000-0000-00009F160000}"/>
    <cellStyle name="Normal 2 96 2" xfId="5791" xr:uid="{00000000-0005-0000-0000-0000A0160000}"/>
    <cellStyle name="Normal 2 96 2 2" xfId="12203" xr:uid="{BE1E807F-C79B-4748-AA9C-E652DBCB9D03}"/>
    <cellStyle name="Normal 2 96 3" xfId="12202" xr:uid="{9A7EEA1E-9B2F-4719-B476-34EFBEDC05C6}"/>
    <cellStyle name="Normal 2 97" xfId="5792" xr:uid="{00000000-0005-0000-0000-0000A1160000}"/>
    <cellStyle name="Normal 2 97 2" xfId="5793" xr:uid="{00000000-0005-0000-0000-0000A2160000}"/>
    <cellStyle name="Normal 2 97 2 2" xfId="12205" xr:uid="{63A13A6E-E51C-4E02-BC28-22C847871A12}"/>
    <cellStyle name="Normal 2 97 3" xfId="12204" xr:uid="{4912BC04-ED8F-462C-A0F1-DCB67F01612E}"/>
    <cellStyle name="Normal 2 98" xfId="5794" xr:uid="{00000000-0005-0000-0000-0000A3160000}"/>
    <cellStyle name="Normal 2 98 2" xfId="5795" xr:uid="{00000000-0005-0000-0000-0000A4160000}"/>
    <cellStyle name="Normal 2 98 2 2" xfId="12207" xr:uid="{F047EDC2-3FC2-478C-A394-D3B80904DB2B}"/>
    <cellStyle name="Normal 2 98 3" xfId="12206" xr:uid="{7351E987-FB19-4F04-95D7-7B71BD99806E}"/>
    <cellStyle name="Normal 2 99" xfId="5796" xr:uid="{00000000-0005-0000-0000-0000A5160000}"/>
    <cellStyle name="Normal 2 99 2" xfId="5797" xr:uid="{00000000-0005-0000-0000-0000A6160000}"/>
    <cellStyle name="Normal 2 99 2 2" xfId="12209" xr:uid="{901B26A1-F770-4BD9-AB01-F8C7A5310A5D}"/>
    <cellStyle name="Normal 2 99 3" xfId="12208" xr:uid="{B5B140DE-503F-4A36-8516-0C365E3A4D1F}"/>
    <cellStyle name="Normal 20" xfId="5798" xr:uid="{00000000-0005-0000-0000-0000A7160000}"/>
    <cellStyle name="Normal 20 2" xfId="5799" xr:uid="{00000000-0005-0000-0000-0000A8160000}"/>
    <cellStyle name="Normal 20 2 2" xfId="5800" xr:uid="{00000000-0005-0000-0000-0000A9160000}"/>
    <cellStyle name="Normal 20 2 2 2" xfId="12211" xr:uid="{73932E10-3D3F-4948-AB3B-82AC6A978238}"/>
    <cellStyle name="Normal 20 2 3" xfId="5801" xr:uid="{00000000-0005-0000-0000-0000AA160000}"/>
    <cellStyle name="Normal 20 2 4" xfId="12210" xr:uid="{F0001BF1-1595-434B-ABA5-B0E4B1C9D4F8}"/>
    <cellStyle name="Normal 20 3" xfId="5802" xr:uid="{00000000-0005-0000-0000-0000AB160000}"/>
    <cellStyle name="Normal 20 4" xfId="5803" xr:uid="{00000000-0005-0000-0000-0000AC160000}"/>
    <cellStyle name="Normal 20 4 2" xfId="12212" xr:uid="{4BD4A68F-30E6-4E31-BADA-5F3F7B1254DA}"/>
    <cellStyle name="Normal 200" xfId="5804" xr:uid="{00000000-0005-0000-0000-0000AD160000}"/>
    <cellStyle name="Normal 200 2" xfId="9749" xr:uid="{D6B0902C-6AF5-49F7-A71F-CB22F818B659}"/>
    <cellStyle name="Normal 200 3" xfId="12213" xr:uid="{CBCF6F9C-BB12-4A31-85D6-D58694EA6235}"/>
    <cellStyle name="Normal 201" xfId="5805" xr:uid="{00000000-0005-0000-0000-0000AE160000}"/>
    <cellStyle name="Normal 201 2" xfId="5806" xr:uid="{00000000-0005-0000-0000-0000AF160000}"/>
    <cellStyle name="Normal 201 2 2" xfId="9762" xr:uid="{9808B5CD-E734-452A-94F8-65554CCE3D75}"/>
    <cellStyle name="Normal 201 2 2 2" xfId="13741" xr:uid="{45F0A292-40E0-4498-BB8F-55785CC2FFBD}"/>
    <cellStyle name="Normal 202" xfId="5807" xr:uid="{00000000-0005-0000-0000-0000B0160000}"/>
    <cellStyle name="Normal 203" xfId="5808" xr:uid="{00000000-0005-0000-0000-0000B1160000}"/>
    <cellStyle name="Normal 204" xfId="5809" xr:uid="{00000000-0005-0000-0000-0000B2160000}"/>
    <cellStyle name="Normal 205" xfId="5810" xr:uid="{00000000-0005-0000-0000-0000B3160000}"/>
    <cellStyle name="Normal 206" xfId="5811" xr:uid="{00000000-0005-0000-0000-0000B4160000}"/>
    <cellStyle name="Normal 207" xfId="5812" xr:uid="{00000000-0005-0000-0000-0000B5160000}"/>
    <cellStyle name="Normal 208" xfId="5813" xr:uid="{00000000-0005-0000-0000-0000B6160000}"/>
    <cellStyle name="Normal 209" xfId="5814" xr:uid="{00000000-0005-0000-0000-0000B7160000}"/>
    <cellStyle name="Normal 21" xfId="5815" xr:uid="{00000000-0005-0000-0000-0000B8160000}"/>
    <cellStyle name="Normal 21 2" xfId="5816" xr:uid="{00000000-0005-0000-0000-0000B9160000}"/>
    <cellStyle name="Normal 21 2 2" xfId="5817" xr:uid="{00000000-0005-0000-0000-0000BA160000}"/>
    <cellStyle name="Normal 21 2 2 2" xfId="12215" xr:uid="{6C079800-F925-4A6D-A09A-2D901D07B057}"/>
    <cellStyle name="Normal 21 2 3" xfId="5818" xr:uid="{00000000-0005-0000-0000-0000BB160000}"/>
    <cellStyle name="Normal 21 2 4" xfId="12214" xr:uid="{2299F431-7B8A-4F80-919F-4DB6F5E4EA23}"/>
    <cellStyle name="Normal 21 3" xfId="5819" xr:uid="{00000000-0005-0000-0000-0000BC160000}"/>
    <cellStyle name="Normal 21 4" xfId="5820" xr:uid="{00000000-0005-0000-0000-0000BD160000}"/>
    <cellStyle name="Normal 21 4 2" xfId="12216" xr:uid="{1A2FDAA9-90E3-416B-AF7C-AB52A978F8A8}"/>
    <cellStyle name="Normal 210" xfId="5821" xr:uid="{00000000-0005-0000-0000-0000BE160000}"/>
    <cellStyle name="Normal 211" xfId="5822" xr:uid="{00000000-0005-0000-0000-0000BF160000}"/>
    <cellStyle name="Normal 212" xfId="5823" xr:uid="{00000000-0005-0000-0000-0000C0160000}"/>
    <cellStyle name="Normal 213" xfId="5824" xr:uid="{00000000-0005-0000-0000-0000C1160000}"/>
    <cellStyle name="Normal 214" xfId="5825" xr:uid="{00000000-0005-0000-0000-0000C2160000}"/>
    <cellStyle name="Normal 215" xfId="5826" xr:uid="{00000000-0005-0000-0000-0000C3160000}"/>
    <cellStyle name="Normal 216" xfId="5827" xr:uid="{00000000-0005-0000-0000-0000C4160000}"/>
    <cellStyle name="Normal 217" xfId="5828" xr:uid="{00000000-0005-0000-0000-0000C5160000}"/>
    <cellStyle name="Normal 218" xfId="5829" xr:uid="{00000000-0005-0000-0000-0000C6160000}"/>
    <cellStyle name="Normal 219" xfId="5830" xr:uid="{00000000-0005-0000-0000-0000C7160000}"/>
    <cellStyle name="Normal 22" xfId="5831" xr:uid="{00000000-0005-0000-0000-0000C8160000}"/>
    <cellStyle name="Normal 22 2" xfId="5832" xr:uid="{00000000-0005-0000-0000-0000C9160000}"/>
    <cellStyle name="Normal 22 2 2" xfId="5833" xr:uid="{00000000-0005-0000-0000-0000CA160000}"/>
    <cellStyle name="Normal 22 2 2 2" xfId="12218" xr:uid="{DBFDB9AD-04CB-498D-9F03-B802B0A35ED4}"/>
    <cellStyle name="Normal 22 2 3" xfId="5834" xr:uid="{00000000-0005-0000-0000-0000CB160000}"/>
    <cellStyle name="Normal 22 2 4" xfId="12217" xr:uid="{F35351BD-75FC-4207-928A-D2377CC5F29B}"/>
    <cellStyle name="Normal 22 3" xfId="5835" xr:uid="{00000000-0005-0000-0000-0000CC160000}"/>
    <cellStyle name="Normal 22 4" xfId="5836" xr:uid="{00000000-0005-0000-0000-0000CD160000}"/>
    <cellStyle name="Normal 22 4 2" xfId="12219" xr:uid="{7A9A5B85-064C-4B9A-888D-78A7D0619B12}"/>
    <cellStyle name="Normal 220" xfId="5837" xr:uid="{00000000-0005-0000-0000-0000CE160000}"/>
    <cellStyle name="Normal 221" xfId="5838" xr:uid="{00000000-0005-0000-0000-0000CF160000}"/>
    <cellStyle name="Normal 222" xfId="5839" xr:uid="{00000000-0005-0000-0000-0000D0160000}"/>
    <cellStyle name="Normal 223" xfId="5840" xr:uid="{00000000-0005-0000-0000-0000D1160000}"/>
    <cellStyle name="Normal 224" xfId="5841" xr:uid="{00000000-0005-0000-0000-0000D2160000}"/>
    <cellStyle name="Normal 225" xfId="5842" xr:uid="{00000000-0005-0000-0000-0000D3160000}"/>
    <cellStyle name="Normal 226" xfId="5843" xr:uid="{00000000-0005-0000-0000-0000D4160000}"/>
    <cellStyle name="Normal 227" xfId="5844" xr:uid="{00000000-0005-0000-0000-0000D5160000}"/>
    <cellStyle name="Normal 228" xfId="5845" xr:uid="{00000000-0005-0000-0000-0000D6160000}"/>
    <cellStyle name="Normal 229" xfId="5846" xr:uid="{00000000-0005-0000-0000-0000D7160000}"/>
    <cellStyle name="Normal 23" xfId="5847" xr:uid="{00000000-0005-0000-0000-0000D8160000}"/>
    <cellStyle name="Normal 23 2" xfId="5848" xr:uid="{00000000-0005-0000-0000-0000D9160000}"/>
    <cellStyle name="Normal 23 2 2" xfId="5849" xr:uid="{00000000-0005-0000-0000-0000DA160000}"/>
    <cellStyle name="Normal 23 2 2 2" xfId="12221" xr:uid="{2ABF1C44-D619-48E9-8EDC-4B7BE00FB1E2}"/>
    <cellStyle name="Normal 23 2 3" xfId="5850" xr:uid="{00000000-0005-0000-0000-0000DB160000}"/>
    <cellStyle name="Normal 23 2 3 2" xfId="12222" xr:uid="{3F8E5ED3-D88A-47F6-ACF6-D0BB9DE9B66F}"/>
    <cellStyle name="Normal 23 2 4" xfId="12220" xr:uid="{C02BA79F-F81E-47FA-BFFE-4B9FEE9E1F31}"/>
    <cellStyle name="Normal 23 3" xfId="5851" xr:uid="{00000000-0005-0000-0000-0000DC160000}"/>
    <cellStyle name="Normal 230" xfId="5852" xr:uid="{00000000-0005-0000-0000-0000DD160000}"/>
    <cellStyle name="Normal 231" xfId="5853" xr:uid="{00000000-0005-0000-0000-0000DE160000}"/>
    <cellStyle name="Normal 232" xfId="5854" xr:uid="{00000000-0005-0000-0000-0000DF160000}"/>
    <cellStyle name="Normal 233" xfId="5855" xr:uid="{00000000-0005-0000-0000-0000E0160000}"/>
    <cellStyle name="Normal 234" xfId="5856" xr:uid="{00000000-0005-0000-0000-0000E1160000}"/>
    <cellStyle name="Normal 234 2" xfId="5857" xr:uid="{00000000-0005-0000-0000-0000E2160000}"/>
    <cellStyle name="Normal 235" xfId="5858" xr:uid="{00000000-0005-0000-0000-0000E3160000}"/>
    <cellStyle name="Normal 236" xfId="5859" xr:uid="{00000000-0005-0000-0000-0000E4160000}"/>
    <cellStyle name="Normal 236 2" xfId="12223" xr:uid="{9BDFFD71-9B76-4C19-9394-06874442EFE7}"/>
    <cellStyle name="Normal 237" xfId="5860" xr:uid="{00000000-0005-0000-0000-0000E5160000}"/>
    <cellStyle name="Normal 237 2" xfId="12224" xr:uid="{2467526F-0BEA-4AE7-858A-618F2A1E2849}"/>
    <cellStyle name="Normal 238" xfId="5861" xr:uid="{00000000-0005-0000-0000-0000E6160000}"/>
    <cellStyle name="Normal 238 2" xfId="12225" xr:uid="{EB1716B9-60F4-4943-B528-74812108E7B6}"/>
    <cellStyle name="Normal 239" xfId="5862" xr:uid="{00000000-0005-0000-0000-0000E7160000}"/>
    <cellStyle name="Normal 24" xfId="5863" xr:uid="{00000000-0005-0000-0000-0000E8160000}"/>
    <cellStyle name="Normal 24 2" xfId="5864" xr:uid="{00000000-0005-0000-0000-0000E9160000}"/>
    <cellStyle name="Normal 24 2 2" xfId="5865" xr:uid="{00000000-0005-0000-0000-0000EA160000}"/>
    <cellStyle name="Normal 24 2 2 2" xfId="12227" xr:uid="{61B3A641-9C34-49FC-BAA5-A8D5A986B13E}"/>
    <cellStyle name="Normal 24 2 3" xfId="5866" xr:uid="{00000000-0005-0000-0000-0000EB160000}"/>
    <cellStyle name="Normal 24 2 3 2" xfId="12228" xr:uid="{FD5D5C10-0030-4844-9084-8388E7C45002}"/>
    <cellStyle name="Normal 24 2 4" xfId="12226" xr:uid="{8D12799B-16AA-44A2-A7F5-BE365A42D349}"/>
    <cellStyle name="Normal 24 3" xfId="5867" xr:uid="{00000000-0005-0000-0000-0000EC160000}"/>
    <cellStyle name="Normal 240" xfId="5868" xr:uid="{00000000-0005-0000-0000-0000ED160000}"/>
    <cellStyle name="Normal 240 2" xfId="12229" xr:uid="{9E65B9F5-F744-419A-9B1B-E11571CDE7E0}"/>
    <cellStyle name="Normal 241" xfId="5869" xr:uid="{00000000-0005-0000-0000-0000EE160000}"/>
    <cellStyle name="Normal 242" xfId="5870" xr:uid="{00000000-0005-0000-0000-0000EF160000}"/>
    <cellStyle name="Normal 242 2" xfId="12230" xr:uid="{6F39D1C2-85A7-4277-A32E-97655242CEC1}"/>
    <cellStyle name="Normal 243" xfId="5871" xr:uid="{00000000-0005-0000-0000-0000F0160000}"/>
    <cellStyle name="Normal 243 2" xfId="12231" xr:uid="{AC6AAE00-4E05-40A1-8056-7A73F114B63B}"/>
    <cellStyle name="Normal 244" xfId="9376" xr:uid="{00000000-0005-0000-0000-0000F1160000}"/>
    <cellStyle name="Normal 244 2" xfId="13416" xr:uid="{DCF4FE62-6C48-49CA-84AF-FA2913C79E91}"/>
    <cellStyle name="Normal 245" xfId="9382" xr:uid="{00000000-0005-0000-0000-0000F2160000}"/>
    <cellStyle name="Normal 245 2" xfId="13422" xr:uid="{DA5C2034-54BC-45BB-B8E2-5671A3A1A204}"/>
    <cellStyle name="Normal 246" xfId="9387" xr:uid="{00000000-0005-0000-0000-0000F3160000}"/>
    <cellStyle name="Normal 246 2" xfId="9396" xr:uid="{00000000-0005-0000-0000-0000F4160000}"/>
    <cellStyle name="Normal 247" xfId="9389" xr:uid="{00000000-0005-0000-0000-0000F5160000}"/>
    <cellStyle name="Normal 247 2" xfId="13427" xr:uid="{DA5D5C05-2F82-4751-A267-C217BEDC9859}"/>
    <cellStyle name="Normal 248" xfId="9425" xr:uid="{00000000-0005-0000-0000-0000F6160000}"/>
    <cellStyle name="Normal 248 2" xfId="13448" xr:uid="{B4C93F45-2F91-463F-BB5E-72E4CE9CC54F}"/>
    <cellStyle name="Normal 249" xfId="9427" xr:uid="{00000000-0005-0000-0000-0000F7160000}"/>
    <cellStyle name="Normal 249 2" xfId="13450" xr:uid="{6524BC5A-FF7D-40FA-A95D-E81FB174B58B}"/>
    <cellStyle name="Normal 25" xfId="5872" xr:uid="{00000000-0005-0000-0000-0000F8160000}"/>
    <cellStyle name="Normal 25 2" xfId="5873" xr:uid="{00000000-0005-0000-0000-0000F9160000}"/>
    <cellStyle name="Normal 25 2 2" xfId="5874" xr:uid="{00000000-0005-0000-0000-0000FA160000}"/>
    <cellStyle name="Normal 25 2 2 2" xfId="12233" xr:uid="{C7D967A2-6BCB-4AF7-9433-FB76F35ACF31}"/>
    <cellStyle name="Normal 25 2 3" xfId="5875" xr:uid="{00000000-0005-0000-0000-0000FB160000}"/>
    <cellStyle name="Normal 25 2 3 2" xfId="12234" xr:uid="{5A051848-DC8F-499A-854F-57F358E547BA}"/>
    <cellStyle name="Normal 25 2 4" xfId="12232" xr:uid="{BEEBAD88-C967-4D7C-8BF2-235152E47BC3}"/>
    <cellStyle name="Normal 25 3" xfId="5876" xr:uid="{00000000-0005-0000-0000-0000FC160000}"/>
    <cellStyle name="Normal 250" xfId="9429" xr:uid="{2184F001-00C3-4EC9-917F-398639271F23}"/>
    <cellStyle name="Normal 250 2" xfId="9453" xr:uid="{BA9E84A8-C81D-4EBB-9F3E-23665AB72AC7}"/>
    <cellStyle name="Normal 250 2 2" xfId="13471" xr:uid="{2218AB53-F193-4386-879F-04140C5311CE}"/>
    <cellStyle name="Normal 250 3" xfId="9463" xr:uid="{0D556822-534D-4E72-8DD7-FF0059FF7B57}"/>
    <cellStyle name="Normal 250 3 2" xfId="13480" xr:uid="{AE779F4C-D113-468D-8C5A-231E1FB11842}"/>
    <cellStyle name="Normal 250 4" xfId="9743" xr:uid="{D22A379C-C9E6-41CE-A781-AFCB0C528E2E}"/>
    <cellStyle name="Normal 250 4 2" xfId="13730" xr:uid="{CCF78D1D-4F3D-44E9-8ACF-4C996B9CB284}"/>
    <cellStyle name="Normal 250 5" xfId="9770" xr:uid="{65DD21C5-9CA4-44C9-AB02-B3057BDAEA0D}"/>
    <cellStyle name="Normal 250 5 2" xfId="10083" xr:uid="{DA839C11-6616-4E75-97EB-67AB65420C77}"/>
    <cellStyle name="Normal 251" xfId="9445" xr:uid="{2B8CD9CA-38A8-4175-AE04-1840BFEA4685}"/>
    <cellStyle name="Normal 251 2" xfId="13463" xr:uid="{19CEE308-CEEB-4D96-BE65-72EF9FE3CF0D}"/>
    <cellStyle name="Normal 252" xfId="9451" xr:uid="{019F16A2-5B51-4B9A-8268-0305843D80BD}"/>
    <cellStyle name="Normal 252 2" xfId="13469" xr:uid="{B7249C5C-E261-45B0-863D-B2BDC23A3A16}"/>
    <cellStyle name="Normal 253" xfId="9413" xr:uid="{00000000-0005-0000-0000-0000FD160000}"/>
    <cellStyle name="Normal 253 2" xfId="13438" xr:uid="{247D0305-244F-4603-9CF8-5463CC5B9821}"/>
    <cellStyle name="Normal 254" xfId="9504" xr:uid="{E9404842-A37A-422A-9BC0-8A2F67E77E80}"/>
    <cellStyle name="Normal 255" xfId="9741" xr:uid="{DFEDCBBE-6507-4333-B79D-01215745EB3B}"/>
    <cellStyle name="Normal 255 2" xfId="13728" xr:uid="{196C24C1-BC2B-46E7-8705-7B17B03786E8}"/>
    <cellStyle name="Normal 256" xfId="9772" xr:uid="{AD2EFB2F-EE34-4BC9-990B-30679B484109}"/>
    <cellStyle name="Normal 256 2" xfId="13742" xr:uid="{1A029847-354C-418F-BEF3-756446BF2C35}"/>
    <cellStyle name="Normal 257" xfId="9797" xr:uid="{F6F890E7-587D-4EE6-93F9-C691D2D9D180}"/>
    <cellStyle name="Normal 257 2" xfId="13756" xr:uid="{B53B7FCC-C8A1-4494-8DAB-D98FDE40F57F}"/>
    <cellStyle name="Normal 258" xfId="9782" xr:uid="{88A248C6-270F-4757-A6DB-A9F6BC7F5DF4}"/>
    <cellStyle name="Normal 258 2" xfId="13746" xr:uid="{DEAFFBFF-3AD7-4E03-AD13-9BA1D2C231A0}"/>
    <cellStyle name="Normal 259" xfId="10066" xr:uid="{C3E11D9B-7D4F-4D6E-9135-79F4AB4A4091}"/>
    <cellStyle name="Normal 26" xfId="5877" xr:uid="{00000000-0005-0000-0000-0000FE160000}"/>
    <cellStyle name="Normal 26 2" xfId="5878" xr:uid="{00000000-0005-0000-0000-0000FF160000}"/>
    <cellStyle name="Normal 26 2 2" xfId="5879" xr:uid="{00000000-0005-0000-0000-000000170000}"/>
    <cellStyle name="Normal 26 2 2 2" xfId="12236" xr:uid="{BB50DCFC-332D-4496-A314-A87AC5C69AA1}"/>
    <cellStyle name="Normal 26 2 3" xfId="5880" xr:uid="{00000000-0005-0000-0000-000001170000}"/>
    <cellStyle name="Normal 26 2 3 2" xfId="12237" xr:uid="{183D41FC-8D8E-4AAC-96D4-9D368543D2BB}"/>
    <cellStyle name="Normal 26 2 4" xfId="12235" xr:uid="{3390675C-C194-4DC7-9C22-A8161493AC3A}"/>
    <cellStyle name="Normal 26 3" xfId="5881" xr:uid="{00000000-0005-0000-0000-000002170000}"/>
    <cellStyle name="Normal 260" xfId="10038" xr:uid="{508FB1E3-E599-4BB9-8D65-B24B7375777B}"/>
    <cellStyle name="Normal 261" xfId="10076" xr:uid="{6690D9D6-8F39-4214-B66B-429C039DE80E}"/>
    <cellStyle name="Normal 262" xfId="9784" xr:uid="{116105F1-7680-4747-BB1F-051A8C19E486}"/>
    <cellStyle name="Normal 263" xfId="10055" xr:uid="{240E743B-537E-4134-B255-E4DB197C9026}"/>
    <cellStyle name="Normal 264" xfId="10068" xr:uid="{37F4A2DC-0497-4A10-9325-D9F9D108D66F}"/>
    <cellStyle name="Normal 265" xfId="9819" xr:uid="{B937A0FD-DD58-4EC1-A441-43C10CE07007}"/>
    <cellStyle name="Normal 266" xfId="10039" xr:uid="{58D55B8D-C10B-40D3-84C8-085114DA9235}"/>
    <cellStyle name="Normal 267" xfId="10036" xr:uid="{98A6001E-88E9-443A-8082-8D5A1741FAFB}"/>
    <cellStyle name="Normal 268" xfId="10052" xr:uid="{58FD4CC3-7F86-4E79-9D53-FEB992ED9939}"/>
    <cellStyle name="Normal 269" xfId="9781" xr:uid="{DB990C46-C76F-44E6-8F63-3C7C14997470}"/>
    <cellStyle name="Normal 27" xfId="5882" xr:uid="{00000000-0005-0000-0000-000003170000}"/>
    <cellStyle name="Normal 27 2" xfId="5883" xr:uid="{00000000-0005-0000-0000-000004170000}"/>
    <cellStyle name="Normal 27 2 2" xfId="5884" xr:uid="{00000000-0005-0000-0000-000005170000}"/>
    <cellStyle name="Normal 27 2 2 2" xfId="12239" xr:uid="{08C0077B-0EC5-4C4F-A832-4D3A316FE8A0}"/>
    <cellStyle name="Normal 27 2 3" xfId="5885" xr:uid="{00000000-0005-0000-0000-000006170000}"/>
    <cellStyle name="Normal 27 2 3 2" xfId="12240" xr:uid="{60F9095E-D76C-48A5-8775-9D0E290EBEF6}"/>
    <cellStyle name="Normal 27 2 4" xfId="12238" xr:uid="{5ABD20A7-B018-4D22-9A96-3391625BFFFD}"/>
    <cellStyle name="Normal 27 3" xfId="5886" xr:uid="{00000000-0005-0000-0000-000007170000}"/>
    <cellStyle name="Normal 270" xfId="10071" xr:uid="{02C106D8-511C-41EE-874E-3554761DFFA9}"/>
    <cellStyle name="Normal 271" xfId="10046" xr:uid="{271FA97E-2F12-4410-8D00-0E9A2E6FB22E}"/>
    <cellStyle name="Normal 272" xfId="9796" xr:uid="{05B70C1D-D870-4232-B8AF-F6069C39DCF0}"/>
    <cellStyle name="Normal 273" xfId="10043" xr:uid="{43757FB7-1664-4968-AA7D-2CF3740ABD2C}"/>
    <cellStyle name="Normal 274" xfId="9795" xr:uid="{44633DF2-8FA6-4FB1-923F-BFA9B74CDC5B}"/>
    <cellStyle name="Normal 275" xfId="10077" xr:uid="{F28A7BEB-F166-402E-BF20-34575FA6483F}"/>
    <cellStyle name="Normal 28" xfId="5887" xr:uid="{00000000-0005-0000-0000-000008170000}"/>
    <cellStyle name="Normal 28 2" xfId="5888" xr:uid="{00000000-0005-0000-0000-000009170000}"/>
    <cellStyle name="Normal 28 2 2" xfId="5889" xr:uid="{00000000-0005-0000-0000-00000A170000}"/>
    <cellStyle name="Normal 28 2 2 2" xfId="12242" xr:uid="{0185FAF2-FA32-489B-8D09-81848EC9EA93}"/>
    <cellStyle name="Normal 28 2 3" xfId="5890" xr:uid="{00000000-0005-0000-0000-00000B170000}"/>
    <cellStyle name="Normal 28 2 3 2" xfId="12243" xr:uid="{EEC49BEE-90A5-40F6-93DC-7EE4812EEBF5}"/>
    <cellStyle name="Normal 28 2 4" xfId="12241" xr:uid="{D9FCF651-36C8-402A-B941-27FADA68E57A}"/>
    <cellStyle name="Normal 28 3" xfId="5891" xr:uid="{00000000-0005-0000-0000-00000C170000}"/>
    <cellStyle name="Normal 29" xfId="5892" xr:uid="{00000000-0005-0000-0000-00000D170000}"/>
    <cellStyle name="Normal 29 2" xfId="5893" xr:uid="{00000000-0005-0000-0000-00000E170000}"/>
    <cellStyle name="Normal 3" xfId="11" xr:uid="{00000000-0005-0000-0000-00000F170000}"/>
    <cellStyle name="Normal 3 10" xfId="5894" xr:uid="{00000000-0005-0000-0000-000010170000}"/>
    <cellStyle name="Normal 3 10 2" xfId="5895" xr:uid="{00000000-0005-0000-0000-000011170000}"/>
    <cellStyle name="Normal 3 10 3" xfId="5896" xr:uid="{00000000-0005-0000-0000-000012170000}"/>
    <cellStyle name="Normal 3 10 4" xfId="5897" xr:uid="{00000000-0005-0000-0000-000013170000}"/>
    <cellStyle name="Normal 3 10 4 2" xfId="5898" xr:uid="{00000000-0005-0000-0000-000014170000}"/>
    <cellStyle name="Normal 3 10 5" xfId="5899" xr:uid="{00000000-0005-0000-0000-000015170000}"/>
    <cellStyle name="Normal 3 100" xfId="5900" xr:uid="{00000000-0005-0000-0000-000016170000}"/>
    <cellStyle name="Normal 3 101" xfId="5901" xr:uid="{00000000-0005-0000-0000-000017170000}"/>
    <cellStyle name="Normal 3 102" xfId="5902" xr:uid="{00000000-0005-0000-0000-000018170000}"/>
    <cellStyle name="Normal 3 103" xfId="5903" xr:uid="{00000000-0005-0000-0000-000019170000}"/>
    <cellStyle name="Normal 3 104" xfId="5904" xr:uid="{00000000-0005-0000-0000-00001A170000}"/>
    <cellStyle name="Normal 3 105" xfId="5905" xr:uid="{00000000-0005-0000-0000-00001B170000}"/>
    <cellStyle name="Normal 3 106" xfId="5906" xr:uid="{00000000-0005-0000-0000-00001C170000}"/>
    <cellStyle name="Normal 3 107" xfId="5907" xr:uid="{00000000-0005-0000-0000-00001D170000}"/>
    <cellStyle name="Normal 3 107 2" xfId="5908" xr:uid="{00000000-0005-0000-0000-00001E170000}"/>
    <cellStyle name="Normal 3 107 2 2" xfId="12245" xr:uid="{59DBFEB0-3004-4851-82C8-2D9D89F8FA3E}"/>
    <cellStyle name="Normal 3 107 3" xfId="12244" xr:uid="{7C08AA99-F723-4AF9-B58F-1337BFCBE9BB}"/>
    <cellStyle name="Normal 3 108" xfId="5909" xr:uid="{00000000-0005-0000-0000-00001F170000}"/>
    <cellStyle name="Normal 3 109" xfId="5910" xr:uid="{00000000-0005-0000-0000-000020170000}"/>
    <cellStyle name="Normal 3 109 2" xfId="5911" xr:uid="{00000000-0005-0000-0000-000021170000}"/>
    <cellStyle name="Normal 3 109 2 2" xfId="12247" xr:uid="{DF809D3E-8447-442B-A358-D42625B6E72A}"/>
    <cellStyle name="Normal 3 109 3" xfId="12246" xr:uid="{986FE36E-6AC6-4C10-86FC-8F1B10ED1346}"/>
    <cellStyle name="Normal 3 11" xfId="5912" xr:uid="{00000000-0005-0000-0000-000022170000}"/>
    <cellStyle name="Normal 3 11 2" xfId="5913" xr:uid="{00000000-0005-0000-0000-000023170000}"/>
    <cellStyle name="Normal 3 11 3" xfId="5914" xr:uid="{00000000-0005-0000-0000-000024170000}"/>
    <cellStyle name="Normal 3 11 4" xfId="5915" xr:uid="{00000000-0005-0000-0000-000025170000}"/>
    <cellStyle name="Normal 3 11 4 2" xfId="5916" xr:uid="{00000000-0005-0000-0000-000026170000}"/>
    <cellStyle name="Normal 3 11 5" xfId="5917" xr:uid="{00000000-0005-0000-0000-000027170000}"/>
    <cellStyle name="Normal 3 110" xfId="5918" xr:uid="{00000000-0005-0000-0000-000028170000}"/>
    <cellStyle name="Normal 3 110 2" xfId="5919" xr:uid="{00000000-0005-0000-0000-000029170000}"/>
    <cellStyle name="Normal 3 110 2 2" xfId="12249" xr:uid="{EA5E44D3-E740-4F75-B500-8B778DF04FEB}"/>
    <cellStyle name="Normal 3 110 3" xfId="5920" xr:uid="{00000000-0005-0000-0000-00002A170000}"/>
    <cellStyle name="Normal 3 110 3 2" xfId="12250" xr:uid="{7983642F-105A-4B5C-B450-566777AF0EE5}"/>
    <cellStyle name="Normal 3 110 4" xfId="12248" xr:uid="{15CB41BD-FDF1-41D9-ACC8-A997FE15FDC6}"/>
    <cellStyle name="Normal 3 111" xfId="5921" xr:uid="{00000000-0005-0000-0000-00002B170000}"/>
    <cellStyle name="Normal 3 112" xfId="5922" xr:uid="{00000000-0005-0000-0000-00002C170000}"/>
    <cellStyle name="Normal 3 112 2" xfId="12251" xr:uid="{66E007C2-3425-4819-A004-0E1AF7075662}"/>
    <cellStyle name="Normal 3 113" xfId="5923" xr:uid="{00000000-0005-0000-0000-00002D170000}"/>
    <cellStyle name="Normal 3 113 2" xfId="12252" xr:uid="{B2B8F82F-16AA-4F52-9C81-92093225468B}"/>
    <cellStyle name="Normal 3 114" xfId="5924" xr:uid="{00000000-0005-0000-0000-00002E170000}"/>
    <cellStyle name="Normal 3 114 2" xfId="12253" xr:uid="{5729360A-92A4-45C0-A456-49CD59A8E734}"/>
    <cellStyle name="Normal 3 12" xfId="5925" xr:uid="{00000000-0005-0000-0000-00002F170000}"/>
    <cellStyle name="Normal 3 12 2" xfId="5926" xr:uid="{00000000-0005-0000-0000-000030170000}"/>
    <cellStyle name="Normal 3 12 3" xfId="5927" xr:uid="{00000000-0005-0000-0000-000031170000}"/>
    <cellStyle name="Normal 3 12 4" xfId="5928" xr:uid="{00000000-0005-0000-0000-000032170000}"/>
    <cellStyle name="Normal 3 13" xfId="5929" xr:uid="{00000000-0005-0000-0000-000033170000}"/>
    <cellStyle name="Normal 3 13 2" xfId="5930" xr:uid="{00000000-0005-0000-0000-000034170000}"/>
    <cellStyle name="Normal 3 13 3" xfId="5931" xr:uid="{00000000-0005-0000-0000-000035170000}"/>
    <cellStyle name="Normal 3 13 4" xfId="5932" xr:uid="{00000000-0005-0000-0000-000036170000}"/>
    <cellStyle name="Normal 3 14" xfId="5933" xr:uid="{00000000-0005-0000-0000-000037170000}"/>
    <cellStyle name="Normal 3 14 2" xfId="5934" xr:uid="{00000000-0005-0000-0000-000038170000}"/>
    <cellStyle name="Normal 3 14 3" xfId="5935" xr:uid="{00000000-0005-0000-0000-000039170000}"/>
    <cellStyle name="Normal 3 14 4" xfId="5936" xr:uid="{00000000-0005-0000-0000-00003A170000}"/>
    <cellStyle name="Normal 3 15" xfId="5937" xr:uid="{00000000-0005-0000-0000-00003B170000}"/>
    <cellStyle name="Normal 3 15 2" xfId="5938" xr:uid="{00000000-0005-0000-0000-00003C170000}"/>
    <cellStyle name="Normal 3 15 3" xfId="5939" xr:uid="{00000000-0005-0000-0000-00003D170000}"/>
    <cellStyle name="Normal 3 15 4" xfId="5940" xr:uid="{00000000-0005-0000-0000-00003E170000}"/>
    <cellStyle name="Normal 3 16" xfId="5941" xr:uid="{00000000-0005-0000-0000-00003F170000}"/>
    <cellStyle name="Normal 3 16 2" xfId="5942" xr:uid="{00000000-0005-0000-0000-000040170000}"/>
    <cellStyle name="Normal 3 16 3" xfId="5943" xr:uid="{00000000-0005-0000-0000-000041170000}"/>
    <cellStyle name="Normal 3 16 4" xfId="5944" xr:uid="{00000000-0005-0000-0000-000042170000}"/>
    <cellStyle name="Normal 3 17" xfId="5945" xr:uid="{00000000-0005-0000-0000-000043170000}"/>
    <cellStyle name="Normal 3 17 2" xfId="5946" xr:uid="{00000000-0005-0000-0000-000044170000}"/>
    <cellStyle name="Normal 3 17 3" xfId="5947" xr:uid="{00000000-0005-0000-0000-000045170000}"/>
    <cellStyle name="Normal 3 17 4" xfId="5948" xr:uid="{00000000-0005-0000-0000-000046170000}"/>
    <cellStyle name="Normal 3 18" xfId="5949" xr:uid="{00000000-0005-0000-0000-000047170000}"/>
    <cellStyle name="Normal 3 18 2" xfId="5950" xr:uid="{00000000-0005-0000-0000-000048170000}"/>
    <cellStyle name="Normal 3 18 3" xfId="5951" xr:uid="{00000000-0005-0000-0000-000049170000}"/>
    <cellStyle name="Normal 3 18 4" xfId="5952" xr:uid="{00000000-0005-0000-0000-00004A170000}"/>
    <cellStyle name="Normal 3 19" xfId="5953" xr:uid="{00000000-0005-0000-0000-00004B170000}"/>
    <cellStyle name="Normal 3 19 2" xfId="5954" xr:uid="{00000000-0005-0000-0000-00004C170000}"/>
    <cellStyle name="Normal 3 19 3" xfId="5955" xr:uid="{00000000-0005-0000-0000-00004D170000}"/>
    <cellStyle name="Normal 3 19 4" xfId="5956" xr:uid="{00000000-0005-0000-0000-00004E170000}"/>
    <cellStyle name="Normal 3 2" xfId="17" xr:uid="{00000000-0005-0000-0000-00004F170000}"/>
    <cellStyle name="Normal 3 2 10" xfId="5957" xr:uid="{00000000-0005-0000-0000-000050170000}"/>
    <cellStyle name="Normal 3 2 10 2" xfId="5958" xr:uid="{00000000-0005-0000-0000-000051170000}"/>
    <cellStyle name="Normal 3 2 10 2 2" xfId="5959" xr:uid="{00000000-0005-0000-0000-000052170000}"/>
    <cellStyle name="Normal 3 2 10 2 2 2" xfId="12256" xr:uid="{D8316BF3-3193-4DCF-83BC-A818AE49D59F}"/>
    <cellStyle name="Normal 3 2 10 2 3" xfId="12255" xr:uid="{ABFE8992-9221-4845-9CB4-5F93ACD605DD}"/>
    <cellStyle name="Normal 3 2 10 3" xfId="5960" xr:uid="{00000000-0005-0000-0000-000053170000}"/>
    <cellStyle name="Normal 3 2 10 3 2" xfId="12257" xr:uid="{8569B930-563F-45DF-9FF3-65736E87E970}"/>
    <cellStyle name="Normal 3 2 10 4" xfId="5961" xr:uid="{00000000-0005-0000-0000-000054170000}"/>
    <cellStyle name="Normal 3 2 10 4 2" xfId="12258" xr:uid="{5E6DCF89-F611-4682-ABCC-A68BBAB77B74}"/>
    <cellStyle name="Normal 3 2 10 5" xfId="12254" xr:uid="{D078C320-0051-4F40-A2FA-30C107D33549}"/>
    <cellStyle name="Normal 3 2 11" xfId="5962" xr:uid="{00000000-0005-0000-0000-000055170000}"/>
    <cellStyle name="Normal 3 2 11 2" xfId="5963" xr:uid="{00000000-0005-0000-0000-000056170000}"/>
    <cellStyle name="Normal 3 2 11 2 2" xfId="5964" xr:uid="{00000000-0005-0000-0000-000057170000}"/>
    <cellStyle name="Normal 3 2 11 2 2 2" xfId="12260" xr:uid="{32C07316-22DE-4BC9-889C-605CE025497B}"/>
    <cellStyle name="Normal 3 2 11 2 3" xfId="12259" xr:uid="{8A964954-A767-410C-ABBF-F826CD1B20AF}"/>
    <cellStyle name="Normal 3 2 11 3" xfId="5965" xr:uid="{00000000-0005-0000-0000-000058170000}"/>
    <cellStyle name="Normal 3 2 11 4" xfId="5966" xr:uid="{00000000-0005-0000-0000-000059170000}"/>
    <cellStyle name="Normal 3 2 11 5" xfId="5967" xr:uid="{00000000-0005-0000-0000-00005A170000}"/>
    <cellStyle name="Normal 3 2 11 5 2" xfId="12261" xr:uid="{CD24AF13-E72F-4AF7-9129-55EFF214C98A}"/>
    <cellStyle name="Normal 3 2 12" xfId="5968" xr:uid="{00000000-0005-0000-0000-00005B170000}"/>
    <cellStyle name="Normal 3 2 12 2" xfId="5969" xr:uid="{00000000-0005-0000-0000-00005C170000}"/>
    <cellStyle name="Normal 3 2 12 2 2" xfId="5970" xr:uid="{00000000-0005-0000-0000-00005D170000}"/>
    <cellStyle name="Normal 3 2 12 2 2 2" xfId="12264" xr:uid="{87F6EFA5-1037-4269-829D-7324647C9045}"/>
    <cellStyle name="Normal 3 2 12 2 3" xfId="12263" xr:uid="{0B93C08B-2CCE-4CBE-9707-F482C2B3FC0D}"/>
    <cellStyle name="Normal 3 2 12 3" xfId="5971" xr:uid="{00000000-0005-0000-0000-00005E170000}"/>
    <cellStyle name="Normal 3 2 12 3 2" xfId="12265" xr:uid="{CCFA84C0-011A-44DB-A16F-EF751E2DE01F}"/>
    <cellStyle name="Normal 3 2 12 4" xfId="12262" xr:uid="{C3FEB426-32F3-47B2-8C67-B5C05AEA1839}"/>
    <cellStyle name="Normal 3 2 13" xfId="5972" xr:uid="{00000000-0005-0000-0000-00005F170000}"/>
    <cellStyle name="Normal 3 2 13 2" xfId="5973" xr:uid="{00000000-0005-0000-0000-000060170000}"/>
    <cellStyle name="Normal 3 2 13 2 2" xfId="5974" xr:uid="{00000000-0005-0000-0000-000061170000}"/>
    <cellStyle name="Normal 3 2 13 2 2 2" xfId="12268" xr:uid="{96AA283B-9186-4208-8E19-D6919FF4328C}"/>
    <cellStyle name="Normal 3 2 13 2 3" xfId="12267" xr:uid="{5EA15C0E-56AF-4A4C-AAA5-338E974FB67B}"/>
    <cellStyle name="Normal 3 2 13 3" xfId="5975" xr:uid="{00000000-0005-0000-0000-000062170000}"/>
    <cellStyle name="Normal 3 2 13 3 2" xfId="12269" xr:uid="{F050F159-11D7-4DAC-93D5-66D0AAE5E5AB}"/>
    <cellStyle name="Normal 3 2 13 4" xfId="12266" xr:uid="{8AE6B149-3925-412B-B756-B04817743B36}"/>
    <cellStyle name="Normal 3 2 14" xfId="5976" xr:uid="{00000000-0005-0000-0000-000063170000}"/>
    <cellStyle name="Normal 3 2 14 2" xfId="5977" xr:uid="{00000000-0005-0000-0000-000064170000}"/>
    <cellStyle name="Normal 3 2 14 2 2" xfId="5978" xr:uid="{00000000-0005-0000-0000-000065170000}"/>
    <cellStyle name="Normal 3 2 14 2 2 2" xfId="12272" xr:uid="{E49D6EC6-1042-40C6-8A7C-9AC31C0A2B4A}"/>
    <cellStyle name="Normal 3 2 14 2 3" xfId="12271" xr:uid="{DA1E73E6-964C-44A4-BCE0-D59710695FB7}"/>
    <cellStyle name="Normal 3 2 14 3" xfId="5979" xr:uid="{00000000-0005-0000-0000-000066170000}"/>
    <cellStyle name="Normal 3 2 14 3 2" xfId="12273" xr:uid="{842B2C56-1B55-4F9A-BC15-E303B7DF23BB}"/>
    <cellStyle name="Normal 3 2 14 4" xfId="12270" xr:uid="{523BE556-398A-4135-B3A4-A651C988529A}"/>
    <cellStyle name="Normal 3 2 15" xfId="5980" xr:uid="{00000000-0005-0000-0000-000067170000}"/>
    <cellStyle name="Normal 3 2 15 2" xfId="5981" xr:uid="{00000000-0005-0000-0000-000068170000}"/>
    <cellStyle name="Normal 3 2 15 2 2" xfId="5982" xr:uid="{00000000-0005-0000-0000-000069170000}"/>
    <cellStyle name="Normal 3 2 15 2 2 2" xfId="12276" xr:uid="{91170049-55A7-4370-81D6-49728E14F67E}"/>
    <cellStyle name="Normal 3 2 15 2 3" xfId="12275" xr:uid="{A22127E6-737B-4C8A-8F4F-4FF0703FAFBC}"/>
    <cellStyle name="Normal 3 2 15 3" xfId="5983" xr:uid="{00000000-0005-0000-0000-00006A170000}"/>
    <cellStyle name="Normal 3 2 15 3 2" xfId="12277" xr:uid="{4CBA9866-7163-4866-8B3F-A6AB11E862DF}"/>
    <cellStyle name="Normal 3 2 15 4" xfId="12274" xr:uid="{6ED6327F-0B20-414A-BCEF-407620A47C59}"/>
    <cellStyle name="Normal 3 2 16" xfId="5984" xr:uid="{00000000-0005-0000-0000-00006B170000}"/>
    <cellStyle name="Normal 3 2 16 2" xfId="5985" xr:uid="{00000000-0005-0000-0000-00006C170000}"/>
    <cellStyle name="Normal 3 2 16 2 2" xfId="5986" xr:uid="{00000000-0005-0000-0000-00006D170000}"/>
    <cellStyle name="Normal 3 2 16 2 2 2" xfId="12280" xr:uid="{82A8B527-FD30-485D-BC47-DBB687BE53FB}"/>
    <cellStyle name="Normal 3 2 16 2 3" xfId="12279" xr:uid="{24DA11D4-1EF0-4F5F-96D2-87939782353D}"/>
    <cellStyle name="Normal 3 2 16 3" xfId="5987" xr:uid="{00000000-0005-0000-0000-00006E170000}"/>
    <cellStyle name="Normal 3 2 16 3 2" xfId="12281" xr:uid="{A599F6E6-2469-422E-9159-400AD3396FD3}"/>
    <cellStyle name="Normal 3 2 16 4" xfId="12278" xr:uid="{1E608219-53D2-4C0B-A8CE-B299519283BF}"/>
    <cellStyle name="Normal 3 2 17" xfId="5988" xr:uid="{00000000-0005-0000-0000-00006F170000}"/>
    <cellStyle name="Normal 3 2 17 2" xfId="5989" xr:uid="{00000000-0005-0000-0000-000070170000}"/>
    <cellStyle name="Normal 3 2 17 2 2" xfId="5990" xr:uid="{00000000-0005-0000-0000-000071170000}"/>
    <cellStyle name="Normal 3 2 17 2 2 2" xfId="12284" xr:uid="{1A364141-40B8-4860-8CA4-5FFFCF792E23}"/>
    <cellStyle name="Normal 3 2 17 2 3" xfId="12283" xr:uid="{A2ED4DCA-A884-4595-BEB8-3B1A431652B4}"/>
    <cellStyle name="Normal 3 2 17 3" xfId="5991" xr:uid="{00000000-0005-0000-0000-000072170000}"/>
    <cellStyle name="Normal 3 2 17 3 2" xfId="12285" xr:uid="{6CF1BFDE-EAF1-4F4D-8CF2-CC97AF0703E0}"/>
    <cellStyle name="Normal 3 2 17 4" xfId="12282" xr:uid="{E29BE88C-7640-4F09-9406-53C43798C9E0}"/>
    <cellStyle name="Normal 3 2 18" xfId="5992" xr:uid="{00000000-0005-0000-0000-000073170000}"/>
    <cellStyle name="Normal 3 2 18 2" xfId="5993" xr:uid="{00000000-0005-0000-0000-000074170000}"/>
    <cellStyle name="Normal 3 2 18 2 2" xfId="12287" xr:uid="{7F715FA5-A2C4-45A3-88A3-64E0608B770A}"/>
    <cellStyle name="Normal 3 2 18 3" xfId="12286" xr:uid="{C024B6A3-C0E7-4065-B0F6-D5212628B27B}"/>
    <cellStyle name="Normal 3 2 19" xfId="5994" xr:uid="{00000000-0005-0000-0000-000075170000}"/>
    <cellStyle name="Normal 3 2 19 2" xfId="5995" xr:uid="{00000000-0005-0000-0000-000076170000}"/>
    <cellStyle name="Normal 3 2 19 2 2" xfId="12289" xr:uid="{E929D2B1-EC83-441D-B6F6-C917DB2FC3C3}"/>
    <cellStyle name="Normal 3 2 19 3" xfId="12288" xr:uid="{295A3A18-BE8F-490A-BDCA-0808FFF07B6B}"/>
    <cellStyle name="Normal 3 2 2" xfId="5996" xr:uid="{00000000-0005-0000-0000-000077170000}"/>
    <cellStyle name="Normal 3 2 2 10" xfId="5997" xr:uid="{00000000-0005-0000-0000-000078170000}"/>
    <cellStyle name="Normal 3 2 2 11" xfId="5998" xr:uid="{00000000-0005-0000-0000-000079170000}"/>
    <cellStyle name="Normal 3 2 2 12" xfId="5999" xr:uid="{00000000-0005-0000-0000-00007A170000}"/>
    <cellStyle name="Normal 3 2 2 13" xfId="6000" xr:uid="{00000000-0005-0000-0000-00007B170000}"/>
    <cellStyle name="Normal 3 2 2 14" xfId="6001" xr:uid="{00000000-0005-0000-0000-00007C170000}"/>
    <cellStyle name="Normal 3 2 2 15" xfId="6002" xr:uid="{00000000-0005-0000-0000-00007D170000}"/>
    <cellStyle name="Normal 3 2 2 16" xfId="6003" xr:uid="{00000000-0005-0000-0000-00007E170000}"/>
    <cellStyle name="Normal 3 2 2 17" xfId="6004" xr:uid="{00000000-0005-0000-0000-00007F170000}"/>
    <cellStyle name="Normal 3 2 2 18" xfId="6005" xr:uid="{00000000-0005-0000-0000-000080170000}"/>
    <cellStyle name="Normal 3 2 2 18 2" xfId="12290" xr:uid="{93E97C3B-EB15-4D41-BFB8-FCC2128B3064}"/>
    <cellStyle name="Normal 3 2 2 19" xfId="9510" xr:uid="{A6A50CCF-AB64-4951-96D0-6C0399C48812}"/>
    <cellStyle name="Normal 3 2 2 2" xfId="6006" xr:uid="{00000000-0005-0000-0000-000081170000}"/>
    <cellStyle name="Normal 3 2 2 2 10" xfId="6007" xr:uid="{00000000-0005-0000-0000-000082170000}"/>
    <cellStyle name="Normal 3 2 2 2 10 2" xfId="6008" xr:uid="{00000000-0005-0000-0000-000083170000}"/>
    <cellStyle name="Normal 3 2 2 2 10 2 2" xfId="6009" xr:uid="{00000000-0005-0000-0000-000084170000}"/>
    <cellStyle name="Normal 3 2 2 2 10 2 2 2" xfId="12294" xr:uid="{0E41D46E-8E5E-4CD2-91E5-07B506CDB627}"/>
    <cellStyle name="Normal 3 2 2 2 10 2 3" xfId="12293" xr:uid="{0736D353-04C4-4B5F-8CC4-611DA71062D5}"/>
    <cellStyle name="Normal 3 2 2 2 10 3" xfId="6010" xr:uid="{00000000-0005-0000-0000-000085170000}"/>
    <cellStyle name="Normal 3 2 2 2 10 3 2" xfId="12295" xr:uid="{B3A417EE-A36F-46E1-9CE0-B38AFE1F51C6}"/>
    <cellStyle name="Normal 3 2 2 2 10 4" xfId="12292" xr:uid="{E8882075-F44C-42E0-947E-B83151C88B9D}"/>
    <cellStyle name="Normal 3 2 2 2 11" xfId="6011" xr:uid="{00000000-0005-0000-0000-000086170000}"/>
    <cellStyle name="Normal 3 2 2 2 11 2" xfId="6012" xr:uid="{00000000-0005-0000-0000-000087170000}"/>
    <cellStyle name="Normal 3 2 2 2 11 2 2" xfId="6013" xr:uid="{00000000-0005-0000-0000-000088170000}"/>
    <cellStyle name="Normal 3 2 2 2 11 2 2 2" xfId="12298" xr:uid="{28FB6058-0917-4A39-9A91-928FA07B3FE3}"/>
    <cellStyle name="Normal 3 2 2 2 11 2 3" xfId="12297" xr:uid="{8B0C6E00-F9EE-408D-A062-CDA25EC00F1D}"/>
    <cellStyle name="Normal 3 2 2 2 11 3" xfId="6014" xr:uid="{00000000-0005-0000-0000-000089170000}"/>
    <cellStyle name="Normal 3 2 2 2 11 3 2" xfId="12299" xr:uid="{CAC9771D-25C9-43D0-B778-3BCCC0CEBA75}"/>
    <cellStyle name="Normal 3 2 2 2 11 4" xfId="12296" xr:uid="{7BAAF856-F0F2-4F74-9B8D-F6CB1D9C4243}"/>
    <cellStyle name="Normal 3 2 2 2 12" xfId="6015" xr:uid="{00000000-0005-0000-0000-00008A170000}"/>
    <cellStyle name="Normal 3 2 2 2 12 2" xfId="6016" xr:uid="{00000000-0005-0000-0000-00008B170000}"/>
    <cellStyle name="Normal 3 2 2 2 12 2 2" xfId="6017" xr:uid="{00000000-0005-0000-0000-00008C170000}"/>
    <cellStyle name="Normal 3 2 2 2 12 2 2 2" xfId="12302" xr:uid="{E0720A2F-AADF-4138-9B85-4C05A0385754}"/>
    <cellStyle name="Normal 3 2 2 2 12 2 3" xfId="12301" xr:uid="{479AA3F6-CEA4-464F-8AFF-93177BCA2640}"/>
    <cellStyle name="Normal 3 2 2 2 12 3" xfId="6018" xr:uid="{00000000-0005-0000-0000-00008D170000}"/>
    <cellStyle name="Normal 3 2 2 2 12 3 2" xfId="12303" xr:uid="{ECB2566A-7009-41BF-9843-162A5ABF3260}"/>
    <cellStyle name="Normal 3 2 2 2 12 4" xfId="12300" xr:uid="{A1AAD40F-6577-44FA-A020-57679EDEE715}"/>
    <cellStyle name="Normal 3 2 2 2 13" xfId="6019" xr:uid="{00000000-0005-0000-0000-00008E170000}"/>
    <cellStyle name="Normal 3 2 2 2 13 2" xfId="6020" xr:uid="{00000000-0005-0000-0000-00008F170000}"/>
    <cellStyle name="Normal 3 2 2 2 13 2 2" xfId="6021" xr:uid="{00000000-0005-0000-0000-000090170000}"/>
    <cellStyle name="Normal 3 2 2 2 13 2 2 2" xfId="12306" xr:uid="{EB669FBC-44A8-49FB-A00C-A4FEF2C795A7}"/>
    <cellStyle name="Normal 3 2 2 2 13 2 3" xfId="12305" xr:uid="{38396816-A3BC-4482-AD7B-C5F536214CD9}"/>
    <cellStyle name="Normal 3 2 2 2 13 3" xfId="6022" xr:uid="{00000000-0005-0000-0000-000091170000}"/>
    <cellStyle name="Normal 3 2 2 2 13 3 2" xfId="12307" xr:uid="{C34D719F-AE89-48E5-9DF9-D91C10CADD03}"/>
    <cellStyle name="Normal 3 2 2 2 13 4" xfId="12304" xr:uid="{B369E34E-C9B3-4BA2-A97C-CC2E38A973E7}"/>
    <cellStyle name="Normal 3 2 2 2 14" xfId="6023" xr:uid="{00000000-0005-0000-0000-000092170000}"/>
    <cellStyle name="Normal 3 2 2 2 14 2" xfId="6024" xr:uid="{00000000-0005-0000-0000-000093170000}"/>
    <cellStyle name="Normal 3 2 2 2 14 2 2" xfId="6025" xr:uid="{00000000-0005-0000-0000-000094170000}"/>
    <cellStyle name="Normal 3 2 2 2 14 2 2 2" xfId="12310" xr:uid="{E4B03B4A-8AA8-47D8-839D-786FC6C282E8}"/>
    <cellStyle name="Normal 3 2 2 2 14 2 3" xfId="12309" xr:uid="{7236CA25-A696-4006-9F0E-50DC793D4D10}"/>
    <cellStyle name="Normal 3 2 2 2 14 3" xfId="6026" xr:uid="{00000000-0005-0000-0000-000095170000}"/>
    <cellStyle name="Normal 3 2 2 2 14 3 2" xfId="12311" xr:uid="{943D801C-EA17-445D-9A34-C137D667F62B}"/>
    <cellStyle name="Normal 3 2 2 2 14 4" xfId="12308" xr:uid="{113DCD2C-D2FD-4B2E-8878-15403F9F4CFB}"/>
    <cellStyle name="Normal 3 2 2 2 15" xfId="6027" xr:uid="{00000000-0005-0000-0000-000096170000}"/>
    <cellStyle name="Normal 3 2 2 2 15 2" xfId="6028" xr:uid="{00000000-0005-0000-0000-000097170000}"/>
    <cellStyle name="Normal 3 2 2 2 15 2 2" xfId="6029" xr:uid="{00000000-0005-0000-0000-000098170000}"/>
    <cellStyle name="Normal 3 2 2 2 15 2 2 2" xfId="12314" xr:uid="{4F2B0CBF-FB66-4EEE-ACAF-CCDA759E766C}"/>
    <cellStyle name="Normal 3 2 2 2 15 2 3" xfId="12313" xr:uid="{B60DBEFB-0F94-4072-A774-7CDA1DCA30AF}"/>
    <cellStyle name="Normal 3 2 2 2 15 3" xfId="6030" xr:uid="{00000000-0005-0000-0000-000099170000}"/>
    <cellStyle name="Normal 3 2 2 2 15 3 2" xfId="12315" xr:uid="{6F55C8FC-4581-497D-B420-137037287654}"/>
    <cellStyle name="Normal 3 2 2 2 15 4" xfId="12312" xr:uid="{65A7306C-E774-450E-B054-750BBE1485B0}"/>
    <cellStyle name="Normal 3 2 2 2 16" xfId="6031" xr:uid="{00000000-0005-0000-0000-00009A170000}"/>
    <cellStyle name="Normal 3 2 2 2 16 2" xfId="6032" xr:uid="{00000000-0005-0000-0000-00009B170000}"/>
    <cellStyle name="Normal 3 2 2 2 16 2 2" xfId="12317" xr:uid="{508A7882-3B50-4008-8B79-24644CEBC1DE}"/>
    <cellStyle name="Normal 3 2 2 2 16 3" xfId="12316" xr:uid="{C213A645-1984-4B28-A8DD-4D6B4FB43562}"/>
    <cellStyle name="Normal 3 2 2 2 17" xfId="6033" xr:uid="{00000000-0005-0000-0000-00009C170000}"/>
    <cellStyle name="Normal 3 2 2 2 17 2" xfId="6034" xr:uid="{00000000-0005-0000-0000-00009D170000}"/>
    <cellStyle name="Normal 3 2 2 2 17 2 2" xfId="12319" xr:uid="{A62DA3C1-D6E9-4175-A3FF-EF86652E12B8}"/>
    <cellStyle name="Normal 3 2 2 2 17 3" xfId="12318" xr:uid="{F53ADBEF-D2BB-4C77-A96C-38F6883D72AD}"/>
    <cellStyle name="Normal 3 2 2 2 18" xfId="12291" xr:uid="{365604B6-DD99-4E50-B1AB-098821521E00}"/>
    <cellStyle name="Normal 3 2 2 2 2" xfId="6035" xr:uid="{00000000-0005-0000-0000-00009E170000}"/>
    <cellStyle name="Normal 3 2 2 2 2 2" xfId="6036" xr:uid="{00000000-0005-0000-0000-00009F170000}"/>
    <cellStyle name="Normal 3 2 2 2 2 2 2" xfId="6037" xr:uid="{00000000-0005-0000-0000-0000A0170000}"/>
    <cellStyle name="Normal 3 2 2 2 2 2 2 2" xfId="6038" xr:uid="{00000000-0005-0000-0000-0000A1170000}"/>
    <cellStyle name="Normal 3 2 2 2 2 2 2 2 2" xfId="6039" xr:uid="{00000000-0005-0000-0000-0000A2170000}"/>
    <cellStyle name="Normal 3 2 2 2 2 2 2 2 2 2" xfId="12323" xr:uid="{D063F269-983D-4972-BF6F-C8EB82CD3ED1}"/>
    <cellStyle name="Normal 3 2 2 2 2 2 2 2 3" xfId="12322" xr:uid="{01D2C92B-78FD-4929-8381-B39DA84913DC}"/>
    <cellStyle name="Normal 3 2 2 2 2 2 2 3" xfId="6040" xr:uid="{00000000-0005-0000-0000-0000A3170000}"/>
    <cellStyle name="Normal 3 2 2 2 2 2 2 3 2" xfId="12324" xr:uid="{071635FE-7797-4B38-93B7-16F3B7DF9F6C}"/>
    <cellStyle name="Normal 3 2 2 2 2 2 2 4" xfId="12321" xr:uid="{F63BF23C-4355-4EC0-929B-52F4C45EDB68}"/>
    <cellStyle name="Normal 3 2 2 2 2 2 3" xfId="6041" xr:uid="{00000000-0005-0000-0000-0000A4170000}"/>
    <cellStyle name="Normal 3 2 2 2 2 2 3 2" xfId="6042" xr:uid="{00000000-0005-0000-0000-0000A5170000}"/>
    <cellStyle name="Normal 3 2 2 2 2 2 3 2 2" xfId="6043" xr:uid="{00000000-0005-0000-0000-0000A6170000}"/>
    <cellStyle name="Normal 3 2 2 2 2 2 3 2 2 2" xfId="12327" xr:uid="{B70925FA-F754-4ABC-A6B8-9834F8C1BB01}"/>
    <cellStyle name="Normal 3 2 2 2 2 2 3 2 3" xfId="12326" xr:uid="{3397952B-1F6D-4B77-B836-12734FEA44AC}"/>
    <cellStyle name="Normal 3 2 2 2 2 2 3 3" xfId="6044" xr:uid="{00000000-0005-0000-0000-0000A7170000}"/>
    <cellStyle name="Normal 3 2 2 2 2 2 3 3 2" xfId="12328" xr:uid="{7D9DBE39-1F56-4856-AF25-84243D79EDC4}"/>
    <cellStyle name="Normal 3 2 2 2 2 2 3 4" xfId="12325" xr:uid="{AD3AD290-C056-40E8-A1B1-D11BA88EB8FB}"/>
    <cellStyle name="Normal 3 2 2 2 2 2 4" xfId="6045" xr:uid="{00000000-0005-0000-0000-0000A8170000}"/>
    <cellStyle name="Normal 3 2 2 2 2 2 4 2" xfId="6046" xr:uid="{00000000-0005-0000-0000-0000A9170000}"/>
    <cellStyle name="Normal 3 2 2 2 2 2 4 2 2" xfId="6047" xr:uid="{00000000-0005-0000-0000-0000AA170000}"/>
    <cellStyle name="Normal 3 2 2 2 2 2 4 2 2 2" xfId="12331" xr:uid="{3E888478-DCE1-45BE-A91C-26DFD76BF490}"/>
    <cellStyle name="Normal 3 2 2 2 2 2 4 2 3" xfId="12330" xr:uid="{473DE36A-7E7C-4EF0-810A-90B6D1A2D27D}"/>
    <cellStyle name="Normal 3 2 2 2 2 2 4 3" xfId="6048" xr:uid="{00000000-0005-0000-0000-0000AB170000}"/>
    <cellStyle name="Normal 3 2 2 2 2 2 4 3 2" xfId="12332" xr:uid="{C5FF062E-9523-4BE7-92C3-9ADB6997DE61}"/>
    <cellStyle name="Normal 3 2 2 2 2 2 4 4" xfId="12329" xr:uid="{1BBC2016-1EAD-4BF7-A0EA-4B7290CDAEBC}"/>
    <cellStyle name="Normal 3 2 2 2 2 2 5" xfId="6049" xr:uid="{00000000-0005-0000-0000-0000AC170000}"/>
    <cellStyle name="Normal 3 2 2 2 2 2 5 2" xfId="6050" xr:uid="{00000000-0005-0000-0000-0000AD170000}"/>
    <cellStyle name="Normal 3 2 2 2 2 2 5 2 2" xfId="6051" xr:uid="{00000000-0005-0000-0000-0000AE170000}"/>
    <cellStyle name="Normal 3 2 2 2 2 2 5 2 2 2" xfId="12335" xr:uid="{78775918-65F1-4A3C-9D30-94141F703360}"/>
    <cellStyle name="Normal 3 2 2 2 2 2 5 2 3" xfId="12334" xr:uid="{14D62C7B-69A0-49EB-B8BD-6CF880CCB49C}"/>
    <cellStyle name="Normal 3 2 2 2 2 2 5 3" xfId="6052" xr:uid="{00000000-0005-0000-0000-0000AF170000}"/>
    <cellStyle name="Normal 3 2 2 2 2 2 5 3 2" xfId="12336" xr:uid="{DFDF9F96-E0A9-43D9-B2CE-3DBB6BEAD3F4}"/>
    <cellStyle name="Normal 3 2 2 2 2 2 5 4" xfId="12333" xr:uid="{507BD5EC-4FB5-45CE-BBA6-49ECDEFBF006}"/>
    <cellStyle name="Normal 3 2 2 2 2 3" xfId="6053" xr:uid="{00000000-0005-0000-0000-0000B0170000}"/>
    <cellStyle name="Normal 3 2 2 2 2 4" xfId="6054" xr:uid="{00000000-0005-0000-0000-0000B1170000}"/>
    <cellStyle name="Normal 3 2 2 2 2 5" xfId="6055" xr:uid="{00000000-0005-0000-0000-0000B2170000}"/>
    <cellStyle name="Normal 3 2 2 2 2 6" xfId="6056" xr:uid="{00000000-0005-0000-0000-0000B3170000}"/>
    <cellStyle name="Normal 3 2 2 2 2 6 2" xfId="6057" xr:uid="{00000000-0005-0000-0000-0000B4170000}"/>
    <cellStyle name="Normal 3 2 2 2 2 6 2 2" xfId="12338" xr:uid="{E91B2C0B-ECBF-462B-AD5B-9E8A43105CA5}"/>
    <cellStyle name="Normal 3 2 2 2 2 6 3" xfId="12337" xr:uid="{C9E4B002-00B6-4F36-B255-124FA9497B97}"/>
    <cellStyle name="Normal 3 2 2 2 2 7" xfId="6058" xr:uid="{00000000-0005-0000-0000-0000B5170000}"/>
    <cellStyle name="Normal 3 2 2 2 2 7 2" xfId="12339" xr:uid="{2A79FC34-45A7-42D2-B28D-D4036FF24C18}"/>
    <cellStyle name="Normal 3 2 2 2 2 8" xfId="12320" xr:uid="{D5016950-3863-4FFF-A868-417BB896D190}"/>
    <cellStyle name="Normal 3 2 2 2 3" xfId="6059" xr:uid="{00000000-0005-0000-0000-0000B6170000}"/>
    <cellStyle name="Normal 3 2 2 2 3 2" xfId="6060" xr:uid="{00000000-0005-0000-0000-0000B7170000}"/>
    <cellStyle name="Normal 3 2 2 2 3 2 2" xfId="6061" xr:uid="{00000000-0005-0000-0000-0000B8170000}"/>
    <cellStyle name="Normal 3 2 2 2 3 2 2 2" xfId="12342" xr:uid="{5B2C8729-5A63-4C82-9A33-F112401694BE}"/>
    <cellStyle name="Normal 3 2 2 2 3 2 3" xfId="12341" xr:uid="{5E4A348D-8A9E-4E53-A9ED-AB5A41D61AAF}"/>
    <cellStyle name="Normal 3 2 2 2 3 3" xfId="6062" xr:uid="{00000000-0005-0000-0000-0000B9170000}"/>
    <cellStyle name="Normal 3 2 2 2 3 3 2" xfId="12343" xr:uid="{59E6C013-F4E0-4E68-9AD5-FAFF5A408697}"/>
    <cellStyle name="Normal 3 2 2 2 3 4" xfId="12340" xr:uid="{E4BE0B70-E964-4923-987A-4AA9DB0A87C2}"/>
    <cellStyle name="Normal 3 2 2 2 4" xfId="6063" xr:uid="{00000000-0005-0000-0000-0000BA170000}"/>
    <cellStyle name="Normal 3 2 2 2 4 2" xfId="6064" xr:uid="{00000000-0005-0000-0000-0000BB170000}"/>
    <cellStyle name="Normal 3 2 2 2 4 2 2" xfId="6065" xr:uid="{00000000-0005-0000-0000-0000BC170000}"/>
    <cellStyle name="Normal 3 2 2 2 4 2 2 2" xfId="12346" xr:uid="{F48DD13A-21D8-43CD-AEAC-F395132F8139}"/>
    <cellStyle name="Normal 3 2 2 2 4 2 3" xfId="12345" xr:uid="{6BB5A5B1-5952-4B03-A117-1568F933AEF3}"/>
    <cellStyle name="Normal 3 2 2 2 4 3" xfId="6066" xr:uid="{00000000-0005-0000-0000-0000BD170000}"/>
    <cellStyle name="Normal 3 2 2 2 4 3 2" xfId="12347" xr:uid="{90AEBCEC-BDD2-4ED6-9E92-9B5B312E24BA}"/>
    <cellStyle name="Normal 3 2 2 2 4 4" xfId="12344" xr:uid="{06CEB005-5A55-4175-AD88-0991AE90F214}"/>
    <cellStyle name="Normal 3 2 2 2 5" xfId="6067" xr:uid="{00000000-0005-0000-0000-0000BE170000}"/>
    <cellStyle name="Normal 3 2 2 2 5 2" xfId="6068" xr:uid="{00000000-0005-0000-0000-0000BF170000}"/>
    <cellStyle name="Normal 3 2 2 2 5 2 2" xfId="6069" xr:uid="{00000000-0005-0000-0000-0000C0170000}"/>
    <cellStyle name="Normal 3 2 2 2 5 2 2 2" xfId="12350" xr:uid="{91A5C816-F967-48D5-841C-B48AC508D1B8}"/>
    <cellStyle name="Normal 3 2 2 2 5 2 3" xfId="12349" xr:uid="{1426DBED-CE38-4329-82FD-E93FE122A47A}"/>
    <cellStyle name="Normal 3 2 2 2 5 3" xfId="6070" xr:uid="{00000000-0005-0000-0000-0000C1170000}"/>
    <cellStyle name="Normal 3 2 2 2 5 3 2" xfId="12351" xr:uid="{4AB85B7E-ABAA-4071-8255-830B1168B5DB}"/>
    <cellStyle name="Normal 3 2 2 2 5 4" xfId="12348" xr:uid="{7843832E-B435-4C14-9F7B-17357315A799}"/>
    <cellStyle name="Normal 3 2 2 2 6" xfId="6071" xr:uid="{00000000-0005-0000-0000-0000C2170000}"/>
    <cellStyle name="Normal 3 2 2 2 6 2" xfId="6072" xr:uid="{00000000-0005-0000-0000-0000C3170000}"/>
    <cellStyle name="Normal 3 2 2 2 6 2 2" xfId="6073" xr:uid="{00000000-0005-0000-0000-0000C4170000}"/>
    <cellStyle name="Normal 3 2 2 2 6 2 2 2" xfId="12354" xr:uid="{17F309AA-2D37-4957-B24E-2846FB6253C3}"/>
    <cellStyle name="Normal 3 2 2 2 6 2 3" xfId="12353" xr:uid="{50D97746-2B91-4A4B-A1A5-0F09C66B2751}"/>
    <cellStyle name="Normal 3 2 2 2 6 3" xfId="6074" xr:uid="{00000000-0005-0000-0000-0000C5170000}"/>
    <cellStyle name="Normal 3 2 2 2 6 3 2" xfId="12355" xr:uid="{58AC34E5-7743-4ED4-A776-64195429E702}"/>
    <cellStyle name="Normal 3 2 2 2 6 4" xfId="12352" xr:uid="{C10D5954-8E3E-45D5-AD02-4197035F4A13}"/>
    <cellStyle name="Normal 3 2 2 2 7" xfId="6075" xr:uid="{00000000-0005-0000-0000-0000C6170000}"/>
    <cellStyle name="Normal 3 2 2 2 7 2" xfId="6076" xr:uid="{00000000-0005-0000-0000-0000C7170000}"/>
    <cellStyle name="Normal 3 2 2 2 7 2 2" xfId="6077" xr:uid="{00000000-0005-0000-0000-0000C8170000}"/>
    <cellStyle name="Normal 3 2 2 2 7 2 2 2" xfId="12358" xr:uid="{6ACFD1ED-EA15-4DDF-B38F-984DF3FE0935}"/>
    <cellStyle name="Normal 3 2 2 2 7 2 3" xfId="12357" xr:uid="{D6C37A63-F662-41FD-B4B1-3B97E2AF47B1}"/>
    <cellStyle name="Normal 3 2 2 2 7 3" xfId="6078" xr:uid="{00000000-0005-0000-0000-0000C9170000}"/>
    <cellStyle name="Normal 3 2 2 2 7 3 2" xfId="12359" xr:uid="{2B70925F-5F9B-4746-936E-59CBE2A6BBF7}"/>
    <cellStyle name="Normal 3 2 2 2 7 4" xfId="12356" xr:uid="{2EB47A58-D6DC-4A88-8091-9F9989DA225E}"/>
    <cellStyle name="Normal 3 2 2 2 8" xfId="6079" xr:uid="{00000000-0005-0000-0000-0000CA170000}"/>
    <cellStyle name="Normal 3 2 2 2 8 2" xfId="6080" xr:uid="{00000000-0005-0000-0000-0000CB170000}"/>
    <cellStyle name="Normal 3 2 2 2 8 2 2" xfId="6081" xr:uid="{00000000-0005-0000-0000-0000CC170000}"/>
    <cellStyle name="Normal 3 2 2 2 8 2 2 2" xfId="12362" xr:uid="{DBA0F061-70F6-4920-9736-30261FCC5AA8}"/>
    <cellStyle name="Normal 3 2 2 2 8 2 3" xfId="12361" xr:uid="{891D7C45-C10F-4202-A013-DE539452579B}"/>
    <cellStyle name="Normal 3 2 2 2 8 3" xfId="6082" xr:uid="{00000000-0005-0000-0000-0000CD170000}"/>
    <cellStyle name="Normal 3 2 2 2 8 3 2" xfId="12363" xr:uid="{DB9388A6-C1FB-4E84-9EE6-D911B1059FE4}"/>
    <cellStyle name="Normal 3 2 2 2 8 4" xfId="12360" xr:uid="{584F955F-D5AB-43F2-86CA-F85C36E1DE21}"/>
    <cellStyle name="Normal 3 2 2 2 9" xfId="6083" xr:uid="{00000000-0005-0000-0000-0000CE170000}"/>
    <cellStyle name="Normal 3 2 2 2 9 2" xfId="6084" xr:uid="{00000000-0005-0000-0000-0000CF170000}"/>
    <cellStyle name="Normal 3 2 2 2 9 2 2" xfId="6085" xr:uid="{00000000-0005-0000-0000-0000D0170000}"/>
    <cellStyle name="Normal 3 2 2 2 9 2 2 2" xfId="12366" xr:uid="{4CD63FFA-B88B-4220-9E6C-2B24B3D84CA3}"/>
    <cellStyle name="Normal 3 2 2 2 9 2 3" xfId="12365" xr:uid="{EF5A4470-AC50-4D51-8BD1-E580966FF836}"/>
    <cellStyle name="Normal 3 2 2 2 9 3" xfId="6086" xr:uid="{00000000-0005-0000-0000-0000D1170000}"/>
    <cellStyle name="Normal 3 2 2 2 9 3 2" xfId="12367" xr:uid="{D20AC628-976D-4642-B72F-D52319864A4E}"/>
    <cellStyle name="Normal 3 2 2 2 9 4" xfId="12364" xr:uid="{B33E440B-26F8-429B-AA19-86D37A4B1680}"/>
    <cellStyle name="Normal 3 2 2 3" xfId="6087" xr:uid="{00000000-0005-0000-0000-0000D2170000}"/>
    <cellStyle name="Normal 3 2 2 3 2" xfId="6088" xr:uid="{00000000-0005-0000-0000-0000D3170000}"/>
    <cellStyle name="Normal 3 2 2 3 3" xfId="6089" xr:uid="{00000000-0005-0000-0000-0000D4170000}"/>
    <cellStyle name="Normal 3 2 2 3 3 2" xfId="6090" xr:uid="{00000000-0005-0000-0000-0000D5170000}"/>
    <cellStyle name="Normal 3 2 2 3 3 2 2" xfId="12370" xr:uid="{CFB816E9-4118-42CB-9CD9-F87DCFA56190}"/>
    <cellStyle name="Normal 3 2 2 3 3 3" xfId="12369" xr:uid="{BFC8FBC6-276B-4D5F-963A-10D30692776B}"/>
    <cellStyle name="Normal 3 2 2 3 4" xfId="6091" xr:uid="{00000000-0005-0000-0000-0000D6170000}"/>
    <cellStyle name="Normal 3 2 2 3 4 2" xfId="12371" xr:uid="{C99FF50E-0A08-4983-AC42-CF056D181A46}"/>
    <cellStyle name="Normal 3 2 2 3 5" xfId="12368" xr:uid="{CC863414-1F78-4BF0-BD53-A979B6FD939D}"/>
    <cellStyle name="Normal 3 2 2 4" xfId="6092" xr:uid="{00000000-0005-0000-0000-0000D7170000}"/>
    <cellStyle name="Normal 3 2 2 4 2" xfId="6093" xr:uid="{00000000-0005-0000-0000-0000D8170000}"/>
    <cellStyle name="Normal 3 2 2 5" xfId="6094" xr:uid="{00000000-0005-0000-0000-0000D9170000}"/>
    <cellStyle name="Normal 3 2 2 6" xfId="6095" xr:uid="{00000000-0005-0000-0000-0000DA170000}"/>
    <cellStyle name="Normal 3 2 2 7" xfId="6096" xr:uid="{00000000-0005-0000-0000-0000DB170000}"/>
    <cellStyle name="Normal 3 2 2 8" xfId="6097" xr:uid="{00000000-0005-0000-0000-0000DC170000}"/>
    <cellStyle name="Normal 3 2 2 9" xfId="6098" xr:uid="{00000000-0005-0000-0000-0000DD170000}"/>
    <cellStyle name="Normal 3 2 20" xfId="6099" xr:uid="{00000000-0005-0000-0000-0000DE170000}"/>
    <cellStyle name="Normal 3 2 21" xfId="6100" xr:uid="{00000000-0005-0000-0000-0000DF170000}"/>
    <cellStyle name="Normal 3 2 22" xfId="6101" xr:uid="{00000000-0005-0000-0000-0000E0170000}"/>
    <cellStyle name="Normal 3 2 22 2" xfId="12372" xr:uid="{5AE3EB1A-CBA2-4656-A708-439920C0A3F9}"/>
    <cellStyle name="Normal 3 2 3" xfId="6102" xr:uid="{00000000-0005-0000-0000-0000E1170000}"/>
    <cellStyle name="Normal 3 2 3 2" xfId="6103" xr:uid="{00000000-0005-0000-0000-0000E2170000}"/>
    <cellStyle name="Normal 3 2 3 2 2" xfId="6104" xr:uid="{00000000-0005-0000-0000-0000E3170000}"/>
    <cellStyle name="Normal 3 2 3 2 2 2" xfId="12375" xr:uid="{0BD19439-C8CF-4554-A59F-A0DBC5AA75A5}"/>
    <cellStyle name="Normal 3 2 3 2 3" xfId="12374" xr:uid="{8D508DBB-34AB-4804-AADC-FA854C961058}"/>
    <cellStyle name="Normal 3 2 3 3" xfId="6105" xr:uid="{00000000-0005-0000-0000-0000E4170000}"/>
    <cellStyle name="Normal 3 2 3 3 2" xfId="12376" xr:uid="{673C9391-59AB-4E3F-BC66-182C6E179FA2}"/>
    <cellStyle name="Normal 3 2 3 4" xfId="12373" xr:uid="{7D20166F-D216-46D7-B98A-E05942D49BFC}"/>
    <cellStyle name="Normal 3 2 4" xfId="6106" xr:uid="{00000000-0005-0000-0000-0000E5170000}"/>
    <cellStyle name="Normal 3 2 4 2" xfId="6107" xr:uid="{00000000-0005-0000-0000-0000E6170000}"/>
    <cellStyle name="Normal 3 2 4 2 2" xfId="6108" xr:uid="{00000000-0005-0000-0000-0000E7170000}"/>
    <cellStyle name="Normal 3 2 4 2 2 2" xfId="12379" xr:uid="{35D2D3A4-6CE0-43C9-9D14-E444C463B9A0}"/>
    <cellStyle name="Normal 3 2 4 2 3" xfId="12378" xr:uid="{FA721690-184F-45EF-8D4D-D453B4C4351D}"/>
    <cellStyle name="Normal 3 2 4 3" xfId="6109" xr:uid="{00000000-0005-0000-0000-0000E8170000}"/>
    <cellStyle name="Normal 3 2 4 3 2" xfId="12380" xr:uid="{581A565C-1469-4431-9167-C46E267C0767}"/>
    <cellStyle name="Normal 3 2 4 4" xfId="12377" xr:uid="{27DB71C4-F080-4B49-A9C0-C00529AAB71B}"/>
    <cellStyle name="Normal 3 2 5" xfId="6110" xr:uid="{00000000-0005-0000-0000-0000E9170000}"/>
    <cellStyle name="Normal 3 2 5 2" xfId="6111" xr:uid="{00000000-0005-0000-0000-0000EA170000}"/>
    <cellStyle name="Normal 3 2 5 2 2" xfId="6112" xr:uid="{00000000-0005-0000-0000-0000EB170000}"/>
    <cellStyle name="Normal 3 2 5 2 2 2" xfId="12383" xr:uid="{1BBE3142-A1FC-4462-8A9F-D4779CF9249B}"/>
    <cellStyle name="Normal 3 2 5 2 3" xfId="12382" xr:uid="{A6E1F827-3608-4C94-9406-EFC70767CE6C}"/>
    <cellStyle name="Normal 3 2 5 3" xfId="6113" xr:uid="{00000000-0005-0000-0000-0000EC170000}"/>
    <cellStyle name="Normal 3 2 5 3 2" xfId="12384" xr:uid="{B6A87085-CAC6-4B7F-96B6-ABD70B377893}"/>
    <cellStyle name="Normal 3 2 5 4" xfId="12381" xr:uid="{4A361A74-CA64-49B0-9A2C-E686CCA6E148}"/>
    <cellStyle name="Normal 3 2 6" xfId="6114" xr:uid="{00000000-0005-0000-0000-0000ED170000}"/>
    <cellStyle name="Normal 3 2 6 2" xfId="6115" xr:uid="{00000000-0005-0000-0000-0000EE170000}"/>
    <cellStyle name="Normal 3 2 6 2 2" xfId="6116" xr:uid="{00000000-0005-0000-0000-0000EF170000}"/>
    <cellStyle name="Normal 3 2 6 2 2 2" xfId="12387" xr:uid="{AB286892-6104-45BE-8521-5E29E3065E41}"/>
    <cellStyle name="Normal 3 2 6 2 3" xfId="12386" xr:uid="{5FE3B075-EBDE-473E-9E38-DE31E3BAE916}"/>
    <cellStyle name="Normal 3 2 6 3" xfId="6117" xr:uid="{00000000-0005-0000-0000-0000F0170000}"/>
    <cellStyle name="Normal 3 2 6 3 2" xfId="12388" xr:uid="{D19CA006-4805-4846-A97F-C04D3B4CA1D5}"/>
    <cellStyle name="Normal 3 2 6 4" xfId="12385" xr:uid="{BD56D416-F14C-4D49-8ED0-D51934D80C5F}"/>
    <cellStyle name="Normal 3 2 7" xfId="6118" xr:uid="{00000000-0005-0000-0000-0000F1170000}"/>
    <cellStyle name="Normal 3 2 7 2" xfId="6119" xr:uid="{00000000-0005-0000-0000-0000F2170000}"/>
    <cellStyle name="Normal 3 2 7 2 2" xfId="6120" xr:uid="{00000000-0005-0000-0000-0000F3170000}"/>
    <cellStyle name="Normal 3 2 7 2 2 2" xfId="12391" xr:uid="{F1495C2A-3D0A-4635-ABEF-553A80CF6A13}"/>
    <cellStyle name="Normal 3 2 7 2 3" xfId="12390" xr:uid="{3D612A2A-9D73-416C-9F3B-75E5CD73FCCB}"/>
    <cellStyle name="Normal 3 2 7 3" xfId="6121" xr:uid="{00000000-0005-0000-0000-0000F4170000}"/>
    <cellStyle name="Normal 3 2 7 3 2" xfId="12392" xr:uid="{5ED31730-3AF5-4F62-8811-E08250CE7EEB}"/>
    <cellStyle name="Normal 3 2 7 4" xfId="12389" xr:uid="{D26A4279-06A5-4F1F-ACA3-1F8E46D8B229}"/>
    <cellStyle name="Normal 3 2 8" xfId="6122" xr:uid="{00000000-0005-0000-0000-0000F5170000}"/>
    <cellStyle name="Normal 3 2 8 2" xfId="6123" xr:uid="{00000000-0005-0000-0000-0000F6170000}"/>
    <cellStyle name="Normal 3 2 8 2 2" xfId="6124" xr:uid="{00000000-0005-0000-0000-0000F7170000}"/>
    <cellStyle name="Normal 3 2 8 2 2 2" xfId="12395" xr:uid="{6C846EA2-3692-45FD-8754-EFB23CCBB575}"/>
    <cellStyle name="Normal 3 2 8 2 3" xfId="12394" xr:uid="{478564B1-D5EC-4174-B7F9-3D661E8D1121}"/>
    <cellStyle name="Normal 3 2 8 3" xfId="6125" xr:uid="{00000000-0005-0000-0000-0000F8170000}"/>
    <cellStyle name="Normal 3 2 8 3 2" xfId="12396" xr:uid="{E61CE2E3-0173-4622-88EE-B01F2F7DEF6B}"/>
    <cellStyle name="Normal 3 2 8 4" xfId="12393" xr:uid="{A3A38499-7AD5-4192-9979-FBBB5F87FF60}"/>
    <cellStyle name="Normal 3 2 9" xfId="6126" xr:uid="{00000000-0005-0000-0000-0000F9170000}"/>
    <cellStyle name="Normal 3 2 9 2" xfId="6127" xr:uid="{00000000-0005-0000-0000-0000FA170000}"/>
    <cellStyle name="Normal 3 2 9 2 2" xfId="6128" xr:uid="{00000000-0005-0000-0000-0000FB170000}"/>
    <cellStyle name="Normal 3 2 9 2 2 2" xfId="12399" xr:uid="{1F7EB55A-E2CA-49BB-9A13-E072BF69F15A}"/>
    <cellStyle name="Normal 3 2 9 2 3" xfId="12398" xr:uid="{EC5A4D07-349E-4A68-B7A9-5A8CEF068EB1}"/>
    <cellStyle name="Normal 3 2 9 3" xfId="6129" xr:uid="{00000000-0005-0000-0000-0000FC170000}"/>
    <cellStyle name="Normal 3 2 9 3 2" xfId="12400" xr:uid="{51A92F9C-52F3-4B8D-BFA5-EAECC54115D7}"/>
    <cellStyle name="Normal 3 2 9 4" xfId="12397" xr:uid="{DDCE8EF3-DB6C-4E21-BE24-13AC59851537}"/>
    <cellStyle name="Normal 3 20" xfId="6130" xr:uid="{00000000-0005-0000-0000-0000FD170000}"/>
    <cellStyle name="Normal 3 20 2" xfId="6131" xr:uid="{00000000-0005-0000-0000-0000FE170000}"/>
    <cellStyle name="Normal 3 20 3" xfId="6132" xr:uid="{00000000-0005-0000-0000-0000FF170000}"/>
    <cellStyle name="Normal 3 20 4" xfId="6133" xr:uid="{00000000-0005-0000-0000-000000180000}"/>
    <cellStyle name="Normal 3 21" xfId="6134" xr:uid="{00000000-0005-0000-0000-000001180000}"/>
    <cellStyle name="Normal 3 21 2" xfId="6135" xr:uid="{00000000-0005-0000-0000-000002180000}"/>
    <cellStyle name="Normal 3 21 3" xfId="6136" xr:uid="{00000000-0005-0000-0000-000003180000}"/>
    <cellStyle name="Normal 3 22" xfId="6137" xr:uid="{00000000-0005-0000-0000-000004180000}"/>
    <cellStyle name="Normal 3 22 2" xfId="6138" xr:uid="{00000000-0005-0000-0000-000005180000}"/>
    <cellStyle name="Normal 3 23" xfId="6139" xr:uid="{00000000-0005-0000-0000-000006180000}"/>
    <cellStyle name="Normal 3 24" xfId="6140" xr:uid="{00000000-0005-0000-0000-000007180000}"/>
    <cellStyle name="Normal 3 25" xfId="6141" xr:uid="{00000000-0005-0000-0000-000008180000}"/>
    <cellStyle name="Normal 3 26" xfId="6142" xr:uid="{00000000-0005-0000-0000-000009180000}"/>
    <cellStyle name="Normal 3 27" xfId="6143" xr:uid="{00000000-0005-0000-0000-00000A180000}"/>
    <cellStyle name="Normal 3 28" xfId="6144" xr:uid="{00000000-0005-0000-0000-00000B180000}"/>
    <cellStyle name="Normal 3 29" xfId="6145" xr:uid="{00000000-0005-0000-0000-00000C180000}"/>
    <cellStyle name="Normal 3 3" xfId="6146" xr:uid="{00000000-0005-0000-0000-00000D180000}"/>
    <cellStyle name="Normal 3 3 2" xfId="6147" xr:uid="{00000000-0005-0000-0000-00000E180000}"/>
    <cellStyle name="Normal 3 3 2 2" xfId="6148" xr:uid="{00000000-0005-0000-0000-00000F180000}"/>
    <cellStyle name="Normal 3 3 2 2 2" xfId="6149" xr:uid="{00000000-0005-0000-0000-000010180000}"/>
    <cellStyle name="Normal 3 3 2 2 2 2" xfId="6150" xr:uid="{00000000-0005-0000-0000-000011180000}"/>
    <cellStyle name="Normal 3 3 2 2 3" xfId="6151" xr:uid="{00000000-0005-0000-0000-000012180000}"/>
    <cellStyle name="Normal 3 3 2 2 4" xfId="6152" xr:uid="{00000000-0005-0000-0000-000013180000}"/>
    <cellStyle name="Normal 3 3 2 2 5" xfId="6153" xr:uid="{00000000-0005-0000-0000-000014180000}"/>
    <cellStyle name="Normal 3 3 2 2 6" xfId="6154" xr:uid="{00000000-0005-0000-0000-000015180000}"/>
    <cellStyle name="Normal 3 3 2 2 6 2" xfId="6155" xr:uid="{00000000-0005-0000-0000-000016180000}"/>
    <cellStyle name="Normal 3 3 2 2 6 2 2" xfId="12404" xr:uid="{1537671C-FF13-4DCD-9F22-1153C9AEB574}"/>
    <cellStyle name="Normal 3 3 2 2 6 3" xfId="12403" xr:uid="{330EB6AC-EE36-46EC-84F6-75EF9F54AC73}"/>
    <cellStyle name="Normal 3 3 2 2 7" xfId="6156" xr:uid="{00000000-0005-0000-0000-000017180000}"/>
    <cellStyle name="Normal 3 3 2 2 7 2" xfId="12405" xr:uid="{323AA04A-1621-4644-9F86-C3126D46B8C0}"/>
    <cellStyle name="Normal 3 3 2 2 8" xfId="12402" xr:uid="{D0920BD5-26B8-4337-8478-FF1444ABBD0B}"/>
    <cellStyle name="Normal 3 3 2 3" xfId="6157" xr:uid="{00000000-0005-0000-0000-000018180000}"/>
    <cellStyle name="Normal 3 3 2 3 2" xfId="6158" xr:uid="{00000000-0005-0000-0000-000019180000}"/>
    <cellStyle name="Normal 3 3 2 3 2 2" xfId="6159" xr:uid="{00000000-0005-0000-0000-00001A180000}"/>
    <cellStyle name="Normal 3 3 2 3 2 2 2" xfId="12408" xr:uid="{2930E34A-D7B0-4352-BFF0-85B219FF7B7D}"/>
    <cellStyle name="Normal 3 3 2 3 2 3" xfId="12407" xr:uid="{797A746B-EE25-44B5-89D7-C1B7D87D4AA7}"/>
    <cellStyle name="Normal 3 3 2 3 3" xfId="6160" xr:uid="{00000000-0005-0000-0000-00001B180000}"/>
    <cellStyle name="Normal 3 3 2 3 3 2" xfId="12409" xr:uid="{4695427A-D98F-476B-BC6C-786562BFA5D6}"/>
    <cellStyle name="Normal 3 3 2 3 4" xfId="12406" xr:uid="{9BB2B96F-075A-469D-9D7F-254286569B07}"/>
    <cellStyle name="Normal 3 3 2 4" xfId="6161" xr:uid="{00000000-0005-0000-0000-00001C180000}"/>
    <cellStyle name="Normal 3 3 2 4 2" xfId="6162" xr:uid="{00000000-0005-0000-0000-00001D180000}"/>
    <cellStyle name="Normal 3 3 2 4 2 2" xfId="6163" xr:uid="{00000000-0005-0000-0000-00001E180000}"/>
    <cellStyle name="Normal 3 3 2 4 2 2 2" xfId="12412" xr:uid="{4A5159DE-0489-437E-8492-46499D737172}"/>
    <cellStyle name="Normal 3 3 2 4 2 3" xfId="12411" xr:uid="{9517157C-83E4-4538-88CC-13670D0ABDED}"/>
    <cellStyle name="Normal 3 3 2 4 3" xfId="6164" xr:uid="{00000000-0005-0000-0000-00001F180000}"/>
    <cellStyle name="Normal 3 3 2 4 3 2" xfId="12413" xr:uid="{E8AB65D1-32B6-4F3D-9433-90708FA7C8F7}"/>
    <cellStyle name="Normal 3 3 2 4 4" xfId="12410" xr:uid="{653BA15D-D823-4F2B-B6CA-AB14D1E0CAE7}"/>
    <cellStyle name="Normal 3 3 2 5" xfId="6165" xr:uid="{00000000-0005-0000-0000-000020180000}"/>
    <cellStyle name="Normal 3 3 2 5 2" xfId="6166" xr:uid="{00000000-0005-0000-0000-000021180000}"/>
    <cellStyle name="Normal 3 3 2 5 2 2" xfId="6167" xr:uid="{00000000-0005-0000-0000-000022180000}"/>
    <cellStyle name="Normal 3 3 2 5 2 2 2" xfId="12416" xr:uid="{70C8A59A-CD82-443A-9982-561313C88189}"/>
    <cellStyle name="Normal 3 3 2 5 2 3" xfId="12415" xr:uid="{64F94C5E-1F7D-4532-AEF6-19D72F4F984D}"/>
    <cellStyle name="Normal 3 3 2 5 3" xfId="6168" xr:uid="{00000000-0005-0000-0000-000023180000}"/>
    <cellStyle name="Normal 3 3 2 5 3 2" xfId="12417" xr:uid="{FD836416-E213-45FB-B6C4-3A81D7090DD0}"/>
    <cellStyle name="Normal 3 3 2 5 4" xfId="12414" xr:uid="{1DFDA629-1005-4D8A-A378-9430D8647203}"/>
    <cellStyle name="Normal 3 3 2 6" xfId="6169" xr:uid="{00000000-0005-0000-0000-000024180000}"/>
    <cellStyle name="Normal 3 3 2 6 2" xfId="6170" xr:uid="{00000000-0005-0000-0000-000025180000}"/>
    <cellStyle name="Normal 3 3 2 6 3" xfId="6171" xr:uid="{00000000-0005-0000-0000-000026180000}"/>
    <cellStyle name="Normal 3 3 2 6 3 2" xfId="12419" xr:uid="{4F21D265-F46E-4A34-A4AF-B11F10AC9896}"/>
    <cellStyle name="Normal 3 3 2 6 4" xfId="12418" xr:uid="{19743F7B-BABE-417C-A3F7-F144F09E4F7D}"/>
    <cellStyle name="Normal 3 3 2 7" xfId="12401" xr:uid="{19095F7C-1C45-4A63-925D-3CBE125B2DF7}"/>
    <cellStyle name="Normal 3 3 3" xfId="6172" xr:uid="{00000000-0005-0000-0000-000027180000}"/>
    <cellStyle name="Normal 3 3 3 2" xfId="6173" xr:uid="{00000000-0005-0000-0000-000028180000}"/>
    <cellStyle name="Normal 3 3 3 3" xfId="6174" xr:uid="{00000000-0005-0000-0000-000029180000}"/>
    <cellStyle name="Normal 3 3 3 3 2" xfId="6175" xr:uid="{00000000-0005-0000-0000-00002A180000}"/>
    <cellStyle name="Normal 3 3 3 3 2 2" xfId="12422" xr:uid="{9FF45059-28EC-4AD3-B3F4-41A4FC039708}"/>
    <cellStyle name="Normal 3 3 3 3 3" xfId="12421" xr:uid="{6EB794A7-FF6A-4CDA-90E2-409EEC455087}"/>
    <cellStyle name="Normal 3 3 3 4" xfId="6176" xr:uid="{00000000-0005-0000-0000-00002B180000}"/>
    <cellStyle name="Normal 3 3 3 4 2" xfId="12423" xr:uid="{A20CEEEE-D494-4432-BB83-B89E515A0681}"/>
    <cellStyle name="Normal 3 3 3 5" xfId="12420" xr:uid="{E854DB75-B87F-4F0B-B093-185C7BB42295}"/>
    <cellStyle name="Normal 3 3 4" xfId="6177" xr:uid="{00000000-0005-0000-0000-00002C180000}"/>
    <cellStyle name="Normal 3 3 4 2" xfId="6178" xr:uid="{00000000-0005-0000-0000-00002D180000}"/>
    <cellStyle name="Normal 3 3 5" xfId="6179" xr:uid="{00000000-0005-0000-0000-00002E180000}"/>
    <cellStyle name="Normal 3 3 6" xfId="6180" xr:uid="{00000000-0005-0000-0000-00002F180000}"/>
    <cellStyle name="Normal 3 3 7" xfId="6181" xr:uid="{00000000-0005-0000-0000-000030180000}"/>
    <cellStyle name="Normal 3 3 8" xfId="6182" xr:uid="{00000000-0005-0000-0000-000031180000}"/>
    <cellStyle name="Normal 3 3 8 2" xfId="12424" xr:uid="{36518797-6D67-49FA-AB90-E21EDC2753F9}"/>
    <cellStyle name="Normal 3 3 9" xfId="6183" xr:uid="{00000000-0005-0000-0000-000032180000}"/>
    <cellStyle name="Normal 3 3 9 2" xfId="12425" xr:uid="{3EF18466-0C77-4B83-A037-F79ECC8EA652}"/>
    <cellStyle name="Normal 3 30" xfId="6184" xr:uid="{00000000-0005-0000-0000-000033180000}"/>
    <cellStyle name="Normal 3 31" xfId="6185" xr:uid="{00000000-0005-0000-0000-000034180000}"/>
    <cellStyle name="Normal 3 32" xfId="6186" xr:uid="{00000000-0005-0000-0000-000035180000}"/>
    <cellStyle name="Normal 3 33" xfId="6187" xr:uid="{00000000-0005-0000-0000-000036180000}"/>
    <cellStyle name="Normal 3 34" xfId="6188" xr:uid="{00000000-0005-0000-0000-000037180000}"/>
    <cellStyle name="Normal 3 35" xfId="6189" xr:uid="{00000000-0005-0000-0000-000038180000}"/>
    <cellStyle name="Normal 3 36" xfId="6190" xr:uid="{00000000-0005-0000-0000-000039180000}"/>
    <cellStyle name="Normal 3 37" xfId="6191" xr:uid="{00000000-0005-0000-0000-00003A180000}"/>
    <cellStyle name="Normal 3 38" xfId="6192" xr:uid="{00000000-0005-0000-0000-00003B180000}"/>
    <cellStyle name="Normal 3 39" xfId="6193" xr:uid="{00000000-0005-0000-0000-00003C180000}"/>
    <cellStyle name="Normal 3 4" xfId="6194" xr:uid="{00000000-0005-0000-0000-00003D180000}"/>
    <cellStyle name="Normal 3 4 10" xfId="6195" xr:uid="{00000000-0005-0000-0000-00003E180000}"/>
    <cellStyle name="Normal 3 4 11" xfId="6196" xr:uid="{00000000-0005-0000-0000-00003F180000}"/>
    <cellStyle name="Normal 3 4 2" xfId="6197" xr:uid="{00000000-0005-0000-0000-000040180000}"/>
    <cellStyle name="Normal 3 4 2 2" xfId="6198" xr:uid="{00000000-0005-0000-0000-000041180000}"/>
    <cellStyle name="Normal 3 4 3" xfId="6199" xr:uid="{00000000-0005-0000-0000-000042180000}"/>
    <cellStyle name="Normal 3 4 3 2" xfId="6200" xr:uid="{00000000-0005-0000-0000-000043180000}"/>
    <cellStyle name="Normal 3 4 4" xfId="6201" xr:uid="{00000000-0005-0000-0000-000044180000}"/>
    <cellStyle name="Normal 3 4 5" xfId="6202" xr:uid="{00000000-0005-0000-0000-000045180000}"/>
    <cellStyle name="Normal 3 4 6" xfId="6203" xr:uid="{00000000-0005-0000-0000-000046180000}"/>
    <cellStyle name="Normal 3 4 7" xfId="6204" xr:uid="{00000000-0005-0000-0000-000047180000}"/>
    <cellStyle name="Normal 3 4 8" xfId="6205" xr:uid="{00000000-0005-0000-0000-000048180000}"/>
    <cellStyle name="Normal 3 4 9" xfId="6206" xr:uid="{00000000-0005-0000-0000-000049180000}"/>
    <cellStyle name="Normal 3 40" xfId="6207" xr:uid="{00000000-0005-0000-0000-00004A180000}"/>
    <cellStyle name="Normal 3 41" xfId="6208" xr:uid="{00000000-0005-0000-0000-00004B180000}"/>
    <cellStyle name="Normal 3 42" xfId="6209" xr:uid="{00000000-0005-0000-0000-00004C180000}"/>
    <cellStyle name="Normal 3 43" xfId="6210" xr:uid="{00000000-0005-0000-0000-00004D180000}"/>
    <cellStyle name="Normal 3 43 2" xfId="6211" xr:uid="{00000000-0005-0000-0000-00004E180000}"/>
    <cellStyle name="Normal 3 43 2 2" xfId="12427" xr:uid="{F5AC8C0E-BF96-4118-96F6-8453593D2CB4}"/>
    <cellStyle name="Normal 3 43 3" xfId="12426" xr:uid="{0A65EBE7-5BDD-496B-A795-BDFE10CECD6C}"/>
    <cellStyle name="Normal 3 44" xfId="6212" xr:uid="{00000000-0005-0000-0000-00004F180000}"/>
    <cellStyle name="Normal 3 44 2" xfId="6213" xr:uid="{00000000-0005-0000-0000-000050180000}"/>
    <cellStyle name="Normal 3 44 2 2" xfId="12429" xr:uid="{5B1D2E15-0866-4827-8255-4F6351B3C0B3}"/>
    <cellStyle name="Normal 3 44 3" xfId="12428" xr:uid="{0EFCEFF5-4BB6-4D9A-A913-EE7169E26AE8}"/>
    <cellStyle name="Normal 3 45" xfId="6214" xr:uid="{00000000-0005-0000-0000-000051180000}"/>
    <cellStyle name="Normal 3 46" xfId="6215" xr:uid="{00000000-0005-0000-0000-000052180000}"/>
    <cellStyle name="Normal 3 47" xfId="6216" xr:uid="{00000000-0005-0000-0000-000053180000}"/>
    <cellStyle name="Normal 3 48" xfId="6217" xr:uid="{00000000-0005-0000-0000-000054180000}"/>
    <cellStyle name="Normal 3 49" xfId="6218" xr:uid="{00000000-0005-0000-0000-000055180000}"/>
    <cellStyle name="Normal 3 5" xfId="6219" xr:uid="{00000000-0005-0000-0000-000056180000}"/>
    <cellStyle name="Normal 3 5 10" xfId="6220" xr:uid="{00000000-0005-0000-0000-000057180000}"/>
    <cellStyle name="Normal 3 5 11" xfId="6221" xr:uid="{00000000-0005-0000-0000-000058180000}"/>
    <cellStyle name="Normal 3 5 12" xfId="6222" xr:uid="{00000000-0005-0000-0000-000059180000}"/>
    <cellStyle name="Normal 3 5 13" xfId="6223" xr:uid="{00000000-0005-0000-0000-00005A180000}"/>
    <cellStyle name="Normal 3 5 14" xfId="6224" xr:uid="{00000000-0005-0000-0000-00005B180000}"/>
    <cellStyle name="Normal 3 5 15" xfId="6225" xr:uid="{00000000-0005-0000-0000-00005C180000}"/>
    <cellStyle name="Normal 3 5 16" xfId="6226" xr:uid="{00000000-0005-0000-0000-00005D180000}"/>
    <cellStyle name="Normal 3 5 16 2" xfId="6227" xr:uid="{00000000-0005-0000-0000-00005E180000}"/>
    <cellStyle name="Normal 3 5 17" xfId="6228" xr:uid="{00000000-0005-0000-0000-00005F180000}"/>
    <cellStyle name="Normal 3 5 18" xfId="6229" xr:uid="{00000000-0005-0000-0000-000060180000}"/>
    <cellStyle name="Normal 3 5 2" xfId="6230" xr:uid="{00000000-0005-0000-0000-000061180000}"/>
    <cellStyle name="Normal 3 5 2 2" xfId="6231" xr:uid="{00000000-0005-0000-0000-000062180000}"/>
    <cellStyle name="Normal 3 5 2 2 2" xfId="6232" xr:uid="{00000000-0005-0000-0000-000063180000}"/>
    <cellStyle name="Normal 3 5 2 2 2 2" xfId="6233" xr:uid="{00000000-0005-0000-0000-000064180000}"/>
    <cellStyle name="Normal 3 5 2 2 3" xfId="6234" xr:uid="{00000000-0005-0000-0000-000065180000}"/>
    <cellStyle name="Normal 3 5 2 2 4" xfId="6235" xr:uid="{00000000-0005-0000-0000-000066180000}"/>
    <cellStyle name="Normal 3 5 2 2 5" xfId="6236" xr:uid="{00000000-0005-0000-0000-000067180000}"/>
    <cellStyle name="Normal 3 5 2 3" xfId="6237" xr:uid="{00000000-0005-0000-0000-000068180000}"/>
    <cellStyle name="Normal 3 5 2 4" xfId="6238" xr:uid="{00000000-0005-0000-0000-000069180000}"/>
    <cellStyle name="Normal 3 5 2 5" xfId="6239" xr:uid="{00000000-0005-0000-0000-00006A180000}"/>
    <cellStyle name="Normal 3 5 3" xfId="6240" xr:uid="{00000000-0005-0000-0000-00006B180000}"/>
    <cellStyle name="Normal 3 5 3 2" xfId="6241" xr:uid="{00000000-0005-0000-0000-00006C180000}"/>
    <cellStyle name="Normal 3 5 3 3" xfId="6242" xr:uid="{00000000-0005-0000-0000-00006D180000}"/>
    <cellStyle name="Normal 3 5 3 4" xfId="6243" xr:uid="{00000000-0005-0000-0000-00006E180000}"/>
    <cellStyle name="Normal 3 5 4" xfId="6244" xr:uid="{00000000-0005-0000-0000-00006F180000}"/>
    <cellStyle name="Normal 3 5 4 2" xfId="6245" xr:uid="{00000000-0005-0000-0000-000070180000}"/>
    <cellStyle name="Normal 3 5 5" xfId="6246" xr:uid="{00000000-0005-0000-0000-000071180000}"/>
    <cellStyle name="Normal 3 5 6" xfId="6247" xr:uid="{00000000-0005-0000-0000-000072180000}"/>
    <cellStyle name="Normal 3 5 7" xfId="6248" xr:uid="{00000000-0005-0000-0000-000073180000}"/>
    <cellStyle name="Normal 3 5 8" xfId="6249" xr:uid="{00000000-0005-0000-0000-000074180000}"/>
    <cellStyle name="Normal 3 5 9" xfId="6250" xr:uid="{00000000-0005-0000-0000-000075180000}"/>
    <cellStyle name="Normal 3 50" xfId="6251" xr:uid="{00000000-0005-0000-0000-000076180000}"/>
    <cellStyle name="Normal 3 51" xfId="6252" xr:uid="{00000000-0005-0000-0000-000077180000}"/>
    <cellStyle name="Normal 3 52" xfId="6253" xr:uid="{00000000-0005-0000-0000-000078180000}"/>
    <cellStyle name="Normal 3 53" xfId="6254" xr:uid="{00000000-0005-0000-0000-000079180000}"/>
    <cellStyle name="Normal 3 54" xfId="6255" xr:uid="{00000000-0005-0000-0000-00007A180000}"/>
    <cellStyle name="Normal 3 55" xfId="6256" xr:uid="{00000000-0005-0000-0000-00007B180000}"/>
    <cellStyle name="Normal 3 56" xfId="6257" xr:uid="{00000000-0005-0000-0000-00007C180000}"/>
    <cellStyle name="Normal 3 57" xfId="6258" xr:uid="{00000000-0005-0000-0000-00007D180000}"/>
    <cellStyle name="Normal 3 58" xfId="6259" xr:uid="{00000000-0005-0000-0000-00007E180000}"/>
    <cellStyle name="Normal 3 59" xfId="6260" xr:uid="{00000000-0005-0000-0000-00007F180000}"/>
    <cellStyle name="Normal 3 6" xfId="6261" xr:uid="{00000000-0005-0000-0000-000080180000}"/>
    <cellStyle name="Normal 3 6 2" xfId="6262" xr:uid="{00000000-0005-0000-0000-000081180000}"/>
    <cellStyle name="Normal 3 6 3" xfId="6263" xr:uid="{00000000-0005-0000-0000-000082180000}"/>
    <cellStyle name="Normal 3 6 4" xfId="6264" xr:uid="{00000000-0005-0000-0000-000083180000}"/>
    <cellStyle name="Normal 3 6 4 2" xfId="6265" xr:uid="{00000000-0005-0000-0000-000084180000}"/>
    <cellStyle name="Normal 3 6 5" xfId="6266" xr:uid="{00000000-0005-0000-0000-000085180000}"/>
    <cellStyle name="Normal 3 60" xfId="6267" xr:uid="{00000000-0005-0000-0000-000086180000}"/>
    <cellStyle name="Normal 3 61" xfId="6268" xr:uid="{00000000-0005-0000-0000-000087180000}"/>
    <cellStyle name="Normal 3 62" xfId="6269" xr:uid="{00000000-0005-0000-0000-000088180000}"/>
    <cellStyle name="Normal 3 63" xfId="6270" xr:uid="{00000000-0005-0000-0000-000089180000}"/>
    <cellStyle name="Normal 3 64" xfId="6271" xr:uid="{00000000-0005-0000-0000-00008A180000}"/>
    <cellStyle name="Normal 3 65" xfId="6272" xr:uid="{00000000-0005-0000-0000-00008B180000}"/>
    <cellStyle name="Normal 3 66" xfId="6273" xr:uid="{00000000-0005-0000-0000-00008C180000}"/>
    <cellStyle name="Normal 3 67" xfId="6274" xr:uid="{00000000-0005-0000-0000-00008D180000}"/>
    <cellStyle name="Normal 3 68" xfId="6275" xr:uid="{00000000-0005-0000-0000-00008E180000}"/>
    <cellStyle name="Normal 3 69" xfId="6276" xr:uid="{00000000-0005-0000-0000-00008F180000}"/>
    <cellStyle name="Normal 3 7" xfId="6277" xr:uid="{00000000-0005-0000-0000-000090180000}"/>
    <cellStyle name="Normal 3 70" xfId="6278" xr:uid="{00000000-0005-0000-0000-000091180000}"/>
    <cellStyle name="Normal 3 71" xfId="6279" xr:uid="{00000000-0005-0000-0000-000092180000}"/>
    <cellStyle name="Normal 3 72" xfId="6280" xr:uid="{00000000-0005-0000-0000-000093180000}"/>
    <cellStyle name="Normal 3 73" xfId="6281" xr:uid="{00000000-0005-0000-0000-000094180000}"/>
    <cellStyle name="Normal 3 74" xfId="6282" xr:uid="{00000000-0005-0000-0000-000095180000}"/>
    <cellStyle name="Normal 3 75" xfId="6283" xr:uid="{00000000-0005-0000-0000-000096180000}"/>
    <cellStyle name="Normal 3 76" xfId="6284" xr:uid="{00000000-0005-0000-0000-000097180000}"/>
    <cellStyle name="Normal 3 77" xfId="6285" xr:uid="{00000000-0005-0000-0000-000098180000}"/>
    <cellStyle name="Normal 3 78" xfId="6286" xr:uid="{00000000-0005-0000-0000-000099180000}"/>
    <cellStyle name="Normal 3 79" xfId="6287" xr:uid="{00000000-0005-0000-0000-00009A180000}"/>
    <cellStyle name="Normal 3 8" xfId="6288" xr:uid="{00000000-0005-0000-0000-00009B180000}"/>
    <cellStyle name="Normal 3 8 2" xfId="6289" xr:uid="{00000000-0005-0000-0000-00009C180000}"/>
    <cellStyle name="Normal 3 8 3" xfId="6290" xr:uid="{00000000-0005-0000-0000-00009D180000}"/>
    <cellStyle name="Normal 3 8 4" xfId="6291" xr:uid="{00000000-0005-0000-0000-00009E180000}"/>
    <cellStyle name="Normal 3 8 4 2" xfId="6292" xr:uid="{00000000-0005-0000-0000-00009F180000}"/>
    <cellStyle name="Normal 3 8 5" xfId="6293" xr:uid="{00000000-0005-0000-0000-0000A0180000}"/>
    <cellStyle name="Normal 3 80" xfId="6294" xr:uid="{00000000-0005-0000-0000-0000A1180000}"/>
    <cellStyle name="Normal 3 81" xfId="6295" xr:uid="{00000000-0005-0000-0000-0000A2180000}"/>
    <cellStyle name="Normal 3 82" xfId="6296" xr:uid="{00000000-0005-0000-0000-0000A3180000}"/>
    <cellStyle name="Normal 3 83" xfId="6297" xr:uid="{00000000-0005-0000-0000-0000A4180000}"/>
    <cellStyle name="Normal 3 84" xfId="6298" xr:uid="{00000000-0005-0000-0000-0000A5180000}"/>
    <cellStyle name="Normal 3 85" xfId="6299" xr:uid="{00000000-0005-0000-0000-0000A6180000}"/>
    <cellStyle name="Normal 3 86" xfId="6300" xr:uid="{00000000-0005-0000-0000-0000A7180000}"/>
    <cellStyle name="Normal 3 87" xfId="6301" xr:uid="{00000000-0005-0000-0000-0000A8180000}"/>
    <cellStyle name="Normal 3 88" xfId="6302" xr:uid="{00000000-0005-0000-0000-0000A9180000}"/>
    <cellStyle name="Normal 3 89" xfId="6303" xr:uid="{00000000-0005-0000-0000-0000AA180000}"/>
    <cellStyle name="Normal 3 9" xfId="6304" xr:uid="{00000000-0005-0000-0000-0000AB180000}"/>
    <cellStyle name="Normal 3 9 2" xfId="6305" xr:uid="{00000000-0005-0000-0000-0000AC180000}"/>
    <cellStyle name="Normal 3 9 3" xfId="6306" xr:uid="{00000000-0005-0000-0000-0000AD180000}"/>
    <cellStyle name="Normal 3 9 4" xfId="6307" xr:uid="{00000000-0005-0000-0000-0000AE180000}"/>
    <cellStyle name="Normal 3 9 4 2" xfId="6308" xr:uid="{00000000-0005-0000-0000-0000AF180000}"/>
    <cellStyle name="Normal 3 9 5" xfId="6309" xr:uid="{00000000-0005-0000-0000-0000B0180000}"/>
    <cellStyle name="Normal 3 90" xfId="6310" xr:uid="{00000000-0005-0000-0000-0000B1180000}"/>
    <cellStyle name="Normal 3 91" xfId="6311" xr:uid="{00000000-0005-0000-0000-0000B2180000}"/>
    <cellStyle name="Normal 3 92" xfId="6312" xr:uid="{00000000-0005-0000-0000-0000B3180000}"/>
    <cellStyle name="Normal 3 93" xfId="6313" xr:uid="{00000000-0005-0000-0000-0000B4180000}"/>
    <cellStyle name="Normal 3 94" xfId="6314" xr:uid="{00000000-0005-0000-0000-0000B5180000}"/>
    <cellStyle name="Normal 3 95" xfId="6315" xr:uid="{00000000-0005-0000-0000-0000B6180000}"/>
    <cellStyle name="Normal 3 96" xfId="6316" xr:uid="{00000000-0005-0000-0000-0000B7180000}"/>
    <cellStyle name="Normal 3 97" xfId="6317" xr:uid="{00000000-0005-0000-0000-0000B8180000}"/>
    <cellStyle name="Normal 3 98" xfId="6318" xr:uid="{00000000-0005-0000-0000-0000B9180000}"/>
    <cellStyle name="Normal 3 99" xfId="6319" xr:uid="{00000000-0005-0000-0000-0000BA180000}"/>
    <cellStyle name="Normal 30" xfId="6320" xr:uid="{00000000-0005-0000-0000-0000BB180000}"/>
    <cellStyle name="Normal 31" xfId="6321" xr:uid="{00000000-0005-0000-0000-0000BC180000}"/>
    <cellStyle name="Normal 31 2" xfId="6322" xr:uid="{00000000-0005-0000-0000-0000BD180000}"/>
    <cellStyle name="Normal 31 3" xfId="6323" xr:uid="{00000000-0005-0000-0000-0000BE180000}"/>
    <cellStyle name="Normal 32" xfId="6324" xr:uid="{00000000-0005-0000-0000-0000BF180000}"/>
    <cellStyle name="Normal 32 2" xfId="6325" xr:uid="{00000000-0005-0000-0000-0000C0180000}"/>
    <cellStyle name="Normal 33" xfId="6326" xr:uid="{00000000-0005-0000-0000-0000C1180000}"/>
    <cellStyle name="Normal 34" xfId="6327" xr:uid="{00000000-0005-0000-0000-0000C2180000}"/>
    <cellStyle name="Normal 35" xfId="6328" xr:uid="{00000000-0005-0000-0000-0000C3180000}"/>
    <cellStyle name="Normal 36" xfId="6329" xr:uid="{00000000-0005-0000-0000-0000C4180000}"/>
    <cellStyle name="Normal 37" xfId="6330" xr:uid="{00000000-0005-0000-0000-0000C5180000}"/>
    <cellStyle name="Normal 38" xfId="6331" xr:uid="{00000000-0005-0000-0000-0000C6180000}"/>
    <cellStyle name="Normal 39" xfId="6332" xr:uid="{00000000-0005-0000-0000-0000C7180000}"/>
    <cellStyle name="Normal 4" xfId="14" xr:uid="{00000000-0005-0000-0000-0000C8180000}"/>
    <cellStyle name="Normal 4 10" xfId="6333" xr:uid="{00000000-0005-0000-0000-0000C9180000}"/>
    <cellStyle name="Normal 4 10 2" xfId="6334" xr:uid="{00000000-0005-0000-0000-0000CA180000}"/>
    <cellStyle name="Normal 4 10 3" xfId="6335" xr:uid="{00000000-0005-0000-0000-0000CB180000}"/>
    <cellStyle name="Normal 4 100" xfId="6336" xr:uid="{00000000-0005-0000-0000-0000CC180000}"/>
    <cellStyle name="Normal 4 101" xfId="6337" xr:uid="{00000000-0005-0000-0000-0000CD180000}"/>
    <cellStyle name="Normal 4 102" xfId="6338" xr:uid="{00000000-0005-0000-0000-0000CE180000}"/>
    <cellStyle name="Normal 4 103" xfId="6339" xr:uid="{00000000-0005-0000-0000-0000CF180000}"/>
    <cellStyle name="Normal 4 104" xfId="6340" xr:uid="{00000000-0005-0000-0000-0000D0180000}"/>
    <cellStyle name="Normal 4 105" xfId="6341" xr:uid="{00000000-0005-0000-0000-0000D1180000}"/>
    <cellStyle name="Normal 4 106" xfId="6342" xr:uid="{00000000-0005-0000-0000-0000D2180000}"/>
    <cellStyle name="Normal 4 107" xfId="6343" xr:uid="{00000000-0005-0000-0000-0000D3180000}"/>
    <cellStyle name="Normal 4 108" xfId="6344" xr:uid="{00000000-0005-0000-0000-0000D4180000}"/>
    <cellStyle name="Normal 4 109" xfId="6345" xr:uid="{00000000-0005-0000-0000-0000D5180000}"/>
    <cellStyle name="Normal 4 11" xfId="6346" xr:uid="{00000000-0005-0000-0000-0000D6180000}"/>
    <cellStyle name="Normal 4 11 2" xfId="6347" xr:uid="{00000000-0005-0000-0000-0000D7180000}"/>
    <cellStyle name="Normal 4 11 3" xfId="6348" xr:uid="{00000000-0005-0000-0000-0000D8180000}"/>
    <cellStyle name="Normal 4 110" xfId="6349" xr:uid="{00000000-0005-0000-0000-0000D9180000}"/>
    <cellStyle name="Normal 4 111" xfId="6350" xr:uid="{00000000-0005-0000-0000-0000DA180000}"/>
    <cellStyle name="Normal 4 112" xfId="6351" xr:uid="{00000000-0005-0000-0000-0000DB180000}"/>
    <cellStyle name="Normal 4 113" xfId="6352" xr:uid="{00000000-0005-0000-0000-0000DC180000}"/>
    <cellStyle name="Normal 4 114" xfId="6353" xr:uid="{00000000-0005-0000-0000-0000DD180000}"/>
    <cellStyle name="Normal 4 115" xfId="6354" xr:uid="{00000000-0005-0000-0000-0000DE180000}"/>
    <cellStyle name="Normal 4 116" xfId="6355" xr:uid="{00000000-0005-0000-0000-0000DF180000}"/>
    <cellStyle name="Normal 4 117" xfId="6356" xr:uid="{00000000-0005-0000-0000-0000E0180000}"/>
    <cellStyle name="Normal 4 118" xfId="6357" xr:uid="{00000000-0005-0000-0000-0000E1180000}"/>
    <cellStyle name="Normal 4 119" xfId="6358" xr:uid="{00000000-0005-0000-0000-0000E2180000}"/>
    <cellStyle name="Normal 4 12" xfId="6359" xr:uid="{00000000-0005-0000-0000-0000E3180000}"/>
    <cellStyle name="Normal 4 12 2" xfId="6360" xr:uid="{00000000-0005-0000-0000-0000E4180000}"/>
    <cellStyle name="Normal 4 120" xfId="6361" xr:uid="{00000000-0005-0000-0000-0000E5180000}"/>
    <cellStyle name="Normal 4 121" xfId="6362" xr:uid="{00000000-0005-0000-0000-0000E6180000}"/>
    <cellStyle name="Normal 4 122" xfId="6363" xr:uid="{00000000-0005-0000-0000-0000E7180000}"/>
    <cellStyle name="Normal 4 123" xfId="6364" xr:uid="{00000000-0005-0000-0000-0000E8180000}"/>
    <cellStyle name="Normal 4 124" xfId="6365" xr:uid="{00000000-0005-0000-0000-0000E9180000}"/>
    <cellStyle name="Normal 4 125" xfId="6366" xr:uid="{00000000-0005-0000-0000-0000EA180000}"/>
    <cellStyle name="Normal 4 126" xfId="6367" xr:uid="{00000000-0005-0000-0000-0000EB180000}"/>
    <cellStyle name="Normal 4 127" xfId="6368" xr:uid="{00000000-0005-0000-0000-0000EC180000}"/>
    <cellStyle name="Normal 4 128" xfId="6369" xr:uid="{00000000-0005-0000-0000-0000ED180000}"/>
    <cellStyle name="Normal 4 129" xfId="6370" xr:uid="{00000000-0005-0000-0000-0000EE180000}"/>
    <cellStyle name="Normal 4 13" xfId="6371" xr:uid="{00000000-0005-0000-0000-0000EF180000}"/>
    <cellStyle name="Normal 4 13 2" xfId="6372" xr:uid="{00000000-0005-0000-0000-0000F0180000}"/>
    <cellStyle name="Normal 4 130" xfId="6373" xr:uid="{00000000-0005-0000-0000-0000F1180000}"/>
    <cellStyle name="Normal 4 131" xfId="6374" xr:uid="{00000000-0005-0000-0000-0000F2180000}"/>
    <cellStyle name="Normal 4 132" xfId="6375" xr:uid="{00000000-0005-0000-0000-0000F3180000}"/>
    <cellStyle name="Normal 4 133" xfId="6376" xr:uid="{00000000-0005-0000-0000-0000F4180000}"/>
    <cellStyle name="Normal 4 134" xfId="6377" xr:uid="{00000000-0005-0000-0000-0000F5180000}"/>
    <cellStyle name="Normal 4 135" xfId="6378" xr:uid="{00000000-0005-0000-0000-0000F6180000}"/>
    <cellStyle name="Normal 4 136" xfId="6379" xr:uid="{00000000-0005-0000-0000-0000F7180000}"/>
    <cellStyle name="Normal 4 137" xfId="6380" xr:uid="{00000000-0005-0000-0000-0000F8180000}"/>
    <cellStyle name="Normal 4 138" xfId="6381" xr:uid="{00000000-0005-0000-0000-0000F9180000}"/>
    <cellStyle name="Normal 4 139" xfId="6382" xr:uid="{00000000-0005-0000-0000-0000FA180000}"/>
    <cellStyle name="Normal 4 14" xfId="6383" xr:uid="{00000000-0005-0000-0000-0000FB180000}"/>
    <cellStyle name="Normal 4 14 2" xfId="6384" xr:uid="{00000000-0005-0000-0000-0000FC180000}"/>
    <cellStyle name="Normal 4 140" xfId="6385" xr:uid="{00000000-0005-0000-0000-0000FD180000}"/>
    <cellStyle name="Normal 4 141" xfId="6386" xr:uid="{00000000-0005-0000-0000-0000FE180000}"/>
    <cellStyle name="Normal 4 142" xfId="6387" xr:uid="{00000000-0005-0000-0000-0000FF180000}"/>
    <cellStyle name="Normal 4 143" xfId="6388" xr:uid="{00000000-0005-0000-0000-000000190000}"/>
    <cellStyle name="Normal 4 144" xfId="6389" xr:uid="{00000000-0005-0000-0000-000001190000}"/>
    <cellStyle name="Normal 4 145" xfId="6390" xr:uid="{00000000-0005-0000-0000-000002190000}"/>
    <cellStyle name="Normal 4 146" xfId="6391" xr:uid="{00000000-0005-0000-0000-000003190000}"/>
    <cellStyle name="Normal 4 147" xfId="6392" xr:uid="{00000000-0005-0000-0000-000004190000}"/>
    <cellStyle name="Normal 4 148" xfId="6393" xr:uid="{00000000-0005-0000-0000-000005190000}"/>
    <cellStyle name="Normal 4 149" xfId="6394" xr:uid="{00000000-0005-0000-0000-000006190000}"/>
    <cellStyle name="Normal 4 15" xfId="6395" xr:uid="{00000000-0005-0000-0000-000007190000}"/>
    <cellStyle name="Normal 4 15 2" xfId="6396" xr:uid="{00000000-0005-0000-0000-000008190000}"/>
    <cellStyle name="Normal 4 150" xfId="6397" xr:uid="{00000000-0005-0000-0000-000009190000}"/>
    <cellStyle name="Normal 4 151" xfId="6398" xr:uid="{00000000-0005-0000-0000-00000A190000}"/>
    <cellStyle name="Normal 4 152" xfId="6399" xr:uid="{00000000-0005-0000-0000-00000B190000}"/>
    <cellStyle name="Normal 4 153" xfId="6400" xr:uid="{00000000-0005-0000-0000-00000C190000}"/>
    <cellStyle name="Normal 4 154" xfId="6401" xr:uid="{00000000-0005-0000-0000-00000D190000}"/>
    <cellStyle name="Normal 4 155" xfId="6402" xr:uid="{00000000-0005-0000-0000-00000E190000}"/>
    <cellStyle name="Normal 4 156" xfId="6403" xr:uid="{00000000-0005-0000-0000-00000F190000}"/>
    <cellStyle name="Normal 4 157" xfId="6404" xr:uid="{00000000-0005-0000-0000-000010190000}"/>
    <cellStyle name="Normal 4 158" xfId="6405" xr:uid="{00000000-0005-0000-0000-000011190000}"/>
    <cellStyle name="Normal 4 158 2" xfId="12430" xr:uid="{F9C4FD15-A9AC-46D9-AAE9-861E07304564}"/>
    <cellStyle name="Normal 4 159" xfId="6406" xr:uid="{00000000-0005-0000-0000-000012190000}"/>
    <cellStyle name="Normal 4 159 2" xfId="12431" xr:uid="{AA7A4DC5-F1FD-491D-8C57-DBA331E9F208}"/>
    <cellStyle name="Normal 4 16" xfId="6407" xr:uid="{00000000-0005-0000-0000-000013190000}"/>
    <cellStyle name="Normal 4 16 2" xfId="6408" xr:uid="{00000000-0005-0000-0000-000014190000}"/>
    <cellStyle name="Normal 4 160" xfId="10090" xr:uid="{1F5B1F9F-C8CE-4F0D-90DC-B04C59D978E2}"/>
    <cellStyle name="Normal 4 17" xfId="6409" xr:uid="{00000000-0005-0000-0000-000015190000}"/>
    <cellStyle name="Normal 4 17 2" xfId="6410" xr:uid="{00000000-0005-0000-0000-000016190000}"/>
    <cellStyle name="Normal 4 18" xfId="6411" xr:uid="{00000000-0005-0000-0000-000017190000}"/>
    <cellStyle name="Normal 4 18 2" xfId="6412" xr:uid="{00000000-0005-0000-0000-000018190000}"/>
    <cellStyle name="Normal 4 19" xfId="6413" xr:uid="{00000000-0005-0000-0000-000019190000}"/>
    <cellStyle name="Normal 4 19 2" xfId="6414" xr:uid="{00000000-0005-0000-0000-00001A190000}"/>
    <cellStyle name="Normal 4 2" xfId="6415" xr:uid="{00000000-0005-0000-0000-00001B190000}"/>
    <cellStyle name="Normal 4 2 10" xfId="6416" xr:uid="{00000000-0005-0000-0000-00001C190000}"/>
    <cellStyle name="Normal 4 2 11" xfId="6417" xr:uid="{00000000-0005-0000-0000-00001D190000}"/>
    <cellStyle name="Normal 4 2 12" xfId="6418" xr:uid="{00000000-0005-0000-0000-00001E190000}"/>
    <cellStyle name="Normal 4 2 13" xfId="6419" xr:uid="{00000000-0005-0000-0000-00001F190000}"/>
    <cellStyle name="Normal 4 2 14" xfId="6420" xr:uid="{00000000-0005-0000-0000-000020190000}"/>
    <cellStyle name="Normal 4 2 15" xfId="6421" xr:uid="{00000000-0005-0000-0000-000021190000}"/>
    <cellStyle name="Normal 4 2 16" xfId="6422" xr:uid="{00000000-0005-0000-0000-000022190000}"/>
    <cellStyle name="Normal 4 2 17" xfId="6423" xr:uid="{00000000-0005-0000-0000-000023190000}"/>
    <cellStyle name="Normal 4 2 18" xfId="6424" xr:uid="{00000000-0005-0000-0000-000024190000}"/>
    <cellStyle name="Normal 4 2 2" xfId="6425" xr:uid="{00000000-0005-0000-0000-000025190000}"/>
    <cellStyle name="Normal 4 2 2 10" xfId="6426" xr:uid="{00000000-0005-0000-0000-000026190000}"/>
    <cellStyle name="Normal 4 2 2 11" xfId="6427" xr:uid="{00000000-0005-0000-0000-000027190000}"/>
    <cellStyle name="Normal 4 2 2 2" xfId="6428" xr:uid="{00000000-0005-0000-0000-000028190000}"/>
    <cellStyle name="Normal 4 2 2 2 2" xfId="6429" xr:uid="{00000000-0005-0000-0000-000029190000}"/>
    <cellStyle name="Normal 4 2 2 3" xfId="6430" xr:uid="{00000000-0005-0000-0000-00002A190000}"/>
    <cellStyle name="Normal 4 2 2 4" xfId="6431" xr:uid="{00000000-0005-0000-0000-00002B190000}"/>
    <cellStyle name="Normal 4 2 2 5" xfId="6432" xr:uid="{00000000-0005-0000-0000-00002C190000}"/>
    <cellStyle name="Normal 4 2 2 6" xfId="6433" xr:uid="{00000000-0005-0000-0000-00002D190000}"/>
    <cellStyle name="Normal 4 2 2 7" xfId="6434" xr:uid="{00000000-0005-0000-0000-00002E190000}"/>
    <cellStyle name="Normal 4 2 2 8" xfId="6435" xr:uid="{00000000-0005-0000-0000-00002F190000}"/>
    <cellStyle name="Normal 4 2 2 9" xfId="6436" xr:uid="{00000000-0005-0000-0000-000030190000}"/>
    <cellStyle name="Normal 4 2 3" xfId="6437" xr:uid="{00000000-0005-0000-0000-000031190000}"/>
    <cellStyle name="Normal 4 2 4" xfId="6438" xr:uid="{00000000-0005-0000-0000-000032190000}"/>
    <cellStyle name="Normal 4 2 5" xfId="6439" xr:uid="{00000000-0005-0000-0000-000033190000}"/>
    <cellStyle name="Normal 4 2 5 2" xfId="6440" xr:uid="{00000000-0005-0000-0000-000034190000}"/>
    <cellStyle name="Normal 4 2 6" xfId="6441" xr:uid="{00000000-0005-0000-0000-000035190000}"/>
    <cellStyle name="Normal 4 2 7" xfId="6442" xr:uid="{00000000-0005-0000-0000-000036190000}"/>
    <cellStyle name="Normal 4 2 8" xfId="6443" xr:uid="{00000000-0005-0000-0000-000037190000}"/>
    <cellStyle name="Normal 4 2 9" xfId="6444" xr:uid="{00000000-0005-0000-0000-000038190000}"/>
    <cellStyle name="Normal 4 20" xfId="6445" xr:uid="{00000000-0005-0000-0000-000039190000}"/>
    <cellStyle name="Normal 4 20 2" xfId="6446" xr:uid="{00000000-0005-0000-0000-00003A190000}"/>
    <cellStyle name="Normal 4 21" xfId="6447" xr:uid="{00000000-0005-0000-0000-00003B190000}"/>
    <cellStyle name="Normal 4 21 2" xfId="6448" xr:uid="{00000000-0005-0000-0000-00003C190000}"/>
    <cellStyle name="Normal 4 22" xfId="6449" xr:uid="{00000000-0005-0000-0000-00003D190000}"/>
    <cellStyle name="Normal 4 22 2" xfId="6450" xr:uid="{00000000-0005-0000-0000-00003E190000}"/>
    <cellStyle name="Normal 4 23" xfId="6451" xr:uid="{00000000-0005-0000-0000-00003F190000}"/>
    <cellStyle name="Normal 4 23 2" xfId="6452" xr:uid="{00000000-0005-0000-0000-000040190000}"/>
    <cellStyle name="Normal 4 24" xfId="6453" xr:uid="{00000000-0005-0000-0000-000041190000}"/>
    <cellStyle name="Normal 4 24 2" xfId="6454" xr:uid="{00000000-0005-0000-0000-000042190000}"/>
    <cellStyle name="Normal 4 25" xfId="6455" xr:uid="{00000000-0005-0000-0000-000043190000}"/>
    <cellStyle name="Normal 4 25 2" xfId="6456" xr:uid="{00000000-0005-0000-0000-000044190000}"/>
    <cellStyle name="Normal 4 26" xfId="6457" xr:uid="{00000000-0005-0000-0000-000045190000}"/>
    <cellStyle name="Normal 4 26 2" xfId="6458" xr:uid="{00000000-0005-0000-0000-000046190000}"/>
    <cellStyle name="Normal 4 27" xfId="6459" xr:uid="{00000000-0005-0000-0000-000047190000}"/>
    <cellStyle name="Normal 4 27 2" xfId="6460" xr:uid="{00000000-0005-0000-0000-000048190000}"/>
    <cellStyle name="Normal 4 28" xfId="6461" xr:uid="{00000000-0005-0000-0000-000049190000}"/>
    <cellStyle name="Normal 4 28 2" xfId="6462" xr:uid="{00000000-0005-0000-0000-00004A190000}"/>
    <cellStyle name="Normal 4 29" xfId="6463" xr:uid="{00000000-0005-0000-0000-00004B190000}"/>
    <cellStyle name="Normal 4 29 2" xfId="6464" xr:uid="{00000000-0005-0000-0000-00004C190000}"/>
    <cellStyle name="Normal 4 3" xfId="6465" xr:uid="{00000000-0005-0000-0000-00004D190000}"/>
    <cellStyle name="Normal 4 3 10" xfId="6466" xr:uid="{00000000-0005-0000-0000-00004E190000}"/>
    <cellStyle name="Normal 4 3 11" xfId="6467" xr:uid="{00000000-0005-0000-0000-00004F190000}"/>
    <cellStyle name="Normal 4 3 2" xfId="6468" xr:uid="{00000000-0005-0000-0000-000050190000}"/>
    <cellStyle name="Normal 4 3 2 2" xfId="6469" xr:uid="{00000000-0005-0000-0000-000051190000}"/>
    <cellStyle name="Normal 4 3 3" xfId="6470" xr:uid="{00000000-0005-0000-0000-000052190000}"/>
    <cellStyle name="Normal 4 3 3 2" xfId="6471" xr:uid="{00000000-0005-0000-0000-000053190000}"/>
    <cellStyle name="Normal 4 3 4" xfId="6472" xr:uid="{00000000-0005-0000-0000-000054190000}"/>
    <cellStyle name="Normal 4 3 5" xfId="6473" xr:uid="{00000000-0005-0000-0000-000055190000}"/>
    <cellStyle name="Normal 4 3 6" xfId="6474" xr:uid="{00000000-0005-0000-0000-000056190000}"/>
    <cellStyle name="Normal 4 3 7" xfId="6475" xr:uid="{00000000-0005-0000-0000-000057190000}"/>
    <cellStyle name="Normal 4 3 8" xfId="6476" xr:uid="{00000000-0005-0000-0000-000058190000}"/>
    <cellStyle name="Normal 4 3 9" xfId="6477" xr:uid="{00000000-0005-0000-0000-000059190000}"/>
    <cellStyle name="Normal 4 30" xfId="6478" xr:uid="{00000000-0005-0000-0000-00005A190000}"/>
    <cellStyle name="Normal 4 30 2" xfId="6479" xr:uid="{00000000-0005-0000-0000-00005B190000}"/>
    <cellStyle name="Normal 4 31" xfId="6480" xr:uid="{00000000-0005-0000-0000-00005C190000}"/>
    <cellStyle name="Normal 4 31 2" xfId="6481" xr:uid="{00000000-0005-0000-0000-00005D190000}"/>
    <cellStyle name="Normal 4 32" xfId="6482" xr:uid="{00000000-0005-0000-0000-00005E190000}"/>
    <cellStyle name="Normal 4 32 2" xfId="6483" xr:uid="{00000000-0005-0000-0000-00005F190000}"/>
    <cellStyle name="Normal 4 33" xfId="6484" xr:uid="{00000000-0005-0000-0000-000060190000}"/>
    <cellStyle name="Normal 4 33 2" xfId="6485" xr:uid="{00000000-0005-0000-0000-000061190000}"/>
    <cellStyle name="Normal 4 34" xfId="6486" xr:uid="{00000000-0005-0000-0000-000062190000}"/>
    <cellStyle name="Normal 4 34 2" xfId="6487" xr:uid="{00000000-0005-0000-0000-000063190000}"/>
    <cellStyle name="Normal 4 35" xfId="6488" xr:uid="{00000000-0005-0000-0000-000064190000}"/>
    <cellStyle name="Normal 4 35 2" xfId="6489" xr:uid="{00000000-0005-0000-0000-000065190000}"/>
    <cellStyle name="Normal 4 36" xfId="6490" xr:uid="{00000000-0005-0000-0000-000066190000}"/>
    <cellStyle name="Normal 4 36 2" xfId="6491" xr:uid="{00000000-0005-0000-0000-000067190000}"/>
    <cellStyle name="Normal 4 37" xfId="6492" xr:uid="{00000000-0005-0000-0000-000068190000}"/>
    <cellStyle name="Normal 4 37 2" xfId="6493" xr:uid="{00000000-0005-0000-0000-000069190000}"/>
    <cellStyle name="Normal 4 38" xfId="6494" xr:uid="{00000000-0005-0000-0000-00006A190000}"/>
    <cellStyle name="Normal 4 38 2" xfId="6495" xr:uid="{00000000-0005-0000-0000-00006B190000}"/>
    <cellStyle name="Normal 4 39" xfId="6496" xr:uid="{00000000-0005-0000-0000-00006C190000}"/>
    <cellStyle name="Normal 4 39 2" xfId="6497" xr:uid="{00000000-0005-0000-0000-00006D190000}"/>
    <cellStyle name="Normal 4 4" xfId="6498" xr:uid="{00000000-0005-0000-0000-00006E190000}"/>
    <cellStyle name="Normal 4 4 2" xfId="6499" xr:uid="{00000000-0005-0000-0000-00006F190000}"/>
    <cellStyle name="Normal 4 4 2 2" xfId="6500" xr:uid="{00000000-0005-0000-0000-000070190000}"/>
    <cellStyle name="Normal 4 4 2 3" xfId="6501" xr:uid="{00000000-0005-0000-0000-000071190000}"/>
    <cellStyle name="Normal 4 4 2 4" xfId="6502" xr:uid="{00000000-0005-0000-0000-000072190000}"/>
    <cellStyle name="Normal 4 4 2 5" xfId="6503" xr:uid="{00000000-0005-0000-0000-000073190000}"/>
    <cellStyle name="Normal 4 4 3" xfId="6504" xr:uid="{00000000-0005-0000-0000-000074190000}"/>
    <cellStyle name="Normal 4 4 4" xfId="6505" xr:uid="{00000000-0005-0000-0000-000075190000}"/>
    <cellStyle name="Normal 4 4 4 2" xfId="6506" xr:uid="{00000000-0005-0000-0000-000076190000}"/>
    <cellStyle name="Normal 4 4 5" xfId="6507" xr:uid="{00000000-0005-0000-0000-000077190000}"/>
    <cellStyle name="Normal 4 4 6" xfId="6508" xr:uid="{00000000-0005-0000-0000-000078190000}"/>
    <cellStyle name="Normal 4 4 6 2" xfId="6509" xr:uid="{00000000-0005-0000-0000-000079190000}"/>
    <cellStyle name="Normal 4 4 7" xfId="9402" xr:uid="{00000000-0005-0000-0000-00007A190000}"/>
    <cellStyle name="Normal 4 40" xfId="6510" xr:uid="{00000000-0005-0000-0000-00007B190000}"/>
    <cellStyle name="Normal 4 40 2" xfId="6511" xr:uid="{00000000-0005-0000-0000-00007C190000}"/>
    <cellStyle name="Normal 4 41" xfId="6512" xr:uid="{00000000-0005-0000-0000-00007D190000}"/>
    <cellStyle name="Normal 4 41 2" xfId="6513" xr:uid="{00000000-0005-0000-0000-00007E190000}"/>
    <cellStyle name="Normal 4 42" xfId="6514" xr:uid="{00000000-0005-0000-0000-00007F190000}"/>
    <cellStyle name="Normal 4 42 2" xfId="6515" xr:uid="{00000000-0005-0000-0000-000080190000}"/>
    <cellStyle name="Normal 4 43" xfId="6516" xr:uid="{00000000-0005-0000-0000-000081190000}"/>
    <cellStyle name="Normal 4 43 2" xfId="6517" xr:uid="{00000000-0005-0000-0000-000082190000}"/>
    <cellStyle name="Normal 4 44" xfId="6518" xr:uid="{00000000-0005-0000-0000-000083190000}"/>
    <cellStyle name="Normal 4 44 2" xfId="6519" xr:uid="{00000000-0005-0000-0000-000084190000}"/>
    <cellStyle name="Normal 4 45" xfId="6520" xr:uid="{00000000-0005-0000-0000-000085190000}"/>
    <cellStyle name="Normal 4 45 2" xfId="6521" xr:uid="{00000000-0005-0000-0000-000086190000}"/>
    <cellStyle name="Normal 4 46" xfId="6522" xr:uid="{00000000-0005-0000-0000-000087190000}"/>
    <cellStyle name="Normal 4 46 2" xfId="6523" xr:uid="{00000000-0005-0000-0000-000088190000}"/>
    <cellStyle name="Normal 4 47" xfId="6524" xr:uid="{00000000-0005-0000-0000-000089190000}"/>
    <cellStyle name="Normal 4 47 2" xfId="6525" xr:uid="{00000000-0005-0000-0000-00008A190000}"/>
    <cellStyle name="Normal 4 48" xfId="6526" xr:uid="{00000000-0005-0000-0000-00008B190000}"/>
    <cellStyle name="Normal 4 48 2" xfId="6527" xr:uid="{00000000-0005-0000-0000-00008C190000}"/>
    <cellStyle name="Normal 4 49" xfId="6528" xr:uid="{00000000-0005-0000-0000-00008D190000}"/>
    <cellStyle name="Normal 4 49 2" xfId="6529" xr:uid="{00000000-0005-0000-0000-00008E190000}"/>
    <cellStyle name="Normal 4 5" xfId="6530" xr:uid="{00000000-0005-0000-0000-00008F190000}"/>
    <cellStyle name="Normal 4 5 2" xfId="6531" xr:uid="{00000000-0005-0000-0000-000090190000}"/>
    <cellStyle name="Normal 4 5 2 2" xfId="6532" xr:uid="{00000000-0005-0000-0000-000091190000}"/>
    <cellStyle name="Normal 4 5 2 3" xfId="6533" xr:uid="{00000000-0005-0000-0000-000092190000}"/>
    <cellStyle name="Normal 4 5 3" xfId="6534" xr:uid="{00000000-0005-0000-0000-000093190000}"/>
    <cellStyle name="Normal 4 5 4" xfId="6535" xr:uid="{00000000-0005-0000-0000-000094190000}"/>
    <cellStyle name="Normal 4 5 5" xfId="6536" xr:uid="{00000000-0005-0000-0000-000095190000}"/>
    <cellStyle name="Normal 4 50" xfId="6537" xr:uid="{00000000-0005-0000-0000-000096190000}"/>
    <cellStyle name="Normal 4 50 2" xfId="6538" xr:uid="{00000000-0005-0000-0000-000097190000}"/>
    <cellStyle name="Normal 4 51" xfId="6539" xr:uid="{00000000-0005-0000-0000-000098190000}"/>
    <cellStyle name="Normal 4 51 2" xfId="6540" xr:uid="{00000000-0005-0000-0000-000099190000}"/>
    <cellStyle name="Normal 4 52" xfId="6541" xr:uid="{00000000-0005-0000-0000-00009A190000}"/>
    <cellStyle name="Normal 4 52 2" xfId="6542" xr:uid="{00000000-0005-0000-0000-00009B190000}"/>
    <cellStyle name="Normal 4 53" xfId="6543" xr:uid="{00000000-0005-0000-0000-00009C190000}"/>
    <cellStyle name="Normal 4 53 2" xfId="6544" xr:uid="{00000000-0005-0000-0000-00009D190000}"/>
    <cellStyle name="Normal 4 54" xfId="6545" xr:uid="{00000000-0005-0000-0000-00009E190000}"/>
    <cellStyle name="Normal 4 54 2" xfId="6546" xr:uid="{00000000-0005-0000-0000-00009F190000}"/>
    <cellStyle name="Normal 4 55" xfId="6547" xr:uid="{00000000-0005-0000-0000-0000A0190000}"/>
    <cellStyle name="Normal 4 55 2" xfId="6548" xr:uid="{00000000-0005-0000-0000-0000A1190000}"/>
    <cellStyle name="Normal 4 56" xfId="6549" xr:uid="{00000000-0005-0000-0000-0000A2190000}"/>
    <cellStyle name="Normal 4 56 2" xfId="6550" xr:uid="{00000000-0005-0000-0000-0000A3190000}"/>
    <cellStyle name="Normal 4 57" xfId="6551" xr:uid="{00000000-0005-0000-0000-0000A4190000}"/>
    <cellStyle name="Normal 4 57 2" xfId="6552" xr:uid="{00000000-0005-0000-0000-0000A5190000}"/>
    <cellStyle name="Normal 4 58" xfId="6553" xr:uid="{00000000-0005-0000-0000-0000A6190000}"/>
    <cellStyle name="Normal 4 58 2" xfId="6554" xr:uid="{00000000-0005-0000-0000-0000A7190000}"/>
    <cellStyle name="Normal 4 59" xfId="6555" xr:uid="{00000000-0005-0000-0000-0000A8190000}"/>
    <cellStyle name="Normal 4 59 2" xfId="6556" xr:uid="{00000000-0005-0000-0000-0000A9190000}"/>
    <cellStyle name="Normal 4 6" xfId="6557" xr:uid="{00000000-0005-0000-0000-0000AA190000}"/>
    <cellStyle name="Normal 4 6 2" xfId="6558" xr:uid="{00000000-0005-0000-0000-0000AB190000}"/>
    <cellStyle name="Normal 4 6 2 2" xfId="6559" xr:uid="{00000000-0005-0000-0000-0000AC190000}"/>
    <cellStyle name="Normal 4 6 2 3" xfId="6560" xr:uid="{00000000-0005-0000-0000-0000AD190000}"/>
    <cellStyle name="Normal 4 6 3" xfId="6561" xr:uid="{00000000-0005-0000-0000-0000AE190000}"/>
    <cellStyle name="Normal 4 6 4" xfId="6562" xr:uid="{00000000-0005-0000-0000-0000AF190000}"/>
    <cellStyle name="Normal 4 6 5" xfId="6563" xr:uid="{00000000-0005-0000-0000-0000B0190000}"/>
    <cellStyle name="Normal 4 60" xfId="6564" xr:uid="{00000000-0005-0000-0000-0000B1190000}"/>
    <cellStyle name="Normal 4 60 2" xfId="6565" xr:uid="{00000000-0005-0000-0000-0000B2190000}"/>
    <cellStyle name="Normal 4 61" xfId="6566" xr:uid="{00000000-0005-0000-0000-0000B3190000}"/>
    <cellStyle name="Normal 4 61 2" xfId="6567" xr:uid="{00000000-0005-0000-0000-0000B4190000}"/>
    <cellStyle name="Normal 4 62" xfId="6568" xr:uid="{00000000-0005-0000-0000-0000B5190000}"/>
    <cellStyle name="Normal 4 63" xfId="6569" xr:uid="{00000000-0005-0000-0000-0000B6190000}"/>
    <cellStyle name="Normal 4 64" xfId="6570" xr:uid="{00000000-0005-0000-0000-0000B7190000}"/>
    <cellStyle name="Normal 4 65" xfId="6571" xr:uid="{00000000-0005-0000-0000-0000B8190000}"/>
    <cellStyle name="Normal 4 66" xfId="6572" xr:uid="{00000000-0005-0000-0000-0000B9190000}"/>
    <cellStyle name="Normal 4 67" xfId="6573" xr:uid="{00000000-0005-0000-0000-0000BA190000}"/>
    <cellStyle name="Normal 4 68" xfId="6574" xr:uid="{00000000-0005-0000-0000-0000BB190000}"/>
    <cellStyle name="Normal 4 69" xfId="6575" xr:uid="{00000000-0005-0000-0000-0000BC190000}"/>
    <cellStyle name="Normal 4 7" xfId="6576" xr:uid="{00000000-0005-0000-0000-0000BD190000}"/>
    <cellStyle name="Normal 4 7 2" xfId="6577" xr:uid="{00000000-0005-0000-0000-0000BE190000}"/>
    <cellStyle name="Normal 4 7 2 2" xfId="6578" xr:uid="{00000000-0005-0000-0000-0000BF190000}"/>
    <cellStyle name="Normal 4 7 2 3" xfId="6579" xr:uid="{00000000-0005-0000-0000-0000C0190000}"/>
    <cellStyle name="Normal 4 7 3" xfId="6580" xr:uid="{00000000-0005-0000-0000-0000C1190000}"/>
    <cellStyle name="Normal 4 7 4" xfId="6581" xr:uid="{00000000-0005-0000-0000-0000C2190000}"/>
    <cellStyle name="Normal 4 7 5" xfId="6582" xr:uid="{00000000-0005-0000-0000-0000C3190000}"/>
    <cellStyle name="Normal 4 70" xfId="6583" xr:uid="{00000000-0005-0000-0000-0000C4190000}"/>
    <cellStyle name="Normal 4 71" xfId="6584" xr:uid="{00000000-0005-0000-0000-0000C5190000}"/>
    <cellStyle name="Normal 4 72" xfId="6585" xr:uid="{00000000-0005-0000-0000-0000C6190000}"/>
    <cellStyle name="Normal 4 73" xfId="6586" xr:uid="{00000000-0005-0000-0000-0000C7190000}"/>
    <cellStyle name="Normal 4 74" xfId="6587" xr:uid="{00000000-0005-0000-0000-0000C8190000}"/>
    <cellStyle name="Normal 4 75" xfId="6588" xr:uid="{00000000-0005-0000-0000-0000C9190000}"/>
    <cellStyle name="Normal 4 76" xfId="6589" xr:uid="{00000000-0005-0000-0000-0000CA190000}"/>
    <cellStyle name="Normal 4 77" xfId="6590" xr:uid="{00000000-0005-0000-0000-0000CB190000}"/>
    <cellStyle name="Normal 4 78" xfId="6591" xr:uid="{00000000-0005-0000-0000-0000CC190000}"/>
    <cellStyle name="Normal 4 79" xfId="6592" xr:uid="{00000000-0005-0000-0000-0000CD190000}"/>
    <cellStyle name="Normal 4 8" xfId="6593" xr:uid="{00000000-0005-0000-0000-0000CE190000}"/>
    <cellStyle name="Normal 4 8 2" xfId="6594" xr:uid="{00000000-0005-0000-0000-0000CF190000}"/>
    <cellStyle name="Normal 4 8 2 2" xfId="6595" xr:uid="{00000000-0005-0000-0000-0000D0190000}"/>
    <cellStyle name="Normal 4 8 2 3" xfId="6596" xr:uid="{00000000-0005-0000-0000-0000D1190000}"/>
    <cellStyle name="Normal 4 8 3" xfId="6597" xr:uid="{00000000-0005-0000-0000-0000D2190000}"/>
    <cellStyle name="Normal 4 8 4" xfId="6598" xr:uid="{00000000-0005-0000-0000-0000D3190000}"/>
    <cellStyle name="Normal 4 8 5" xfId="6599" xr:uid="{00000000-0005-0000-0000-0000D4190000}"/>
    <cellStyle name="Normal 4 80" xfId="6600" xr:uid="{00000000-0005-0000-0000-0000D5190000}"/>
    <cellStyle name="Normal 4 81" xfId="6601" xr:uid="{00000000-0005-0000-0000-0000D6190000}"/>
    <cellStyle name="Normal 4 82" xfId="6602" xr:uid="{00000000-0005-0000-0000-0000D7190000}"/>
    <cellStyle name="Normal 4 83" xfId="6603" xr:uid="{00000000-0005-0000-0000-0000D8190000}"/>
    <cellStyle name="Normal 4 84" xfId="6604" xr:uid="{00000000-0005-0000-0000-0000D9190000}"/>
    <cellStyle name="Normal 4 85" xfId="6605" xr:uid="{00000000-0005-0000-0000-0000DA190000}"/>
    <cellStyle name="Normal 4 86" xfId="6606" xr:uid="{00000000-0005-0000-0000-0000DB190000}"/>
    <cellStyle name="Normal 4 87" xfId="6607" xr:uid="{00000000-0005-0000-0000-0000DC190000}"/>
    <cellStyle name="Normal 4 88" xfId="6608" xr:uid="{00000000-0005-0000-0000-0000DD190000}"/>
    <cellStyle name="Normal 4 89" xfId="6609" xr:uid="{00000000-0005-0000-0000-0000DE190000}"/>
    <cellStyle name="Normal 4 9" xfId="6610" xr:uid="{00000000-0005-0000-0000-0000DF190000}"/>
    <cellStyle name="Normal 4 9 2" xfId="6611" xr:uid="{00000000-0005-0000-0000-0000E0190000}"/>
    <cellStyle name="Normal 4 9 3" xfId="6612" xr:uid="{00000000-0005-0000-0000-0000E1190000}"/>
    <cellStyle name="Normal 4 90" xfId="6613" xr:uid="{00000000-0005-0000-0000-0000E2190000}"/>
    <cellStyle name="Normal 4 91" xfId="6614" xr:uid="{00000000-0005-0000-0000-0000E3190000}"/>
    <cellStyle name="Normal 4 92" xfId="6615" xr:uid="{00000000-0005-0000-0000-0000E4190000}"/>
    <cellStyle name="Normal 4 93" xfId="6616" xr:uid="{00000000-0005-0000-0000-0000E5190000}"/>
    <cellStyle name="Normal 4 94" xfId="6617" xr:uid="{00000000-0005-0000-0000-0000E6190000}"/>
    <cellStyle name="Normal 4 95" xfId="6618" xr:uid="{00000000-0005-0000-0000-0000E7190000}"/>
    <cellStyle name="Normal 4 96" xfId="6619" xr:uid="{00000000-0005-0000-0000-0000E8190000}"/>
    <cellStyle name="Normal 4 97" xfId="6620" xr:uid="{00000000-0005-0000-0000-0000E9190000}"/>
    <cellStyle name="Normal 4 98" xfId="6621" xr:uid="{00000000-0005-0000-0000-0000EA190000}"/>
    <cellStyle name="Normal 4 99" xfId="6622" xr:uid="{00000000-0005-0000-0000-0000EB190000}"/>
    <cellStyle name="Normal 40" xfId="6623" xr:uid="{00000000-0005-0000-0000-0000EC190000}"/>
    <cellStyle name="Normal 41" xfId="18" xr:uid="{00000000-0005-0000-0000-0000ED190000}"/>
    <cellStyle name="Normal 42" xfId="6624" xr:uid="{00000000-0005-0000-0000-0000EE190000}"/>
    <cellStyle name="Normal 42 2" xfId="6625" xr:uid="{00000000-0005-0000-0000-0000EF190000}"/>
    <cellStyle name="Normal 42 3" xfId="6626" xr:uid="{00000000-0005-0000-0000-0000F0190000}"/>
    <cellStyle name="Normal 43" xfId="6627" xr:uid="{00000000-0005-0000-0000-0000F1190000}"/>
    <cellStyle name="Normal 43 2" xfId="6628" xr:uid="{00000000-0005-0000-0000-0000F2190000}"/>
    <cellStyle name="Normal 43 2 2" xfId="6629" xr:uid="{00000000-0005-0000-0000-0000F3190000}"/>
    <cellStyle name="Normal 43 2 2 2" xfId="12433" xr:uid="{A6E50D6C-1600-4AEE-98F6-66C33E526B77}"/>
    <cellStyle name="Normal 43 2 3" xfId="12432" xr:uid="{DBDC3B98-7251-4D2B-8893-2E0E1C72548F}"/>
    <cellStyle name="Normal 44" xfId="6630" xr:uid="{00000000-0005-0000-0000-0000F4190000}"/>
    <cellStyle name="Normal 45" xfId="6631" xr:uid="{00000000-0005-0000-0000-0000F5190000}"/>
    <cellStyle name="Normal 46" xfId="6632" xr:uid="{00000000-0005-0000-0000-0000F6190000}"/>
    <cellStyle name="Normal 47" xfId="6633" xr:uid="{00000000-0005-0000-0000-0000F7190000}"/>
    <cellStyle name="Normal 48" xfId="6634" xr:uid="{00000000-0005-0000-0000-0000F8190000}"/>
    <cellStyle name="Normal 49" xfId="6635" xr:uid="{00000000-0005-0000-0000-0000F9190000}"/>
    <cellStyle name="Normal 5" xfId="6636" xr:uid="{00000000-0005-0000-0000-0000FA190000}"/>
    <cellStyle name="Normal 5 10" xfId="6637" xr:uid="{00000000-0005-0000-0000-0000FB190000}"/>
    <cellStyle name="Normal 5 10 2" xfId="6638" xr:uid="{00000000-0005-0000-0000-0000FC190000}"/>
    <cellStyle name="Normal 5 10 2 2" xfId="6639" xr:uid="{00000000-0005-0000-0000-0000FD190000}"/>
    <cellStyle name="Normal 5 10 2 2 2" xfId="12436" xr:uid="{24CD508D-B2F9-41D8-8AF1-AC6DBD6585B5}"/>
    <cellStyle name="Normal 5 10 2 3" xfId="12435" xr:uid="{7EB5F517-4200-43EB-A7D5-C55F2C3735B9}"/>
    <cellStyle name="Normal 5 10 3" xfId="6640" xr:uid="{00000000-0005-0000-0000-0000FE190000}"/>
    <cellStyle name="Normal 5 10 3 6" xfId="9771" xr:uid="{62C20C45-EFDC-4B5B-8B8D-05C2824AFC3B}"/>
    <cellStyle name="Normal 5 10 4" xfId="12434" xr:uid="{7DE62B21-E308-4A3E-A162-9023165B72E7}"/>
    <cellStyle name="Normal 5 100" xfId="6641" xr:uid="{00000000-0005-0000-0000-0000FF190000}"/>
    <cellStyle name="Normal 5 100 2" xfId="6642" xr:uid="{00000000-0005-0000-0000-0000001A0000}"/>
    <cellStyle name="Normal 5 100 2 2" xfId="12438" xr:uid="{829ADAB3-4E93-4BED-93F3-EAECE02DBD2D}"/>
    <cellStyle name="Normal 5 100 3" xfId="12437" xr:uid="{08FD43DF-06FE-4F66-A829-D4BAB8CB7634}"/>
    <cellStyle name="Normal 5 101" xfId="6643" xr:uid="{00000000-0005-0000-0000-0000011A0000}"/>
    <cellStyle name="Normal 5 102" xfId="6644" xr:uid="{00000000-0005-0000-0000-0000021A0000}"/>
    <cellStyle name="Normal 5 103" xfId="6645" xr:uid="{00000000-0005-0000-0000-0000031A0000}"/>
    <cellStyle name="Normal 5 104" xfId="6646" xr:uid="{00000000-0005-0000-0000-0000041A0000}"/>
    <cellStyle name="Normal 5 105" xfId="6647" xr:uid="{00000000-0005-0000-0000-0000051A0000}"/>
    <cellStyle name="Normal 5 106" xfId="6648" xr:uid="{00000000-0005-0000-0000-0000061A0000}"/>
    <cellStyle name="Normal 5 107" xfId="6649" xr:uid="{00000000-0005-0000-0000-0000071A0000}"/>
    <cellStyle name="Normal 5 107 2" xfId="6650" xr:uid="{00000000-0005-0000-0000-0000081A0000}"/>
    <cellStyle name="Normal 5 107 2 2" xfId="12440" xr:uid="{FDA826FD-65BC-419C-BD5E-BB7E91E17746}"/>
    <cellStyle name="Normal 5 107 3" xfId="12439" xr:uid="{9186380D-8AEE-48F7-89B3-7032E3421CBF}"/>
    <cellStyle name="Normal 5 108" xfId="6651" xr:uid="{00000000-0005-0000-0000-0000091A0000}"/>
    <cellStyle name="Normal 5 108 2" xfId="6652" xr:uid="{00000000-0005-0000-0000-00000A1A0000}"/>
    <cellStyle name="Normal 5 108 2 2" xfId="12442" xr:uid="{A8CF43F8-E472-41C5-9F0B-88BF79D5B4E8}"/>
    <cellStyle name="Normal 5 108 3" xfId="12441" xr:uid="{4CF2C934-1C5B-46BB-B941-B7263538B943}"/>
    <cellStyle name="Normal 5 109" xfId="6653" xr:uid="{00000000-0005-0000-0000-00000B1A0000}"/>
    <cellStyle name="Normal 5 109 2" xfId="6654" xr:uid="{00000000-0005-0000-0000-00000C1A0000}"/>
    <cellStyle name="Normal 5 109 2 2" xfId="12444" xr:uid="{1468A66F-6C9D-49F2-B816-A3D3A4A953B4}"/>
    <cellStyle name="Normal 5 109 3" xfId="12443" xr:uid="{F27F4FBE-7A46-43B9-8F64-235D44415D66}"/>
    <cellStyle name="Normal 5 11" xfId="6655" xr:uid="{00000000-0005-0000-0000-00000D1A0000}"/>
    <cellStyle name="Normal 5 11 2" xfId="6656" xr:uid="{00000000-0005-0000-0000-00000E1A0000}"/>
    <cellStyle name="Normal 5 11 2 2" xfId="6657" xr:uid="{00000000-0005-0000-0000-00000F1A0000}"/>
    <cellStyle name="Normal 5 11 2 2 2" xfId="12447" xr:uid="{2FE81311-0E10-4FDD-8382-09CE2F5DFADD}"/>
    <cellStyle name="Normal 5 11 2 3" xfId="12446" xr:uid="{5516008F-322E-46C7-BFD3-2F47C458D74A}"/>
    <cellStyle name="Normal 5 11 3" xfId="6658" xr:uid="{00000000-0005-0000-0000-0000101A0000}"/>
    <cellStyle name="Normal 5 11 3 2" xfId="12448" xr:uid="{F80BC9C9-D495-4113-BDD9-CCD659F7B0B4}"/>
    <cellStyle name="Normal 5 11 4" xfId="12445" xr:uid="{556B0E89-EF92-4152-BA78-48F87A8907BC}"/>
    <cellStyle name="Normal 5 110" xfId="6659" xr:uid="{00000000-0005-0000-0000-0000111A0000}"/>
    <cellStyle name="Normal 5 110 2" xfId="6660" xr:uid="{00000000-0005-0000-0000-0000121A0000}"/>
    <cellStyle name="Normal 5 110 2 2" xfId="12450" xr:uid="{92A038EA-980B-4BC7-BE88-06F5E52CF6C6}"/>
    <cellStyle name="Normal 5 110 3" xfId="12449" xr:uid="{9A738F33-E1E2-4450-8E3B-59248478EF43}"/>
    <cellStyle name="Normal 5 111" xfId="6661" xr:uid="{00000000-0005-0000-0000-0000131A0000}"/>
    <cellStyle name="Normal 5 111 2" xfId="6662" xr:uid="{00000000-0005-0000-0000-0000141A0000}"/>
    <cellStyle name="Normal 5 111 2 2" xfId="12452" xr:uid="{DD5B3D6F-3771-4969-8BC6-40A773EF593B}"/>
    <cellStyle name="Normal 5 111 3" xfId="12451" xr:uid="{342A2F2D-5CA0-4438-802F-FB378FED6BA3}"/>
    <cellStyle name="Normal 5 112" xfId="6663" xr:uid="{00000000-0005-0000-0000-0000151A0000}"/>
    <cellStyle name="Normal 5 112 2" xfId="6664" xr:uid="{00000000-0005-0000-0000-0000161A0000}"/>
    <cellStyle name="Normal 5 112 2 2" xfId="12454" xr:uid="{D78CDA72-10DE-4B47-A90C-7E04B1E34C26}"/>
    <cellStyle name="Normal 5 112 3" xfId="12453" xr:uid="{7529A874-9763-46F9-8F6E-48BB414E9FC7}"/>
    <cellStyle name="Normal 5 113" xfId="6665" xr:uid="{00000000-0005-0000-0000-0000171A0000}"/>
    <cellStyle name="Normal 5 113 2" xfId="6666" xr:uid="{00000000-0005-0000-0000-0000181A0000}"/>
    <cellStyle name="Normal 5 113 2 2" xfId="12456" xr:uid="{FF681FC4-AB34-44ED-A50C-99FEC63AD7EC}"/>
    <cellStyle name="Normal 5 113 3" xfId="12455" xr:uid="{E46629DD-2BBA-401A-BC1E-9D1F954D4850}"/>
    <cellStyle name="Normal 5 114" xfId="6667" xr:uid="{00000000-0005-0000-0000-0000191A0000}"/>
    <cellStyle name="Normal 5 114 2" xfId="6668" xr:uid="{00000000-0005-0000-0000-00001A1A0000}"/>
    <cellStyle name="Normal 5 114 2 2" xfId="12458" xr:uid="{BC85F912-F1E3-48A8-AF8C-EF85A0016A2A}"/>
    <cellStyle name="Normal 5 114 3" xfId="12457" xr:uid="{5ED83E3D-382F-4E7C-B0D5-54E9443064BF}"/>
    <cellStyle name="Normal 5 115" xfId="6669" xr:uid="{00000000-0005-0000-0000-00001B1A0000}"/>
    <cellStyle name="Normal 5 115 2" xfId="6670" xr:uid="{00000000-0005-0000-0000-00001C1A0000}"/>
    <cellStyle name="Normal 5 115 2 2" xfId="12460" xr:uid="{A331E4BF-FF7C-4C8F-BB2B-FFB238A71D59}"/>
    <cellStyle name="Normal 5 115 3" xfId="12459" xr:uid="{CEAD47C4-E6EC-48CF-9B01-781F8039F284}"/>
    <cellStyle name="Normal 5 116" xfId="6671" xr:uid="{00000000-0005-0000-0000-00001D1A0000}"/>
    <cellStyle name="Normal 5 116 2" xfId="6672" xr:uid="{00000000-0005-0000-0000-00001E1A0000}"/>
    <cellStyle name="Normal 5 116 2 2" xfId="12462" xr:uid="{7B339E53-DD0D-4C12-9C75-ED4DD78E8F8B}"/>
    <cellStyle name="Normal 5 116 3" xfId="12461" xr:uid="{CEE660BC-96B7-49C4-85B1-41E7446EC363}"/>
    <cellStyle name="Normal 5 117" xfId="6673" xr:uid="{00000000-0005-0000-0000-00001F1A0000}"/>
    <cellStyle name="Normal 5 117 2" xfId="6674" xr:uid="{00000000-0005-0000-0000-0000201A0000}"/>
    <cellStyle name="Normal 5 117 2 2" xfId="12464" xr:uid="{F6891297-D312-42D6-96EB-DD0483561D44}"/>
    <cellStyle name="Normal 5 117 3" xfId="12463" xr:uid="{52ABA973-6B76-4F80-ABCE-6A28EB7B92C3}"/>
    <cellStyle name="Normal 5 118" xfId="6675" xr:uid="{00000000-0005-0000-0000-0000211A0000}"/>
    <cellStyle name="Normal 5 118 2" xfId="6676" xr:uid="{00000000-0005-0000-0000-0000221A0000}"/>
    <cellStyle name="Normal 5 118 2 2" xfId="12466" xr:uid="{BC92E6F8-1F60-4F58-B5A4-3EE3CEF26E1F}"/>
    <cellStyle name="Normal 5 118 3" xfId="12465" xr:uid="{D059D486-ED68-4E15-9F2A-B8A7B2ADC6B5}"/>
    <cellStyle name="Normal 5 119" xfId="6677" xr:uid="{00000000-0005-0000-0000-0000231A0000}"/>
    <cellStyle name="Normal 5 12" xfId="6678" xr:uid="{00000000-0005-0000-0000-0000241A0000}"/>
    <cellStyle name="Normal 5 12 2" xfId="6679" xr:uid="{00000000-0005-0000-0000-0000251A0000}"/>
    <cellStyle name="Normal 5 12 2 2" xfId="6680" xr:uid="{00000000-0005-0000-0000-0000261A0000}"/>
    <cellStyle name="Normal 5 12 2 2 2" xfId="12469" xr:uid="{1C9F15D3-8445-46B8-9721-BA939DF09DE0}"/>
    <cellStyle name="Normal 5 12 2 3" xfId="12468" xr:uid="{7405A1B8-4A5C-4FEE-AC37-6022A4C7C415}"/>
    <cellStyle name="Normal 5 12 3" xfId="6681" xr:uid="{00000000-0005-0000-0000-0000271A0000}"/>
    <cellStyle name="Normal 5 12 3 2" xfId="12470" xr:uid="{26EBB281-9218-4F6C-AD2C-E52318D93F0B}"/>
    <cellStyle name="Normal 5 12 4" xfId="12467" xr:uid="{EDD34B3E-3A5C-4A7B-87D5-EF4DAC6D4329}"/>
    <cellStyle name="Normal 5 120" xfId="6682" xr:uid="{00000000-0005-0000-0000-0000281A0000}"/>
    <cellStyle name="Normal 5 121" xfId="6683" xr:uid="{00000000-0005-0000-0000-0000291A0000}"/>
    <cellStyle name="Normal 5 122" xfId="6684" xr:uid="{00000000-0005-0000-0000-00002A1A0000}"/>
    <cellStyle name="Normal 5 123" xfId="6685" xr:uid="{00000000-0005-0000-0000-00002B1A0000}"/>
    <cellStyle name="Normal 5 123 2" xfId="6686" xr:uid="{00000000-0005-0000-0000-00002C1A0000}"/>
    <cellStyle name="Normal 5 123 2 2" xfId="12472" xr:uid="{B421ACDE-FD7B-4149-99B2-55C67F814166}"/>
    <cellStyle name="Normal 5 123 3" xfId="12471" xr:uid="{901358E4-DB90-46E9-8BE2-AE518CA8B81A}"/>
    <cellStyle name="Normal 5 124" xfId="6687" xr:uid="{00000000-0005-0000-0000-00002D1A0000}"/>
    <cellStyle name="Normal 5 124 2" xfId="6688" xr:uid="{00000000-0005-0000-0000-00002E1A0000}"/>
    <cellStyle name="Normal 5 124 2 2" xfId="12474" xr:uid="{41CFDB01-44F0-4ECF-8F93-6EB4A7730948}"/>
    <cellStyle name="Normal 5 124 3" xfId="12473" xr:uid="{7C194155-3C0F-424F-8E8C-E18AB459F544}"/>
    <cellStyle name="Normal 5 125" xfId="6689" xr:uid="{00000000-0005-0000-0000-00002F1A0000}"/>
    <cellStyle name="Normal 5 125 2" xfId="6690" xr:uid="{00000000-0005-0000-0000-0000301A0000}"/>
    <cellStyle name="Normal 5 125 2 2" xfId="12476" xr:uid="{07126ED4-5861-48D4-92F8-68767728D517}"/>
    <cellStyle name="Normal 5 125 3" xfId="12475" xr:uid="{A77C59FE-D656-479F-89AE-0373BA520815}"/>
    <cellStyle name="Normal 5 126" xfId="6691" xr:uid="{00000000-0005-0000-0000-0000311A0000}"/>
    <cellStyle name="Normal 5 126 2" xfId="6692" xr:uid="{00000000-0005-0000-0000-0000321A0000}"/>
    <cellStyle name="Normal 5 126 2 2" xfId="12478" xr:uid="{C86A229D-1902-498C-9411-4174C5014092}"/>
    <cellStyle name="Normal 5 126 3" xfId="12477" xr:uid="{4D1F2DE5-691F-40C0-B784-2E449AC5C806}"/>
    <cellStyle name="Normal 5 127" xfId="6693" xr:uid="{00000000-0005-0000-0000-0000331A0000}"/>
    <cellStyle name="Normal 5 127 2" xfId="6694" xr:uid="{00000000-0005-0000-0000-0000341A0000}"/>
    <cellStyle name="Normal 5 127 2 2" xfId="12480" xr:uid="{9C909DCD-5ADA-40F0-A891-97351E6BA8C0}"/>
    <cellStyle name="Normal 5 127 3" xfId="12479" xr:uid="{574A792B-4C09-444D-89B2-ADD831FD0B98}"/>
    <cellStyle name="Normal 5 128" xfId="6695" xr:uid="{00000000-0005-0000-0000-0000351A0000}"/>
    <cellStyle name="Normal 5 128 2" xfId="6696" xr:uid="{00000000-0005-0000-0000-0000361A0000}"/>
    <cellStyle name="Normal 5 128 2 2" xfId="12482" xr:uid="{6DB73196-09E4-4531-863A-F6987F4E0440}"/>
    <cellStyle name="Normal 5 128 3" xfId="12481" xr:uid="{64E57617-534A-4138-8B43-583A8FB4BAF5}"/>
    <cellStyle name="Normal 5 129" xfId="6697" xr:uid="{00000000-0005-0000-0000-0000371A0000}"/>
    <cellStyle name="Normal 5 129 2" xfId="6698" xr:uid="{00000000-0005-0000-0000-0000381A0000}"/>
    <cellStyle name="Normal 5 129 2 2" xfId="12484" xr:uid="{77F74EFC-4642-41D3-A6DA-57745F897129}"/>
    <cellStyle name="Normal 5 129 3" xfId="12483" xr:uid="{789EABDF-3A42-4DFB-97D7-BCF3D580AE7F}"/>
    <cellStyle name="Normal 5 13" xfId="6699" xr:uid="{00000000-0005-0000-0000-0000391A0000}"/>
    <cellStyle name="Normal 5 13 2" xfId="6700" xr:uid="{00000000-0005-0000-0000-00003A1A0000}"/>
    <cellStyle name="Normal 5 13 2 2" xfId="6701" xr:uid="{00000000-0005-0000-0000-00003B1A0000}"/>
    <cellStyle name="Normal 5 13 2 2 2" xfId="12487" xr:uid="{806F65D4-08CD-473B-A9C0-14D5EF7B5112}"/>
    <cellStyle name="Normal 5 13 2 3" xfId="12486" xr:uid="{664C29D0-35C8-4844-BA88-6C57DD8DF44E}"/>
    <cellStyle name="Normal 5 13 3" xfId="6702" xr:uid="{00000000-0005-0000-0000-00003C1A0000}"/>
    <cellStyle name="Normal 5 13 3 2" xfId="12488" xr:uid="{F6962FFF-188B-4EAB-BB5C-19F27A12917E}"/>
    <cellStyle name="Normal 5 13 4" xfId="12485" xr:uid="{22E092CF-7DE3-46E2-8002-520FC36DEE70}"/>
    <cellStyle name="Normal 5 130" xfId="6703" xr:uid="{00000000-0005-0000-0000-00003D1A0000}"/>
    <cellStyle name="Normal 5 130 2" xfId="6704" xr:uid="{00000000-0005-0000-0000-00003E1A0000}"/>
    <cellStyle name="Normal 5 130 2 2" xfId="12490" xr:uid="{E59C96B0-5471-4294-B3B9-69215F0D3603}"/>
    <cellStyle name="Normal 5 130 3" xfId="12489" xr:uid="{1DD4E1CA-D2AD-44DE-B9A0-B31BD04731C0}"/>
    <cellStyle name="Normal 5 131" xfId="6705" xr:uid="{00000000-0005-0000-0000-00003F1A0000}"/>
    <cellStyle name="Normal 5 131 2" xfId="6706" xr:uid="{00000000-0005-0000-0000-0000401A0000}"/>
    <cellStyle name="Normal 5 131 2 2" xfId="12492" xr:uid="{E77A9EAD-B4E5-49F2-A1DB-872E6C3EF426}"/>
    <cellStyle name="Normal 5 131 3" xfId="12491" xr:uid="{226FBA6A-507E-444B-BD41-9FEE7C6ED5C7}"/>
    <cellStyle name="Normal 5 132" xfId="6707" xr:uid="{00000000-0005-0000-0000-0000411A0000}"/>
    <cellStyle name="Normal 5 132 2" xfId="6708" xr:uid="{00000000-0005-0000-0000-0000421A0000}"/>
    <cellStyle name="Normal 5 132 2 2" xfId="12494" xr:uid="{46A63884-387A-41E5-9A12-699825EDEFFB}"/>
    <cellStyle name="Normal 5 132 3" xfId="12493" xr:uid="{C8281AFE-7247-4FF7-9471-78191BEFA66E}"/>
    <cellStyle name="Normal 5 133" xfId="6709" xr:uid="{00000000-0005-0000-0000-0000431A0000}"/>
    <cellStyle name="Normal 5 133 2" xfId="6710" xr:uid="{00000000-0005-0000-0000-0000441A0000}"/>
    <cellStyle name="Normal 5 133 2 2" xfId="12496" xr:uid="{6F33816E-D927-4BA2-896F-A78409D1BC05}"/>
    <cellStyle name="Normal 5 133 3" xfId="12495" xr:uid="{AF755AD0-709A-4034-B1A1-FE67D2B87C9D}"/>
    <cellStyle name="Normal 5 134" xfId="6711" xr:uid="{00000000-0005-0000-0000-0000451A0000}"/>
    <cellStyle name="Normal 5 134 2" xfId="6712" xr:uid="{00000000-0005-0000-0000-0000461A0000}"/>
    <cellStyle name="Normal 5 134 2 2" xfId="12498" xr:uid="{1D985D56-E259-4DF0-894C-503C32A6C71A}"/>
    <cellStyle name="Normal 5 134 3" xfId="12497" xr:uid="{DAC37BB5-17DE-4FBF-85AB-AF92E779AEEC}"/>
    <cellStyle name="Normal 5 135" xfId="6713" xr:uid="{00000000-0005-0000-0000-0000471A0000}"/>
    <cellStyle name="Normal 5 135 2" xfId="6714" xr:uid="{00000000-0005-0000-0000-0000481A0000}"/>
    <cellStyle name="Normal 5 135 2 2" xfId="12500" xr:uid="{AA4A9F06-1AFC-44A0-9E99-650D4447AB3A}"/>
    <cellStyle name="Normal 5 135 3" xfId="12499" xr:uid="{1BAD7172-6DC4-42BA-AC10-AA21BD291BBA}"/>
    <cellStyle name="Normal 5 136" xfId="6715" xr:uid="{00000000-0005-0000-0000-0000491A0000}"/>
    <cellStyle name="Normal 5 136 2" xfId="6716" xr:uid="{00000000-0005-0000-0000-00004A1A0000}"/>
    <cellStyle name="Normal 5 136 2 2" xfId="12502" xr:uid="{E39D68F7-E29A-417E-BBE3-5D0FD9339BC8}"/>
    <cellStyle name="Normal 5 136 3" xfId="12501" xr:uid="{7952598B-B57B-4DE1-A9DB-3730ABFE89A0}"/>
    <cellStyle name="Normal 5 137" xfId="6717" xr:uid="{00000000-0005-0000-0000-00004B1A0000}"/>
    <cellStyle name="Normal 5 137 2" xfId="6718" xr:uid="{00000000-0005-0000-0000-00004C1A0000}"/>
    <cellStyle name="Normal 5 137 2 2" xfId="12504" xr:uid="{D4F053D5-BAF2-4C2B-9597-BC72E103EABF}"/>
    <cellStyle name="Normal 5 137 3" xfId="12503" xr:uid="{CF45EC09-B3B4-4C37-B6A3-2BB5AC4DE30C}"/>
    <cellStyle name="Normal 5 138" xfId="6719" xr:uid="{00000000-0005-0000-0000-00004D1A0000}"/>
    <cellStyle name="Normal 5 138 2" xfId="6720" xr:uid="{00000000-0005-0000-0000-00004E1A0000}"/>
    <cellStyle name="Normal 5 138 2 2" xfId="12506" xr:uid="{6C6C89C0-B1E8-4FA0-B046-D224BE2BBD7C}"/>
    <cellStyle name="Normal 5 138 3" xfId="12505" xr:uid="{3EA69A3B-75F2-460D-9547-BCD9DC40B5CC}"/>
    <cellStyle name="Normal 5 139" xfId="6721" xr:uid="{00000000-0005-0000-0000-00004F1A0000}"/>
    <cellStyle name="Normal 5 139 2" xfId="6722" xr:uid="{00000000-0005-0000-0000-0000501A0000}"/>
    <cellStyle name="Normal 5 139 2 2" xfId="12508" xr:uid="{683E88FF-5C82-49C2-A180-8966F5E82A60}"/>
    <cellStyle name="Normal 5 139 3" xfId="12507" xr:uid="{4DE2C82D-DB4C-490C-9A32-28733A2A6F21}"/>
    <cellStyle name="Normal 5 14" xfId="6723" xr:uid="{00000000-0005-0000-0000-0000511A0000}"/>
    <cellStyle name="Normal 5 14 2" xfId="6724" xr:uid="{00000000-0005-0000-0000-0000521A0000}"/>
    <cellStyle name="Normal 5 14 2 2" xfId="6725" xr:uid="{00000000-0005-0000-0000-0000531A0000}"/>
    <cellStyle name="Normal 5 14 2 2 2" xfId="12511" xr:uid="{072EADB6-6CFA-438D-BFBD-13E327BF72D1}"/>
    <cellStyle name="Normal 5 14 2 3" xfId="12510" xr:uid="{EC69612F-6D57-4967-AA6B-5F02A59BDA01}"/>
    <cellStyle name="Normal 5 14 3" xfId="6726" xr:uid="{00000000-0005-0000-0000-0000541A0000}"/>
    <cellStyle name="Normal 5 14 3 2" xfId="12512" xr:uid="{8B307EA5-83F9-44EE-AFBE-AA4A050195BC}"/>
    <cellStyle name="Normal 5 14 4" xfId="12509" xr:uid="{5D04FE3A-809C-4BA9-92DE-5A26863D954D}"/>
    <cellStyle name="Normal 5 140" xfId="6727" xr:uid="{00000000-0005-0000-0000-0000551A0000}"/>
    <cellStyle name="Normal 5 140 2" xfId="6728" xr:uid="{00000000-0005-0000-0000-0000561A0000}"/>
    <cellStyle name="Normal 5 140 2 2" xfId="12514" xr:uid="{BA10EBEA-5391-49D6-8FB2-50A7EAC3E399}"/>
    <cellStyle name="Normal 5 140 3" xfId="12513" xr:uid="{0B5796EE-13EC-4FEA-B4E8-4525DAF99C37}"/>
    <cellStyle name="Normal 5 141" xfId="6729" xr:uid="{00000000-0005-0000-0000-0000571A0000}"/>
    <cellStyle name="Normal 5 141 2" xfId="6730" xr:uid="{00000000-0005-0000-0000-0000581A0000}"/>
    <cellStyle name="Normal 5 141 2 2" xfId="12516" xr:uid="{0954BC1B-2029-49EC-B254-4DB6A1D0A38F}"/>
    <cellStyle name="Normal 5 141 3" xfId="12515" xr:uid="{C40FA736-FBF5-4C2D-B71F-C34925E9BF05}"/>
    <cellStyle name="Normal 5 142" xfId="6731" xr:uid="{00000000-0005-0000-0000-0000591A0000}"/>
    <cellStyle name="Normal 5 142 2" xfId="6732" xr:uid="{00000000-0005-0000-0000-00005A1A0000}"/>
    <cellStyle name="Normal 5 142 2 2" xfId="12518" xr:uid="{C5804688-B697-47FE-BF10-7BA21C296C12}"/>
    <cellStyle name="Normal 5 142 3" xfId="12517" xr:uid="{4CCBCB72-5D93-43DB-9200-DF05EED18513}"/>
    <cellStyle name="Normal 5 143" xfId="6733" xr:uid="{00000000-0005-0000-0000-00005B1A0000}"/>
    <cellStyle name="Normal 5 143 2" xfId="6734" xr:uid="{00000000-0005-0000-0000-00005C1A0000}"/>
    <cellStyle name="Normal 5 143 2 2" xfId="12520" xr:uid="{468C94F3-549D-4E1F-95A9-2D568A35CA20}"/>
    <cellStyle name="Normal 5 143 3" xfId="12519" xr:uid="{58D81507-00DA-4296-9BEC-FEC8E58C7F66}"/>
    <cellStyle name="Normal 5 144" xfId="6735" xr:uid="{00000000-0005-0000-0000-00005D1A0000}"/>
    <cellStyle name="Normal 5 144 2" xfId="6736" xr:uid="{00000000-0005-0000-0000-00005E1A0000}"/>
    <cellStyle name="Normal 5 144 2 2" xfId="12522" xr:uid="{C42164F8-7787-435C-A93A-167C7DC72BDB}"/>
    <cellStyle name="Normal 5 144 3" xfId="12521" xr:uid="{D9C0FDBE-67A8-43CE-81AA-552D89AFCB0E}"/>
    <cellStyle name="Normal 5 145" xfId="6737" xr:uid="{00000000-0005-0000-0000-00005F1A0000}"/>
    <cellStyle name="Normal 5 146" xfId="6738" xr:uid="{00000000-0005-0000-0000-0000601A0000}"/>
    <cellStyle name="Normal 5 147" xfId="6739" xr:uid="{00000000-0005-0000-0000-0000611A0000}"/>
    <cellStyle name="Normal 5 147 2" xfId="6740" xr:uid="{00000000-0005-0000-0000-0000621A0000}"/>
    <cellStyle name="Normal 5 147 2 2" xfId="12524" xr:uid="{9CDF94A5-C7FD-4636-981C-6A441A0F4D64}"/>
    <cellStyle name="Normal 5 147 3" xfId="12523" xr:uid="{C094FEAF-0A1C-44C0-8400-596E360E9132}"/>
    <cellStyle name="Normal 5 148" xfId="6741" xr:uid="{00000000-0005-0000-0000-0000631A0000}"/>
    <cellStyle name="Normal 5 148 2" xfId="6742" xr:uid="{00000000-0005-0000-0000-0000641A0000}"/>
    <cellStyle name="Normal 5 148 2 2" xfId="12526" xr:uid="{6ABA6098-FAF5-47B9-B1F5-13AC9EE5DC7D}"/>
    <cellStyle name="Normal 5 148 3" xfId="12525" xr:uid="{38908DB4-74D4-49DC-9527-95ED6B1DAF1E}"/>
    <cellStyle name="Normal 5 149" xfId="6743" xr:uid="{00000000-0005-0000-0000-0000651A0000}"/>
    <cellStyle name="Normal 5 149 2" xfId="6744" xr:uid="{00000000-0005-0000-0000-0000661A0000}"/>
    <cellStyle name="Normal 5 149 2 2" xfId="12528" xr:uid="{8A0F85BA-BEA1-4B63-8599-D82EA8BBB15E}"/>
    <cellStyle name="Normal 5 149 3" xfId="12527" xr:uid="{B03596AE-F42F-4C7C-8CC2-812B1A9C7F18}"/>
    <cellStyle name="Normal 5 15" xfId="6745" xr:uid="{00000000-0005-0000-0000-0000671A0000}"/>
    <cellStyle name="Normal 5 15 2" xfId="6746" xr:uid="{00000000-0005-0000-0000-0000681A0000}"/>
    <cellStyle name="Normal 5 15 2 2" xfId="6747" xr:uid="{00000000-0005-0000-0000-0000691A0000}"/>
    <cellStyle name="Normal 5 15 2 2 2" xfId="12531" xr:uid="{66FD0A3F-5FAA-4B9D-A4B7-627A867A29C4}"/>
    <cellStyle name="Normal 5 15 2 3" xfId="12530" xr:uid="{7F6173F6-29D1-479C-BF15-23DC702CE330}"/>
    <cellStyle name="Normal 5 15 3" xfId="6748" xr:uid="{00000000-0005-0000-0000-00006A1A0000}"/>
    <cellStyle name="Normal 5 15 3 2" xfId="12532" xr:uid="{1146E970-D64C-442A-AE87-7BE514CABE15}"/>
    <cellStyle name="Normal 5 15 4" xfId="12529" xr:uid="{D45EC646-341B-4D3D-AEFB-C19A00CCE696}"/>
    <cellStyle name="Normal 5 150" xfId="6749" xr:uid="{00000000-0005-0000-0000-00006B1A0000}"/>
    <cellStyle name="Normal 5 150 2" xfId="6750" xr:uid="{00000000-0005-0000-0000-00006C1A0000}"/>
    <cellStyle name="Normal 5 150 2 2" xfId="12534" xr:uid="{DED5EA29-6287-44B7-AE78-0F8019B754EC}"/>
    <cellStyle name="Normal 5 150 3" xfId="12533" xr:uid="{4C28BFDD-589A-4F07-9D1E-1E43E49FAC0F}"/>
    <cellStyle name="Normal 5 151" xfId="6751" xr:uid="{00000000-0005-0000-0000-00006D1A0000}"/>
    <cellStyle name="Normal 5 151 2" xfId="6752" xr:uid="{00000000-0005-0000-0000-00006E1A0000}"/>
    <cellStyle name="Normal 5 151 2 2" xfId="12536" xr:uid="{A5C79AC4-9B45-4BAF-9AC3-D1840C03F2CB}"/>
    <cellStyle name="Normal 5 151 3" xfId="12535" xr:uid="{2F1FDAC5-211B-4F04-9A11-A026254A7502}"/>
    <cellStyle name="Normal 5 152" xfId="6753" xr:uid="{00000000-0005-0000-0000-00006F1A0000}"/>
    <cellStyle name="Normal 5 152 2" xfId="6754" xr:uid="{00000000-0005-0000-0000-0000701A0000}"/>
    <cellStyle name="Normal 5 152 2 2" xfId="12538" xr:uid="{BF967E9C-CAB9-48C3-8864-EF8FEA75B09A}"/>
    <cellStyle name="Normal 5 152 3" xfId="12537" xr:uid="{B0025BEC-A129-4877-92CE-3ED1423809AE}"/>
    <cellStyle name="Normal 5 153" xfId="6755" xr:uid="{00000000-0005-0000-0000-0000711A0000}"/>
    <cellStyle name="Normal 5 154" xfId="6756" xr:uid="{00000000-0005-0000-0000-0000721A0000}"/>
    <cellStyle name="Normal 5 154 2" xfId="12539" xr:uid="{C12DBF17-090B-40A6-9CB4-AF05A086ED7E}"/>
    <cellStyle name="Normal 5 155" xfId="6757" xr:uid="{00000000-0005-0000-0000-0000731A0000}"/>
    <cellStyle name="Normal 5 155 2" xfId="12540" xr:uid="{8A952BFE-65B6-4083-8891-58B85EAB13EE}"/>
    <cellStyle name="Normal 5 156" xfId="6758" xr:uid="{00000000-0005-0000-0000-0000741A0000}"/>
    <cellStyle name="Normal 5 156 2" xfId="12541" xr:uid="{7DFB3E90-1284-4D7C-9B6B-208F003476A5}"/>
    <cellStyle name="Normal 5 157" xfId="6759" xr:uid="{00000000-0005-0000-0000-0000751A0000}"/>
    <cellStyle name="Normal 5 157 2" xfId="12542" xr:uid="{682AD337-B312-48BE-910D-8830037B8736}"/>
    <cellStyle name="Normal 5 158" xfId="6760" xr:uid="{00000000-0005-0000-0000-0000761A0000}"/>
    <cellStyle name="Normal 5 158 2" xfId="12543" xr:uid="{2E554E03-5124-478E-ACCD-939FCFB93C27}"/>
    <cellStyle name="Normal 5 159" xfId="6761" xr:uid="{00000000-0005-0000-0000-0000771A0000}"/>
    <cellStyle name="Normal 5 159 2" xfId="12544" xr:uid="{C2FA3F68-C663-462A-8FFD-F23FF875BD17}"/>
    <cellStyle name="Normal 5 16" xfId="6762" xr:uid="{00000000-0005-0000-0000-0000781A0000}"/>
    <cellStyle name="Normal 5 16 2" xfId="6763" xr:uid="{00000000-0005-0000-0000-0000791A0000}"/>
    <cellStyle name="Normal 5 16 2 2" xfId="6764" xr:uid="{00000000-0005-0000-0000-00007A1A0000}"/>
    <cellStyle name="Normal 5 16 2 2 2" xfId="12547" xr:uid="{F4803018-FDEE-465A-B885-89B6359E6DC1}"/>
    <cellStyle name="Normal 5 16 2 3" xfId="12546" xr:uid="{6CD80927-8DF4-4459-A77D-B0B6731A97B9}"/>
    <cellStyle name="Normal 5 16 3" xfId="6765" xr:uid="{00000000-0005-0000-0000-00007B1A0000}"/>
    <cellStyle name="Normal 5 16 3 2" xfId="12548" xr:uid="{C306AE71-E139-44FB-8FFB-830AE0F5B962}"/>
    <cellStyle name="Normal 5 16 4" xfId="12545" xr:uid="{A7D7F44D-A843-4E51-8650-9645DAB5EAB4}"/>
    <cellStyle name="Normal 5 160" xfId="9511" xr:uid="{9F245FDE-FFD8-43B7-9D26-E043CE1D0D55}"/>
    <cellStyle name="Normal 5 160 2" xfId="13503" xr:uid="{A221B4E8-8214-4EFE-AAAC-FEF942762671}"/>
    <cellStyle name="Normal 5 161" xfId="9785" xr:uid="{76FB1B3D-11DE-4516-95A1-7B9EF41B1C4E}"/>
    <cellStyle name="Normal 5 161 2" xfId="13747" xr:uid="{E8CE868C-B393-4038-B50D-F0D9F76C383B}"/>
    <cellStyle name="Normal 5 17" xfId="6766" xr:uid="{00000000-0005-0000-0000-00007C1A0000}"/>
    <cellStyle name="Normal 5 17 2" xfId="6767" xr:uid="{00000000-0005-0000-0000-00007D1A0000}"/>
    <cellStyle name="Normal 5 17 2 2" xfId="6768" xr:uid="{00000000-0005-0000-0000-00007E1A0000}"/>
    <cellStyle name="Normal 5 17 2 2 2" xfId="12551" xr:uid="{F4DFC975-360F-4182-B629-D959ADBD0854}"/>
    <cellStyle name="Normal 5 17 2 3" xfId="12550" xr:uid="{4941CD62-55A4-41C9-9622-377C5595C95D}"/>
    <cellStyle name="Normal 5 17 3" xfId="6769" xr:uid="{00000000-0005-0000-0000-00007F1A0000}"/>
    <cellStyle name="Normal 5 17 3 2" xfId="12552" xr:uid="{90201FA6-6810-4A13-9C27-22F639D4BC84}"/>
    <cellStyle name="Normal 5 17 4" xfId="12549" xr:uid="{80693138-A6A5-4822-8930-99505E09EE5A}"/>
    <cellStyle name="Normal 5 18" xfId="6770" xr:uid="{00000000-0005-0000-0000-0000801A0000}"/>
    <cellStyle name="Normal 5 18 2" xfId="6771" xr:uid="{00000000-0005-0000-0000-0000811A0000}"/>
    <cellStyle name="Normal 5 18 2 2" xfId="6772" xr:uid="{00000000-0005-0000-0000-0000821A0000}"/>
    <cellStyle name="Normal 5 18 2 2 2" xfId="12555" xr:uid="{82D35985-88FE-4CAB-B280-68B9B40AA8D1}"/>
    <cellStyle name="Normal 5 18 2 3" xfId="12554" xr:uid="{CC403927-2E53-4E45-A708-6E56A84296B5}"/>
    <cellStyle name="Normal 5 18 3" xfId="6773" xr:uid="{00000000-0005-0000-0000-0000831A0000}"/>
    <cellStyle name="Normal 5 18 3 2" xfId="12556" xr:uid="{FF253EDC-72CF-4071-AA55-2E4A4E55359D}"/>
    <cellStyle name="Normal 5 18 4" xfId="12553" xr:uid="{AF7D8C3D-E41F-412C-B434-34765EAEC75B}"/>
    <cellStyle name="Normal 5 19" xfId="6774" xr:uid="{00000000-0005-0000-0000-0000841A0000}"/>
    <cellStyle name="Normal 5 19 2" xfId="6775" xr:uid="{00000000-0005-0000-0000-0000851A0000}"/>
    <cellStyle name="Normal 5 19 2 2" xfId="6776" xr:uid="{00000000-0005-0000-0000-0000861A0000}"/>
    <cellStyle name="Normal 5 19 2 2 2" xfId="12559" xr:uid="{49B6C147-6EEA-437C-BA02-0350C06388B2}"/>
    <cellStyle name="Normal 5 19 2 3" xfId="12558" xr:uid="{E9FA37A3-ED9E-4C7E-A5F1-BBE279983F4D}"/>
    <cellStyle name="Normal 5 19 3" xfId="6777" xr:uid="{00000000-0005-0000-0000-0000871A0000}"/>
    <cellStyle name="Normal 5 19 3 2" xfId="12560" xr:uid="{CDE3BB2F-FBB5-4BC0-9052-9B08EE67D0EE}"/>
    <cellStyle name="Normal 5 19 4" xfId="12557" xr:uid="{8A2CF624-F3EB-4C84-BCC7-24FA45D3125D}"/>
    <cellStyle name="Normal 5 2" xfId="6778" xr:uid="{00000000-0005-0000-0000-0000881A0000}"/>
    <cellStyle name="Normal 5 2 10" xfId="12561" xr:uid="{F2BAC41D-4483-430A-ABED-05969EA9900C}"/>
    <cellStyle name="Normal 5 2 2" xfId="6779" xr:uid="{00000000-0005-0000-0000-0000891A0000}"/>
    <cellStyle name="Normal 5 2 2 2" xfId="6780" xr:uid="{00000000-0005-0000-0000-00008A1A0000}"/>
    <cellStyle name="Normal 5 2 2 2 2" xfId="9699" xr:uid="{704230E2-6B4C-42CA-B2C0-A67021FFF9E1}"/>
    <cellStyle name="Normal 5 2 2 2 2 2" xfId="13687" xr:uid="{D1A5B5BA-89E5-4528-9FFF-7265483FB813}"/>
    <cellStyle name="Normal 5 2 2 2 3" xfId="9994" xr:uid="{3ACE8AE4-326E-411B-A35A-F0EC3619E26D}"/>
    <cellStyle name="Normal 5 2 2 2 3 2" xfId="13952" xr:uid="{836154B5-32E9-44C6-A7E4-EE43F77545B5}"/>
    <cellStyle name="Normal 5 2 2 2 4" xfId="12563" xr:uid="{D0B814A8-891B-413D-AF05-D9F7B24A5890}"/>
    <cellStyle name="Normal 5 2 2 3" xfId="6781" xr:uid="{00000000-0005-0000-0000-00008B1A0000}"/>
    <cellStyle name="Normal 5 2 2 3 2" xfId="12564" xr:uid="{8CC58F11-89A4-4D5B-B6AF-EA6F68CDBA91}"/>
    <cellStyle name="Normal 5 2 2 4" xfId="9585" xr:uid="{C3CD22A0-7DAD-46E3-BD7D-A2C5333742E5}"/>
    <cellStyle name="Normal 5 2 2 4 2" xfId="13574" xr:uid="{AF92CB28-FE86-450E-A04B-F3E7AD52FD3C}"/>
    <cellStyle name="Normal 5 2 2 5" xfId="9880" xr:uid="{98DBDD9F-19F8-4BB8-A579-ACC90F0ED0A2}"/>
    <cellStyle name="Normal 5 2 2 5 2" xfId="13838" xr:uid="{B7176D63-C772-4829-933A-5AFAED896632}"/>
    <cellStyle name="Normal 5 2 2 6" xfId="12562" xr:uid="{A0337BC9-FF9D-41A3-97D5-467CE2FF018C}"/>
    <cellStyle name="Normal 5 2 3" xfId="6782" xr:uid="{00000000-0005-0000-0000-00008C1A0000}"/>
    <cellStyle name="Normal 5 2 3 2" xfId="6783" xr:uid="{00000000-0005-0000-0000-00008D1A0000}"/>
    <cellStyle name="Normal 5 2 3 2 2" xfId="12566" xr:uid="{C94B6961-D8AC-4CAD-B01D-F6428C547CAA}"/>
    <cellStyle name="Normal 5 2 3 3" xfId="9642" xr:uid="{51B93182-FF73-481B-B885-D063A4F8A60F}"/>
    <cellStyle name="Normal 5 2 3 3 2" xfId="13630" xr:uid="{44115A91-3DD4-47A3-96AF-D5BAD02CD3B7}"/>
    <cellStyle name="Normal 5 2 3 4" xfId="9937" xr:uid="{8AD9CE4C-9E06-45C5-BCE1-D82D44E582E6}"/>
    <cellStyle name="Normal 5 2 3 4 2" xfId="13895" xr:uid="{A7254789-CD2F-4861-88C0-8256D7EC679B}"/>
    <cellStyle name="Normal 5 2 3 5" xfId="12565" xr:uid="{BD543053-D5AF-46C3-974A-83479E793A8E}"/>
    <cellStyle name="Normal 5 2 4" xfId="6784" xr:uid="{00000000-0005-0000-0000-00008E1A0000}"/>
    <cellStyle name="Normal 5 2 4 2" xfId="12567" xr:uid="{1D2A0E5F-0CB7-478C-84AC-72AFB311CEFA}"/>
    <cellStyle name="Normal 5 2 5" xfId="6785" xr:uid="{00000000-0005-0000-0000-00008F1A0000}"/>
    <cellStyle name="Normal 5 2 5 2" xfId="12568" xr:uid="{6419715B-F247-43AB-8E77-E5D18FF04498}"/>
    <cellStyle name="Normal 5 2 6" xfId="6786" xr:uid="{00000000-0005-0000-0000-0000901A0000}"/>
    <cellStyle name="Normal 5 2 6 2" xfId="12569" xr:uid="{E0C2136D-993E-4E7B-B01C-A9888CF6CF68}"/>
    <cellStyle name="Normal 5 2 7" xfId="6787" xr:uid="{00000000-0005-0000-0000-0000911A0000}"/>
    <cellStyle name="Normal 5 2 7 2" xfId="12570" xr:uid="{E814B58A-CF1F-49F1-BECF-65140AFBE69A}"/>
    <cellStyle name="Normal 5 2 8" xfId="9528" xr:uid="{1179C190-B5A5-4C0A-B38D-908C809CB00B}"/>
    <cellStyle name="Normal 5 2 8 2" xfId="13518" xr:uid="{6BB6342F-7C1F-4E37-9461-8AD5024CFF68}"/>
    <cellStyle name="Normal 5 2 9" xfId="9823" xr:uid="{CA1B45DA-5726-42C7-9E74-A32076DCAEA3}"/>
    <cellStyle name="Normal 5 2 9 2" xfId="13781" xr:uid="{402A6382-30E1-458B-B826-3241F467A212}"/>
    <cellStyle name="Normal 5 20" xfId="6788" xr:uid="{00000000-0005-0000-0000-0000921A0000}"/>
    <cellStyle name="Normal 5 20 2" xfId="6789" xr:uid="{00000000-0005-0000-0000-0000931A0000}"/>
    <cellStyle name="Normal 5 20 2 2" xfId="6790" xr:uid="{00000000-0005-0000-0000-0000941A0000}"/>
    <cellStyle name="Normal 5 20 2 2 2" xfId="12573" xr:uid="{DFC16DF6-FABA-4E56-90CA-F048E5FB0C96}"/>
    <cellStyle name="Normal 5 20 2 3" xfId="12572" xr:uid="{9295D3D8-9F11-4FEB-A44E-BBFD616D9543}"/>
    <cellStyle name="Normal 5 20 3" xfId="6791" xr:uid="{00000000-0005-0000-0000-0000951A0000}"/>
    <cellStyle name="Normal 5 20 3 2" xfId="12574" xr:uid="{01E60EEF-0BF2-44E5-884E-0C01B6D29864}"/>
    <cellStyle name="Normal 5 20 4" xfId="12571" xr:uid="{056A92BB-80D3-4CA0-9971-F84B0C5B0B63}"/>
    <cellStyle name="Normal 5 21" xfId="6792" xr:uid="{00000000-0005-0000-0000-0000961A0000}"/>
    <cellStyle name="Normal 5 21 2" xfId="6793" xr:uid="{00000000-0005-0000-0000-0000971A0000}"/>
    <cellStyle name="Normal 5 21 2 2" xfId="6794" xr:uid="{00000000-0005-0000-0000-0000981A0000}"/>
    <cellStyle name="Normal 5 21 2 2 2" xfId="12577" xr:uid="{CE658F49-BB2D-47EC-A1C2-F8375FCB3B5A}"/>
    <cellStyle name="Normal 5 21 2 3" xfId="12576" xr:uid="{72E152E0-5F7B-473A-84D8-0734E554E2B1}"/>
    <cellStyle name="Normal 5 21 3" xfId="6795" xr:uid="{00000000-0005-0000-0000-0000991A0000}"/>
    <cellStyle name="Normal 5 21 3 2" xfId="12578" xr:uid="{8971EE32-9E8D-4D1B-AB3E-F0E86B47B0AD}"/>
    <cellStyle name="Normal 5 21 4" xfId="12575" xr:uid="{45C1986E-5A35-49FA-9990-3D166D623945}"/>
    <cellStyle name="Normal 5 22" xfId="6796" xr:uid="{00000000-0005-0000-0000-00009A1A0000}"/>
    <cellStyle name="Normal 5 22 2" xfId="6797" xr:uid="{00000000-0005-0000-0000-00009B1A0000}"/>
    <cellStyle name="Normal 5 22 2 2" xfId="6798" xr:uid="{00000000-0005-0000-0000-00009C1A0000}"/>
    <cellStyle name="Normal 5 22 2 2 2" xfId="12581" xr:uid="{6490494A-98D1-4390-BF72-89EBAC192ED5}"/>
    <cellStyle name="Normal 5 22 2 3" xfId="12580" xr:uid="{71348232-6D67-4B0F-8906-00593607150D}"/>
    <cellStyle name="Normal 5 22 3" xfId="6799" xr:uid="{00000000-0005-0000-0000-00009D1A0000}"/>
    <cellStyle name="Normal 5 22 3 2" xfId="12582" xr:uid="{E9C5695E-130C-4E50-9397-A36ECBA9A051}"/>
    <cellStyle name="Normal 5 22 4" xfId="12579" xr:uid="{E182273D-4A59-4BEE-943E-ACA164B22322}"/>
    <cellStyle name="Normal 5 23" xfId="6800" xr:uid="{00000000-0005-0000-0000-00009E1A0000}"/>
    <cellStyle name="Normal 5 23 2" xfId="6801" xr:uid="{00000000-0005-0000-0000-00009F1A0000}"/>
    <cellStyle name="Normal 5 23 2 2" xfId="6802" xr:uid="{00000000-0005-0000-0000-0000A01A0000}"/>
    <cellStyle name="Normal 5 23 2 2 2" xfId="12585" xr:uid="{F2FA8D46-0F31-464E-9C19-C19C2666241E}"/>
    <cellStyle name="Normal 5 23 2 3" xfId="12584" xr:uid="{4FCD39E8-5430-4A5B-9DCE-B14DA798EECA}"/>
    <cellStyle name="Normal 5 23 3" xfId="6803" xr:uid="{00000000-0005-0000-0000-0000A11A0000}"/>
    <cellStyle name="Normal 5 23 3 2" xfId="12586" xr:uid="{B3A75513-8546-49D2-B462-080E429040CE}"/>
    <cellStyle name="Normal 5 23 4" xfId="12583" xr:uid="{84A7C7FC-B14E-43F7-A312-E8DC59823C1C}"/>
    <cellStyle name="Normal 5 24" xfId="6804" xr:uid="{00000000-0005-0000-0000-0000A21A0000}"/>
    <cellStyle name="Normal 5 24 2" xfId="6805" xr:uid="{00000000-0005-0000-0000-0000A31A0000}"/>
    <cellStyle name="Normal 5 24 2 2" xfId="6806" xr:uid="{00000000-0005-0000-0000-0000A41A0000}"/>
    <cellStyle name="Normal 5 24 2 2 2" xfId="12589" xr:uid="{B79A4CBB-794B-4314-B8B1-C7303A998182}"/>
    <cellStyle name="Normal 5 24 2 3" xfId="12588" xr:uid="{43386686-ACC6-4D8B-8877-F66F4D89F752}"/>
    <cellStyle name="Normal 5 24 3" xfId="6807" xr:uid="{00000000-0005-0000-0000-0000A51A0000}"/>
    <cellStyle name="Normal 5 24 3 2" xfId="12590" xr:uid="{054E3F03-D384-4643-B061-28F50CB2A5DF}"/>
    <cellStyle name="Normal 5 24 4" xfId="12587" xr:uid="{4496D85E-4F6B-43B4-B3F1-81DB89216BC6}"/>
    <cellStyle name="Normal 5 25" xfId="6808" xr:uid="{00000000-0005-0000-0000-0000A61A0000}"/>
    <cellStyle name="Normal 5 25 2" xfId="6809" xr:uid="{00000000-0005-0000-0000-0000A71A0000}"/>
    <cellStyle name="Normal 5 25 2 2" xfId="6810" xr:uid="{00000000-0005-0000-0000-0000A81A0000}"/>
    <cellStyle name="Normal 5 25 2 2 2" xfId="12593" xr:uid="{916DFFE6-364D-4D06-802C-6EB640ABD3B2}"/>
    <cellStyle name="Normal 5 25 2 3" xfId="12592" xr:uid="{D66A8C11-4DE1-4570-B5C1-4D9AA14DB104}"/>
    <cellStyle name="Normal 5 25 3" xfId="6811" xr:uid="{00000000-0005-0000-0000-0000A91A0000}"/>
    <cellStyle name="Normal 5 25 3 2" xfId="12594" xr:uid="{1F0ED28B-71C2-4C05-BC7A-D174E8A17D30}"/>
    <cellStyle name="Normal 5 25 4" xfId="12591" xr:uid="{9270F5FD-3B2A-4FEF-ABB6-518240F04420}"/>
    <cellStyle name="Normal 5 26" xfId="6812" xr:uid="{00000000-0005-0000-0000-0000AA1A0000}"/>
    <cellStyle name="Normal 5 26 2" xfId="6813" xr:uid="{00000000-0005-0000-0000-0000AB1A0000}"/>
    <cellStyle name="Normal 5 26 2 2" xfId="6814" xr:uid="{00000000-0005-0000-0000-0000AC1A0000}"/>
    <cellStyle name="Normal 5 26 2 2 2" xfId="12597" xr:uid="{60F544E5-55F3-4A31-A0C1-F511A2FF8517}"/>
    <cellStyle name="Normal 5 26 2 3" xfId="12596" xr:uid="{35AF0F8B-C66D-46E9-9576-4B0153BBE330}"/>
    <cellStyle name="Normal 5 26 3" xfId="6815" xr:uid="{00000000-0005-0000-0000-0000AD1A0000}"/>
    <cellStyle name="Normal 5 26 3 2" xfId="12598" xr:uid="{7751A17D-E2EC-4B1B-A051-A45AD9781BB5}"/>
    <cellStyle name="Normal 5 26 4" xfId="12595" xr:uid="{346C2233-BB07-4E42-A08B-DBD4104389B5}"/>
    <cellStyle name="Normal 5 27" xfId="6816" xr:uid="{00000000-0005-0000-0000-0000AE1A0000}"/>
    <cellStyle name="Normal 5 27 2" xfId="6817" xr:uid="{00000000-0005-0000-0000-0000AF1A0000}"/>
    <cellStyle name="Normal 5 27 2 2" xfId="6818" xr:uid="{00000000-0005-0000-0000-0000B01A0000}"/>
    <cellStyle name="Normal 5 27 2 2 2" xfId="12601" xr:uid="{B48E34FB-1D9C-4537-86B8-FD41EFF60890}"/>
    <cellStyle name="Normal 5 27 2 3" xfId="12600" xr:uid="{C34F9528-086B-483C-BF38-990D903BA2BF}"/>
    <cellStyle name="Normal 5 27 3" xfId="6819" xr:uid="{00000000-0005-0000-0000-0000B11A0000}"/>
    <cellStyle name="Normal 5 27 3 2" xfId="12602" xr:uid="{54383EC4-F92F-41A0-9978-0758E0312609}"/>
    <cellStyle name="Normal 5 27 4" xfId="12599" xr:uid="{821F0A2C-743D-422C-B4CA-8B0B5D3D3556}"/>
    <cellStyle name="Normal 5 28" xfId="6820" xr:uid="{00000000-0005-0000-0000-0000B21A0000}"/>
    <cellStyle name="Normal 5 28 2" xfId="6821" xr:uid="{00000000-0005-0000-0000-0000B31A0000}"/>
    <cellStyle name="Normal 5 28 2 2" xfId="6822" xr:uid="{00000000-0005-0000-0000-0000B41A0000}"/>
    <cellStyle name="Normal 5 28 2 2 2" xfId="12605" xr:uid="{07A08871-4994-4480-A68E-B8044791A1E2}"/>
    <cellStyle name="Normal 5 28 2 3" xfId="12604" xr:uid="{C1A306BF-2A65-41E9-81D1-BDA33472CAE4}"/>
    <cellStyle name="Normal 5 28 3" xfId="6823" xr:uid="{00000000-0005-0000-0000-0000B51A0000}"/>
    <cellStyle name="Normal 5 28 3 2" xfId="12606" xr:uid="{0565FD1D-2D70-47DD-8DD8-B4F94B6A26E1}"/>
    <cellStyle name="Normal 5 28 4" xfId="12603" xr:uid="{B0F10C1E-72D6-4EF3-B482-84373F4CACB2}"/>
    <cellStyle name="Normal 5 29" xfId="6824" xr:uid="{00000000-0005-0000-0000-0000B61A0000}"/>
    <cellStyle name="Normal 5 29 2" xfId="6825" xr:uid="{00000000-0005-0000-0000-0000B71A0000}"/>
    <cellStyle name="Normal 5 29 2 2" xfId="6826" xr:uid="{00000000-0005-0000-0000-0000B81A0000}"/>
    <cellStyle name="Normal 5 29 2 2 2" xfId="12609" xr:uid="{9E57ECF7-1373-415D-8A0A-1D709FD5EDC2}"/>
    <cellStyle name="Normal 5 29 2 3" xfId="12608" xr:uid="{076EDE47-B7C7-4F35-BCDF-D9CFE36388F0}"/>
    <cellStyle name="Normal 5 29 3" xfId="6827" xr:uid="{00000000-0005-0000-0000-0000B91A0000}"/>
    <cellStyle name="Normal 5 29 3 2" xfId="12610" xr:uid="{B3C3AEF5-887B-4100-84C6-EB7FD590710D}"/>
    <cellStyle name="Normal 5 29 4" xfId="12607" xr:uid="{FE30F3C3-6E8E-45FD-A0DA-C269E9088754}"/>
    <cellStyle name="Normal 5 3" xfId="6828" xr:uid="{00000000-0005-0000-0000-0000BA1A0000}"/>
    <cellStyle name="Normal 5 3 10" xfId="6829" xr:uid="{00000000-0005-0000-0000-0000BB1A0000}"/>
    <cellStyle name="Normal 5 3 10 2" xfId="12612" xr:uid="{CA3E6432-81E9-482A-B5AE-5456E38EA6C9}"/>
    <cellStyle name="Normal 5 3 11" xfId="6830" xr:uid="{00000000-0005-0000-0000-0000BC1A0000}"/>
    <cellStyle name="Normal 5 3 11 2" xfId="12613" xr:uid="{3B2B27FB-67EC-4AF7-86FC-D2466E4EC2F7}"/>
    <cellStyle name="Normal 5 3 12" xfId="9540" xr:uid="{1926F428-8472-438C-9AC3-6C59815EFC94}"/>
    <cellStyle name="Normal 5 3 12 2" xfId="13529" xr:uid="{25C686C5-A841-4453-9044-1B9284A506DA}"/>
    <cellStyle name="Normal 5 3 13" xfId="9835" xr:uid="{2B95CFBB-48D7-4855-BB3C-E260B98CA37F}"/>
    <cellStyle name="Normal 5 3 13 2" xfId="13793" xr:uid="{54E29514-6914-406F-B7F4-19183EA661A7}"/>
    <cellStyle name="Normal 5 3 14" xfId="12611" xr:uid="{E6514A88-93FD-40D8-A887-7384910F6D86}"/>
    <cellStyle name="Normal 5 3 2" xfId="6831" xr:uid="{00000000-0005-0000-0000-0000BD1A0000}"/>
    <cellStyle name="Normal 5 3 2 10" xfId="12614" xr:uid="{349D496A-3860-4CCA-B9DC-18A409C2B667}"/>
    <cellStyle name="Normal 5 3 2 2" xfId="6832" xr:uid="{00000000-0005-0000-0000-0000BE1A0000}"/>
    <cellStyle name="Normal 5 3 2 2 2" xfId="6833" xr:uid="{00000000-0005-0000-0000-0000BF1A0000}"/>
    <cellStyle name="Normal 5 3 2 2 2 2" xfId="6834" xr:uid="{00000000-0005-0000-0000-0000C01A0000}"/>
    <cellStyle name="Normal 5 3 2 2 3" xfId="6835" xr:uid="{00000000-0005-0000-0000-0000C11A0000}"/>
    <cellStyle name="Normal 5 3 2 2 4" xfId="9711" xr:uid="{18FC7489-C53D-435B-976D-5E4A43046E6B}"/>
    <cellStyle name="Normal 5 3 2 2 4 2" xfId="13699" xr:uid="{BD202427-BC04-43D9-82BC-4E42CB0A0520}"/>
    <cellStyle name="Normal 5 3 2 2 5" xfId="10006" xr:uid="{6206D2DC-A283-4BC7-AE9C-390984D731B4}"/>
    <cellStyle name="Normal 5 3 2 2 5 2" xfId="13964" xr:uid="{C03E5043-B768-4247-9341-48F7128397A1}"/>
    <cellStyle name="Normal 5 3 2 3" xfId="6836" xr:uid="{00000000-0005-0000-0000-0000C21A0000}"/>
    <cellStyle name="Normal 5 3 2 3 2" xfId="6837" xr:uid="{00000000-0005-0000-0000-0000C31A0000}"/>
    <cellStyle name="Normal 5 3 2 3 2 2" xfId="6838" xr:uid="{00000000-0005-0000-0000-0000C41A0000}"/>
    <cellStyle name="Normal 5 3 2 3 3" xfId="6839" xr:uid="{00000000-0005-0000-0000-0000C51A0000}"/>
    <cellStyle name="Normal 5 3 2 4" xfId="6840" xr:uid="{00000000-0005-0000-0000-0000C61A0000}"/>
    <cellStyle name="Normal 5 3 2 4 2" xfId="6841" xr:uid="{00000000-0005-0000-0000-0000C71A0000}"/>
    <cellStyle name="Normal 5 3 2 4 2 2" xfId="6842" xr:uid="{00000000-0005-0000-0000-0000C81A0000}"/>
    <cellStyle name="Normal 5 3 2 4 3" xfId="6843" xr:uid="{00000000-0005-0000-0000-0000C91A0000}"/>
    <cellStyle name="Normal 5 3 2 5" xfId="6844" xr:uid="{00000000-0005-0000-0000-0000CA1A0000}"/>
    <cellStyle name="Normal 5 3 2 5 2" xfId="6845" xr:uid="{00000000-0005-0000-0000-0000CB1A0000}"/>
    <cellStyle name="Normal 5 3 2 5 2 2" xfId="6846" xr:uid="{00000000-0005-0000-0000-0000CC1A0000}"/>
    <cellStyle name="Normal 5 3 2 5 3" xfId="6847" xr:uid="{00000000-0005-0000-0000-0000CD1A0000}"/>
    <cellStyle name="Normal 5 3 2 6" xfId="6848" xr:uid="{00000000-0005-0000-0000-0000CE1A0000}"/>
    <cellStyle name="Normal 5 3 2 6 2" xfId="6849" xr:uid="{00000000-0005-0000-0000-0000CF1A0000}"/>
    <cellStyle name="Normal 5 3 2 6 2 2" xfId="12616" xr:uid="{A28A2709-5F21-4FCC-866D-73DFA4B65674}"/>
    <cellStyle name="Normal 5 3 2 6 3" xfId="12615" xr:uid="{CF0A29D4-5789-4BBC-B9D5-75DC08C19B56}"/>
    <cellStyle name="Normal 5 3 2 7" xfId="6850" xr:uid="{00000000-0005-0000-0000-0000D01A0000}"/>
    <cellStyle name="Normal 5 3 2 7 2" xfId="12617" xr:uid="{B7E47031-0CD8-4BC9-8721-8921D82C5CAF}"/>
    <cellStyle name="Normal 5 3 2 8" xfId="9597" xr:uid="{57125679-2880-4EE7-B948-9555A4E1900A}"/>
    <cellStyle name="Normal 5 3 2 8 2" xfId="13585" xr:uid="{DB56DC54-ED44-4BC0-9335-8953E058E2F1}"/>
    <cellStyle name="Normal 5 3 2 9" xfId="9892" xr:uid="{7BBBB816-ECAA-4E60-9921-2124186395B7}"/>
    <cellStyle name="Normal 5 3 2 9 2" xfId="13850" xr:uid="{FFE46BD3-F3A2-466E-8671-E6DF8D764E50}"/>
    <cellStyle name="Normal 5 3 3" xfId="6851" xr:uid="{00000000-0005-0000-0000-0000D11A0000}"/>
    <cellStyle name="Normal 5 3 3 2" xfId="6852" xr:uid="{00000000-0005-0000-0000-0000D21A0000}"/>
    <cellStyle name="Normal 5 3 3 2 2" xfId="6853" xr:uid="{00000000-0005-0000-0000-0000D31A0000}"/>
    <cellStyle name="Normal 5 3 3 2 2 2" xfId="12620" xr:uid="{962B66B5-2597-4543-AAE5-E92450C73E8E}"/>
    <cellStyle name="Normal 5 3 3 2 3" xfId="12619" xr:uid="{73F7D140-9C4F-467E-AA46-0FB96E62B658}"/>
    <cellStyle name="Normal 5 3 3 3" xfId="6854" xr:uid="{00000000-0005-0000-0000-0000D41A0000}"/>
    <cellStyle name="Normal 5 3 3 3 2" xfId="12621" xr:uid="{01192174-FBF9-4FB3-A1C5-8C4AA7C7B921}"/>
    <cellStyle name="Normal 5 3 3 4" xfId="9654" xr:uid="{E914D608-DC37-42CC-97B5-A0BEB1784A96}"/>
    <cellStyle name="Normal 5 3 3 4 2" xfId="13642" xr:uid="{E6F9786A-4178-4F19-AF4E-DD0C074ED761}"/>
    <cellStyle name="Normal 5 3 3 5" xfId="9949" xr:uid="{27E887A8-BBFE-4CB4-9B8D-7DAF07162FFD}"/>
    <cellStyle name="Normal 5 3 3 5 2" xfId="13907" xr:uid="{7C9AD381-1F73-44ED-9664-E192CB44CD6A}"/>
    <cellStyle name="Normal 5 3 3 6" xfId="12618" xr:uid="{2A00C216-10D1-4CF9-A547-D05C89FC0923}"/>
    <cellStyle name="Normal 5 3 4" xfId="6855" xr:uid="{00000000-0005-0000-0000-0000D51A0000}"/>
    <cellStyle name="Normal 5 3 4 2" xfId="6856" xr:uid="{00000000-0005-0000-0000-0000D61A0000}"/>
    <cellStyle name="Normal 5 3 4 2 2" xfId="6857" xr:uid="{00000000-0005-0000-0000-0000D71A0000}"/>
    <cellStyle name="Normal 5 3 4 2 2 2" xfId="12624" xr:uid="{99A42A58-1D22-4C29-9023-8D06BEB019AD}"/>
    <cellStyle name="Normal 5 3 4 2 3" xfId="12623" xr:uid="{AFB90C86-FB0C-4E7A-B64A-07AA2313A3D8}"/>
    <cellStyle name="Normal 5 3 4 3" xfId="6858" xr:uid="{00000000-0005-0000-0000-0000D81A0000}"/>
    <cellStyle name="Normal 5 3 4 3 2" xfId="12625" xr:uid="{F317AC49-7A3B-469F-87B0-379C21F44C50}"/>
    <cellStyle name="Normal 5 3 4 4" xfId="12622" xr:uid="{F8054659-9872-44A3-B418-870567DC49B2}"/>
    <cellStyle name="Normal 5 3 5" xfId="6859" xr:uid="{00000000-0005-0000-0000-0000D91A0000}"/>
    <cellStyle name="Normal 5 3 5 2" xfId="6860" xr:uid="{00000000-0005-0000-0000-0000DA1A0000}"/>
    <cellStyle name="Normal 5 3 5 2 2" xfId="6861" xr:uid="{00000000-0005-0000-0000-0000DB1A0000}"/>
    <cellStyle name="Normal 5 3 5 2 2 2" xfId="12628" xr:uid="{FCFDCF6F-01C1-4DD1-AF72-3304DFB65AC4}"/>
    <cellStyle name="Normal 5 3 5 2 3" xfId="12627" xr:uid="{261B51F9-394B-4CD1-A9D0-B32B4508854A}"/>
    <cellStyle name="Normal 5 3 5 3" xfId="6862" xr:uid="{00000000-0005-0000-0000-0000DC1A0000}"/>
    <cellStyle name="Normal 5 3 5 3 2" xfId="12629" xr:uid="{1D19696D-C803-46BA-A12A-145B937A7F7A}"/>
    <cellStyle name="Normal 5 3 5 4" xfId="12626" xr:uid="{BC06C326-989F-4771-B40D-824E5248417D}"/>
    <cellStyle name="Normal 5 3 6" xfId="6863" xr:uid="{00000000-0005-0000-0000-0000DD1A0000}"/>
    <cellStyle name="Normal 5 3 6 2" xfId="6864" xr:uid="{00000000-0005-0000-0000-0000DE1A0000}"/>
    <cellStyle name="Normal 5 3 6 3" xfId="6865" xr:uid="{00000000-0005-0000-0000-0000DF1A0000}"/>
    <cellStyle name="Normal 5 3 6 3 2" xfId="12630" xr:uid="{4FEB7688-4C87-46A2-85A7-D68A5506F4B2}"/>
    <cellStyle name="Normal 5 3 7" xfId="6866" xr:uid="{00000000-0005-0000-0000-0000E01A0000}"/>
    <cellStyle name="Normal 5 3 8" xfId="6867" xr:uid="{00000000-0005-0000-0000-0000E11A0000}"/>
    <cellStyle name="Normal 5 3 9" xfId="6868" xr:uid="{00000000-0005-0000-0000-0000E21A0000}"/>
    <cellStyle name="Normal 5 30" xfId="6869" xr:uid="{00000000-0005-0000-0000-0000E31A0000}"/>
    <cellStyle name="Normal 5 30 2" xfId="6870" xr:uid="{00000000-0005-0000-0000-0000E41A0000}"/>
    <cellStyle name="Normal 5 30 2 2" xfId="6871" xr:uid="{00000000-0005-0000-0000-0000E51A0000}"/>
    <cellStyle name="Normal 5 30 2 2 2" xfId="12633" xr:uid="{A6D1D5B2-BA78-4BF8-BACE-3EE14E7FA45D}"/>
    <cellStyle name="Normal 5 30 2 3" xfId="12632" xr:uid="{8DC29A7D-0756-49FF-84C3-C69CE2C3CB56}"/>
    <cellStyle name="Normal 5 30 3" xfId="6872" xr:uid="{00000000-0005-0000-0000-0000E61A0000}"/>
    <cellStyle name="Normal 5 30 3 2" xfId="12634" xr:uid="{F5FDE46D-2439-4766-9258-27AE12C7552E}"/>
    <cellStyle name="Normal 5 30 4" xfId="12631" xr:uid="{22053D93-1EFD-4EB8-84B3-AC41F132CDF2}"/>
    <cellStyle name="Normal 5 31" xfId="6873" xr:uid="{00000000-0005-0000-0000-0000E71A0000}"/>
    <cellStyle name="Normal 5 31 2" xfId="6874" xr:uid="{00000000-0005-0000-0000-0000E81A0000}"/>
    <cellStyle name="Normal 5 31 2 2" xfId="6875" xr:uid="{00000000-0005-0000-0000-0000E91A0000}"/>
    <cellStyle name="Normal 5 31 2 2 2" xfId="12637" xr:uid="{3B81F269-59DB-4302-92DA-23D1142E16B3}"/>
    <cellStyle name="Normal 5 31 2 3" xfId="12636" xr:uid="{4B1C6B52-5A56-4EA6-A5DE-7FB9738BE77F}"/>
    <cellStyle name="Normal 5 31 3" xfId="6876" xr:uid="{00000000-0005-0000-0000-0000EA1A0000}"/>
    <cellStyle name="Normal 5 31 3 2" xfId="12638" xr:uid="{CB6366D5-EA36-40A0-A9BE-66FDD36D613F}"/>
    <cellStyle name="Normal 5 31 4" xfId="12635" xr:uid="{3AFA261D-0130-471A-8C27-DD3EF0EA7046}"/>
    <cellStyle name="Normal 5 32" xfId="6877" xr:uid="{00000000-0005-0000-0000-0000EB1A0000}"/>
    <cellStyle name="Normal 5 32 2" xfId="6878" xr:uid="{00000000-0005-0000-0000-0000EC1A0000}"/>
    <cellStyle name="Normal 5 32 2 2" xfId="6879" xr:uid="{00000000-0005-0000-0000-0000ED1A0000}"/>
    <cellStyle name="Normal 5 32 2 2 2" xfId="12641" xr:uid="{F7759BB3-D686-41B2-AD12-CB3F197395A8}"/>
    <cellStyle name="Normal 5 32 2 3" xfId="12640" xr:uid="{2EEFA47C-AD9B-4433-8F5C-AA23368E421E}"/>
    <cellStyle name="Normal 5 32 3" xfId="6880" xr:uid="{00000000-0005-0000-0000-0000EE1A0000}"/>
    <cellStyle name="Normal 5 32 3 2" xfId="12642" xr:uid="{00BB23CE-AAED-4047-83B1-E0BB46812EAE}"/>
    <cellStyle name="Normal 5 32 4" xfId="12639" xr:uid="{71DAC589-7B0D-4437-BD2C-41ECE2D582DC}"/>
    <cellStyle name="Normal 5 33" xfId="6881" xr:uid="{00000000-0005-0000-0000-0000EF1A0000}"/>
    <cellStyle name="Normal 5 33 2" xfId="6882" xr:uid="{00000000-0005-0000-0000-0000F01A0000}"/>
    <cellStyle name="Normal 5 33 2 2" xfId="6883" xr:uid="{00000000-0005-0000-0000-0000F11A0000}"/>
    <cellStyle name="Normal 5 33 2 2 2" xfId="12645" xr:uid="{315797E1-61ED-4820-B718-581B9ACB9314}"/>
    <cellStyle name="Normal 5 33 2 3" xfId="12644" xr:uid="{454C671F-F1FA-48DE-BFA7-2B8678EF6D9F}"/>
    <cellStyle name="Normal 5 33 3" xfId="6884" xr:uid="{00000000-0005-0000-0000-0000F21A0000}"/>
    <cellStyle name="Normal 5 33 3 2" xfId="12646" xr:uid="{689BADFB-AD30-4AAA-A76F-614C3F092BC7}"/>
    <cellStyle name="Normal 5 33 4" xfId="12643" xr:uid="{2475A981-C893-4724-BB75-7C225D0E5E71}"/>
    <cellStyle name="Normal 5 34" xfId="6885" xr:uid="{00000000-0005-0000-0000-0000F31A0000}"/>
    <cellStyle name="Normal 5 34 2" xfId="6886" xr:uid="{00000000-0005-0000-0000-0000F41A0000}"/>
    <cellStyle name="Normal 5 34 2 2" xfId="6887" xr:uid="{00000000-0005-0000-0000-0000F51A0000}"/>
    <cellStyle name="Normal 5 34 2 2 2" xfId="12649" xr:uid="{0DC8602C-9C6A-4082-BC8D-35F33DE0C97C}"/>
    <cellStyle name="Normal 5 34 2 3" xfId="12648" xr:uid="{BC1A2ED4-CBC3-496B-BD67-9F33DA4218BA}"/>
    <cellStyle name="Normal 5 34 3" xfId="6888" xr:uid="{00000000-0005-0000-0000-0000F61A0000}"/>
    <cellStyle name="Normal 5 34 3 2" xfId="12650" xr:uid="{2C5626F2-D3C8-4A1F-BFE0-509A25A93BB9}"/>
    <cellStyle name="Normal 5 34 4" xfId="12647" xr:uid="{52ECB78C-6386-40A4-AA8D-DD94F8D3F1E3}"/>
    <cellStyle name="Normal 5 35" xfId="6889" xr:uid="{00000000-0005-0000-0000-0000F71A0000}"/>
    <cellStyle name="Normal 5 35 2" xfId="6890" xr:uid="{00000000-0005-0000-0000-0000F81A0000}"/>
    <cellStyle name="Normal 5 35 2 2" xfId="6891" xr:uid="{00000000-0005-0000-0000-0000F91A0000}"/>
    <cellStyle name="Normal 5 35 2 2 2" xfId="12653" xr:uid="{BA6F5DDD-588D-467D-B76C-92EED317097B}"/>
    <cellStyle name="Normal 5 35 2 3" xfId="12652" xr:uid="{5299060E-7285-4680-940E-438042CE99FC}"/>
    <cellStyle name="Normal 5 35 3" xfId="6892" xr:uid="{00000000-0005-0000-0000-0000FA1A0000}"/>
    <cellStyle name="Normal 5 35 3 2" xfId="12654" xr:uid="{0A8F0404-31A6-4F77-8D8D-957BFB4B39AE}"/>
    <cellStyle name="Normal 5 35 4" xfId="12651" xr:uid="{1FAFF578-795F-4D4C-8B7E-981C25B63541}"/>
    <cellStyle name="Normal 5 36" xfId="6893" xr:uid="{00000000-0005-0000-0000-0000FB1A0000}"/>
    <cellStyle name="Normal 5 36 2" xfId="6894" xr:uid="{00000000-0005-0000-0000-0000FC1A0000}"/>
    <cellStyle name="Normal 5 36 2 2" xfId="6895" xr:uid="{00000000-0005-0000-0000-0000FD1A0000}"/>
    <cellStyle name="Normal 5 36 2 2 2" xfId="12657" xr:uid="{976FA287-3666-46DA-956A-8D9F0C6609FA}"/>
    <cellStyle name="Normal 5 36 2 3" xfId="12656" xr:uid="{2B855694-F3E2-4A26-95EC-DFFC59E7231F}"/>
    <cellStyle name="Normal 5 36 3" xfId="6896" xr:uid="{00000000-0005-0000-0000-0000FE1A0000}"/>
    <cellStyle name="Normal 5 36 3 2" xfId="12658" xr:uid="{85767033-5B0A-41DD-AB9A-B171D33FB865}"/>
    <cellStyle name="Normal 5 36 4" xfId="12655" xr:uid="{6347DC39-F775-4946-918C-9B27A718DAAF}"/>
    <cellStyle name="Normal 5 37" xfId="6897" xr:uid="{00000000-0005-0000-0000-0000FF1A0000}"/>
    <cellStyle name="Normal 5 37 2" xfId="6898" xr:uid="{00000000-0005-0000-0000-0000001B0000}"/>
    <cellStyle name="Normal 5 37 2 2" xfId="6899" xr:uid="{00000000-0005-0000-0000-0000011B0000}"/>
    <cellStyle name="Normal 5 37 2 2 2" xfId="12661" xr:uid="{5311790E-EBBC-4D66-9E70-DA5CE6483C32}"/>
    <cellStyle name="Normal 5 37 2 3" xfId="12660" xr:uid="{08A5133A-04AB-4142-BA09-69DEB00CF34D}"/>
    <cellStyle name="Normal 5 37 3" xfId="6900" xr:uid="{00000000-0005-0000-0000-0000021B0000}"/>
    <cellStyle name="Normal 5 37 3 2" xfId="12662" xr:uid="{17A258F8-69F5-47DD-83A4-AE6263E8CA47}"/>
    <cellStyle name="Normal 5 37 4" xfId="12659" xr:uid="{F7325E04-E387-467B-AC3A-964806B8F902}"/>
    <cellStyle name="Normal 5 38" xfId="6901" xr:uid="{00000000-0005-0000-0000-0000031B0000}"/>
    <cellStyle name="Normal 5 38 2" xfId="6902" xr:uid="{00000000-0005-0000-0000-0000041B0000}"/>
    <cellStyle name="Normal 5 38 2 2" xfId="6903" xr:uid="{00000000-0005-0000-0000-0000051B0000}"/>
    <cellStyle name="Normal 5 38 2 2 2" xfId="12665" xr:uid="{38870804-4A34-44AA-9954-284E036122F7}"/>
    <cellStyle name="Normal 5 38 2 3" xfId="12664" xr:uid="{C78999A8-83AE-43D9-AF09-E2FC31CB590C}"/>
    <cellStyle name="Normal 5 38 3" xfId="6904" xr:uid="{00000000-0005-0000-0000-0000061B0000}"/>
    <cellStyle name="Normal 5 38 3 2" xfId="12666" xr:uid="{238E93F6-AEE9-4DAE-966B-CABA34725D21}"/>
    <cellStyle name="Normal 5 38 4" xfId="12663" xr:uid="{51895852-2E3B-46C9-9D8C-20C6E60E3FC5}"/>
    <cellStyle name="Normal 5 39" xfId="6905" xr:uid="{00000000-0005-0000-0000-0000071B0000}"/>
    <cellStyle name="Normal 5 39 2" xfId="6906" xr:uid="{00000000-0005-0000-0000-0000081B0000}"/>
    <cellStyle name="Normal 5 39 2 2" xfId="6907" xr:uid="{00000000-0005-0000-0000-0000091B0000}"/>
    <cellStyle name="Normal 5 39 2 2 2" xfId="12669" xr:uid="{578F310A-1BE0-4064-B3F0-D31498D83B7E}"/>
    <cellStyle name="Normal 5 39 2 3" xfId="12668" xr:uid="{0B2BA8F0-7DD7-4ED1-A7B3-2FF33B44CAC5}"/>
    <cellStyle name="Normal 5 39 3" xfId="6908" xr:uid="{00000000-0005-0000-0000-00000A1B0000}"/>
    <cellStyle name="Normal 5 39 3 2" xfId="12670" xr:uid="{CC5DFBB4-34D8-4D33-95F1-CAFEF5760424}"/>
    <cellStyle name="Normal 5 39 4" xfId="12667" xr:uid="{AA9EB672-BB22-4F82-91A8-7DD508E2687D}"/>
    <cellStyle name="Normal 5 4" xfId="6909" xr:uid="{00000000-0005-0000-0000-00000B1B0000}"/>
    <cellStyle name="Normal 5 4 2" xfId="6910" xr:uid="{00000000-0005-0000-0000-00000C1B0000}"/>
    <cellStyle name="Normal 5 4 2 2" xfId="6911" xr:uid="{00000000-0005-0000-0000-00000D1B0000}"/>
    <cellStyle name="Normal 5 4 2 3" xfId="6912" xr:uid="{00000000-0005-0000-0000-00000E1B0000}"/>
    <cellStyle name="Normal 5 4 2 3 2" xfId="12672" xr:uid="{CA00CA0C-2AA9-4468-8ED3-61F87C48BFA2}"/>
    <cellStyle name="Normal 5 4 2 4" xfId="9666" xr:uid="{29867B16-5A16-4953-A653-F409DE24D8A6}"/>
    <cellStyle name="Normal 5 4 2 4 2" xfId="13654" xr:uid="{D3F4EA3F-BCFE-42BE-9B99-CEF819BB25D7}"/>
    <cellStyle name="Normal 5 4 2 5" xfId="9961" xr:uid="{6BFD918D-D6C8-477D-A1B2-ABF6040F7729}"/>
    <cellStyle name="Normal 5 4 2 5 2" xfId="13919" xr:uid="{51EF1C23-14D3-4336-90AC-E429B33D4060}"/>
    <cellStyle name="Normal 5 4 3" xfId="6913" xr:uid="{00000000-0005-0000-0000-00000F1B0000}"/>
    <cellStyle name="Normal 5 4 3 2" xfId="6914" xr:uid="{00000000-0005-0000-0000-0000101B0000}"/>
    <cellStyle name="Normal 5 4 3 2 2" xfId="12674" xr:uid="{2FEEC61E-CE6D-4BF0-8F98-32F504BD0A2E}"/>
    <cellStyle name="Normal 5 4 3 3" xfId="12673" xr:uid="{03CC3CDE-F29A-4652-BEE5-2204EAB70868}"/>
    <cellStyle name="Normal 5 4 4" xfId="9552" xr:uid="{A6EF526C-7313-405D-9BC3-35B61C21A323}"/>
    <cellStyle name="Normal 5 4 4 2" xfId="13541" xr:uid="{1071C8EC-740A-459C-89AD-AF5BCB94CE17}"/>
    <cellStyle name="Normal 5 4 5" xfId="9847" xr:uid="{1A85B4AE-B3BA-4284-89F7-CA6335A47C0A}"/>
    <cellStyle name="Normal 5 4 5 2" xfId="13805" xr:uid="{36284B40-E1E5-4844-A80B-F28A45F82AB1}"/>
    <cellStyle name="Normal 5 4 6" xfId="12671" xr:uid="{11D52275-B3BB-4D53-A3EF-DFB8F7D38238}"/>
    <cellStyle name="Normal 5 40" xfId="6915" xr:uid="{00000000-0005-0000-0000-0000111B0000}"/>
    <cellStyle name="Normal 5 40 2" xfId="6916" xr:uid="{00000000-0005-0000-0000-0000121B0000}"/>
    <cellStyle name="Normal 5 40 2 2" xfId="6917" xr:uid="{00000000-0005-0000-0000-0000131B0000}"/>
    <cellStyle name="Normal 5 40 2 2 2" xfId="12677" xr:uid="{554D5C74-F2AA-4843-8FE8-FCF4FBCBB245}"/>
    <cellStyle name="Normal 5 40 2 3" xfId="12676" xr:uid="{255ED7AF-13BE-47A9-98D8-AEE8580B7BDE}"/>
    <cellStyle name="Normal 5 40 3" xfId="6918" xr:uid="{00000000-0005-0000-0000-0000141B0000}"/>
    <cellStyle name="Normal 5 40 3 2" xfId="12678" xr:uid="{C3FDBB82-922C-4010-ADF7-DDB8AE7E8BEE}"/>
    <cellStyle name="Normal 5 40 4" xfId="12675" xr:uid="{F8C26323-5946-461E-9740-DBA70130AE79}"/>
    <cellStyle name="Normal 5 41" xfId="6919" xr:uid="{00000000-0005-0000-0000-0000151B0000}"/>
    <cellStyle name="Normal 5 41 2" xfId="6920" xr:uid="{00000000-0005-0000-0000-0000161B0000}"/>
    <cellStyle name="Normal 5 41 2 2" xfId="6921" xr:uid="{00000000-0005-0000-0000-0000171B0000}"/>
    <cellStyle name="Normal 5 41 2 2 2" xfId="12681" xr:uid="{050AB002-1ADB-4AA3-B23B-A197A193F5B3}"/>
    <cellStyle name="Normal 5 41 2 3" xfId="12680" xr:uid="{947C602F-EEE4-4C48-B4DB-6DCB8A657EA5}"/>
    <cellStyle name="Normal 5 41 3" xfId="6922" xr:uid="{00000000-0005-0000-0000-0000181B0000}"/>
    <cellStyle name="Normal 5 41 3 2" xfId="12682" xr:uid="{35B624E2-D844-4821-AC46-C3ED53B55E45}"/>
    <cellStyle name="Normal 5 41 4" xfId="12679" xr:uid="{48166588-B140-4805-9762-9D107F3E8634}"/>
    <cellStyle name="Normal 5 42" xfId="6923" xr:uid="{00000000-0005-0000-0000-0000191B0000}"/>
    <cellStyle name="Normal 5 42 2" xfId="6924" xr:uid="{00000000-0005-0000-0000-00001A1B0000}"/>
    <cellStyle name="Normal 5 42 2 2" xfId="6925" xr:uid="{00000000-0005-0000-0000-00001B1B0000}"/>
    <cellStyle name="Normal 5 42 2 2 2" xfId="12685" xr:uid="{71D9B2FB-EFF1-4DB5-A0BA-BB2B884FF649}"/>
    <cellStyle name="Normal 5 42 2 3" xfId="12684" xr:uid="{689C5A4B-0FE3-4357-95DC-C8EC7E3EFDFE}"/>
    <cellStyle name="Normal 5 42 3" xfId="6926" xr:uid="{00000000-0005-0000-0000-00001C1B0000}"/>
    <cellStyle name="Normal 5 42 3 2" xfId="12686" xr:uid="{2857DDAE-4189-4AA7-9683-82EE3D3A19D6}"/>
    <cellStyle name="Normal 5 42 4" xfId="12683" xr:uid="{4D4ADAB5-740F-4BA3-855E-9EED785E9102}"/>
    <cellStyle name="Normal 5 43" xfId="6927" xr:uid="{00000000-0005-0000-0000-00001D1B0000}"/>
    <cellStyle name="Normal 5 43 2" xfId="6928" xr:uid="{00000000-0005-0000-0000-00001E1B0000}"/>
    <cellStyle name="Normal 5 43 2 2" xfId="6929" xr:uid="{00000000-0005-0000-0000-00001F1B0000}"/>
    <cellStyle name="Normal 5 43 2 2 2" xfId="12689" xr:uid="{A30B44CB-76C2-4156-A6CD-CD47B678D483}"/>
    <cellStyle name="Normal 5 43 2 3" xfId="12688" xr:uid="{9A5759AC-C435-4CAE-A7D8-DCAC916B19B5}"/>
    <cellStyle name="Normal 5 43 3" xfId="6930" xr:uid="{00000000-0005-0000-0000-0000201B0000}"/>
    <cellStyle name="Normal 5 43 3 2" xfId="12690" xr:uid="{AF9613CE-0C85-40BA-811A-04E485003B4C}"/>
    <cellStyle name="Normal 5 43 4" xfId="12687" xr:uid="{C7D08C00-3459-4D2B-83F7-42AA89B9F722}"/>
    <cellStyle name="Normal 5 44" xfId="6931" xr:uid="{00000000-0005-0000-0000-0000211B0000}"/>
    <cellStyle name="Normal 5 44 2" xfId="6932" xr:uid="{00000000-0005-0000-0000-0000221B0000}"/>
    <cellStyle name="Normal 5 44 2 2" xfId="6933" xr:uid="{00000000-0005-0000-0000-0000231B0000}"/>
    <cellStyle name="Normal 5 44 2 2 2" xfId="12693" xr:uid="{B52ACAB5-A4D4-4F83-BB8A-C480B6FEC947}"/>
    <cellStyle name="Normal 5 44 2 3" xfId="12692" xr:uid="{0CE715E8-3845-4E90-A447-56240A6E5167}"/>
    <cellStyle name="Normal 5 44 3" xfId="6934" xr:uid="{00000000-0005-0000-0000-0000241B0000}"/>
    <cellStyle name="Normal 5 44 3 2" xfId="12694" xr:uid="{69F25AAD-641F-44DB-970B-6153CED1ED86}"/>
    <cellStyle name="Normal 5 44 4" xfId="12691" xr:uid="{156EAC6F-C067-462E-8DE0-577D84DDDFD5}"/>
    <cellStyle name="Normal 5 45" xfId="6935" xr:uid="{00000000-0005-0000-0000-0000251B0000}"/>
    <cellStyle name="Normal 5 45 2" xfId="6936" xr:uid="{00000000-0005-0000-0000-0000261B0000}"/>
    <cellStyle name="Normal 5 45 2 2" xfId="6937" xr:uid="{00000000-0005-0000-0000-0000271B0000}"/>
    <cellStyle name="Normal 5 45 2 2 2" xfId="12697" xr:uid="{E1BAE02B-E6EF-4F77-A90D-91E0BD1F8F53}"/>
    <cellStyle name="Normal 5 45 2 3" xfId="12696" xr:uid="{078261DF-C613-4DCB-8A51-4CEE8103FA81}"/>
    <cellStyle name="Normal 5 45 3" xfId="6938" xr:uid="{00000000-0005-0000-0000-0000281B0000}"/>
    <cellStyle name="Normal 5 45 3 2" xfId="12698" xr:uid="{1A8C0D4D-AF6B-4A45-919E-5AD0C38210D8}"/>
    <cellStyle name="Normal 5 45 4" xfId="12695" xr:uid="{92C1A1C7-01BE-4A9D-9A40-0DBC240803FC}"/>
    <cellStyle name="Normal 5 46" xfId="6939" xr:uid="{00000000-0005-0000-0000-0000291B0000}"/>
    <cellStyle name="Normal 5 46 2" xfId="6940" xr:uid="{00000000-0005-0000-0000-00002A1B0000}"/>
    <cellStyle name="Normal 5 46 2 2" xfId="6941" xr:uid="{00000000-0005-0000-0000-00002B1B0000}"/>
    <cellStyle name="Normal 5 46 2 2 2" xfId="12701" xr:uid="{044B5692-908C-4F7C-97C8-489C8C9FC6C7}"/>
    <cellStyle name="Normal 5 46 2 3" xfId="12700" xr:uid="{A5247E8A-656D-4268-B670-7DA080B760B7}"/>
    <cellStyle name="Normal 5 46 3" xfId="6942" xr:uid="{00000000-0005-0000-0000-00002C1B0000}"/>
    <cellStyle name="Normal 5 46 3 2" xfId="12702" xr:uid="{0C1D3CBB-D7EB-4903-A825-A91BAB4FD513}"/>
    <cellStyle name="Normal 5 46 4" xfId="12699" xr:uid="{15429761-E044-4FB0-B645-0F8542C57D33}"/>
    <cellStyle name="Normal 5 47" xfId="6943" xr:uid="{00000000-0005-0000-0000-00002D1B0000}"/>
    <cellStyle name="Normal 5 47 2" xfId="6944" xr:uid="{00000000-0005-0000-0000-00002E1B0000}"/>
    <cellStyle name="Normal 5 47 2 2" xfId="6945" xr:uid="{00000000-0005-0000-0000-00002F1B0000}"/>
    <cellStyle name="Normal 5 47 2 2 2" xfId="12705" xr:uid="{FCCD19DD-D2E8-419E-8A6E-86DE7CB1AB98}"/>
    <cellStyle name="Normal 5 47 2 3" xfId="12704" xr:uid="{204A8D1D-530F-4D9A-B737-ADB78A6DB587}"/>
    <cellStyle name="Normal 5 47 3" xfId="6946" xr:uid="{00000000-0005-0000-0000-0000301B0000}"/>
    <cellStyle name="Normal 5 47 3 2" xfId="12706" xr:uid="{6ED0EACB-490A-4CB7-9BE3-E5E21401E23C}"/>
    <cellStyle name="Normal 5 47 4" xfId="12703" xr:uid="{BB0F6892-42C3-4ABE-ADE8-58D14AAEF178}"/>
    <cellStyle name="Normal 5 48" xfId="6947" xr:uid="{00000000-0005-0000-0000-0000311B0000}"/>
    <cellStyle name="Normal 5 48 2" xfId="6948" xr:uid="{00000000-0005-0000-0000-0000321B0000}"/>
    <cellStyle name="Normal 5 48 2 2" xfId="6949" xr:uid="{00000000-0005-0000-0000-0000331B0000}"/>
    <cellStyle name="Normal 5 48 2 2 2" xfId="12709" xr:uid="{726A0C9F-C19A-46DC-A5D2-CAC2062297DE}"/>
    <cellStyle name="Normal 5 48 2 3" xfId="12708" xr:uid="{D11C16F2-5BAE-456E-A72F-0C88825EBB10}"/>
    <cellStyle name="Normal 5 48 3" xfId="6950" xr:uid="{00000000-0005-0000-0000-0000341B0000}"/>
    <cellStyle name="Normal 5 48 3 2" xfId="12710" xr:uid="{C69ABCE1-DA71-439C-A7BD-5DDD0C1D6AC8}"/>
    <cellStyle name="Normal 5 48 4" xfId="12707" xr:uid="{3D962DDA-2186-4B20-9507-A15B6EA90583}"/>
    <cellStyle name="Normal 5 49" xfId="6951" xr:uid="{00000000-0005-0000-0000-0000351B0000}"/>
    <cellStyle name="Normal 5 49 2" xfId="6952" xr:uid="{00000000-0005-0000-0000-0000361B0000}"/>
    <cellStyle name="Normal 5 49 2 2" xfId="6953" xr:uid="{00000000-0005-0000-0000-0000371B0000}"/>
    <cellStyle name="Normal 5 49 2 2 2" xfId="12713" xr:uid="{DE25FE09-4689-4F3D-B692-1C0B6CC2082E}"/>
    <cellStyle name="Normal 5 49 2 3" xfId="12712" xr:uid="{9B944095-8974-47C6-8063-71222E2F49F0}"/>
    <cellStyle name="Normal 5 49 3" xfId="6954" xr:uid="{00000000-0005-0000-0000-0000381B0000}"/>
    <cellStyle name="Normal 5 49 3 2" xfId="12714" xr:uid="{518F1B03-D36F-46B4-89A4-74ED3C75C550}"/>
    <cellStyle name="Normal 5 49 4" xfId="12711" xr:uid="{E1277B3C-8CBF-4C3F-96DC-CD359787C5DD}"/>
    <cellStyle name="Normal 5 5" xfId="6955" xr:uid="{00000000-0005-0000-0000-0000391B0000}"/>
    <cellStyle name="Normal 5 5 2" xfId="6956" xr:uid="{00000000-0005-0000-0000-00003A1B0000}"/>
    <cellStyle name="Normal 5 5 2 2" xfId="6957" xr:uid="{00000000-0005-0000-0000-00003B1B0000}"/>
    <cellStyle name="Normal 5 5 2 3" xfId="6958" xr:uid="{00000000-0005-0000-0000-00003C1B0000}"/>
    <cellStyle name="Normal 5 5 2 3 2" xfId="12716" xr:uid="{2CC71AF0-A758-48B3-8EB3-C3F6328A38B8}"/>
    <cellStyle name="Normal 5 5 3" xfId="6959" xr:uid="{00000000-0005-0000-0000-00003D1B0000}"/>
    <cellStyle name="Normal 5 5 3 2" xfId="6960" xr:uid="{00000000-0005-0000-0000-00003E1B0000}"/>
    <cellStyle name="Normal 5 5 3 2 2" xfId="12718" xr:uid="{F4FF66F3-EC68-49C6-89D5-B3BB4E84FB10}"/>
    <cellStyle name="Normal 5 5 3 3" xfId="12717" xr:uid="{4A987D1F-8629-4417-8EF0-A9C826E8C07F}"/>
    <cellStyle name="Normal 5 5 4" xfId="9609" xr:uid="{0327233C-85D4-493F-A99A-57CA8910E863}"/>
    <cellStyle name="Normal 5 5 4 2" xfId="13597" xr:uid="{3D4C7859-C6F3-46C8-BF70-31277654DBF9}"/>
    <cellStyle name="Normal 5 5 5" xfId="9904" xr:uid="{CCD31F45-E6B8-4EEF-893F-5D950284D234}"/>
    <cellStyle name="Normal 5 5 5 2" xfId="13862" xr:uid="{280AEA78-31C7-457C-97BD-4B9EB3076B2F}"/>
    <cellStyle name="Normal 5 5 6" xfId="12715" xr:uid="{BEB424BA-0DD7-4DFE-BB6C-62BB7D49453B}"/>
    <cellStyle name="Normal 5 50" xfId="6961" xr:uid="{00000000-0005-0000-0000-00003F1B0000}"/>
    <cellStyle name="Normal 5 50 2" xfId="6962" xr:uid="{00000000-0005-0000-0000-0000401B0000}"/>
    <cellStyle name="Normal 5 50 2 2" xfId="6963" xr:uid="{00000000-0005-0000-0000-0000411B0000}"/>
    <cellStyle name="Normal 5 50 2 2 2" xfId="12721" xr:uid="{E877BB1E-EFE0-41A9-9EA9-9A0B008D8B34}"/>
    <cellStyle name="Normal 5 50 2 3" xfId="12720" xr:uid="{E1B090B7-ECB7-48E5-BE0E-C5277240B6F1}"/>
    <cellStyle name="Normal 5 50 3" xfId="6964" xr:uid="{00000000-0005-0000-0000-0000421B0000}"/>
    <cellStyle name="Normal 5 50 3 2" xfId="12722" xr:uid="{21B4ADA5-AC73-4427-87A7-A8CB11FD4498}"/>
    <cellStyle name="Normal 5 50 4" xfId="12719" xr:uid="{181CF66E-3DDC-45AA-A747-7C46424A7432}"/>
    <cellStyle name="Normal 5 51" xfId="6965" xr:uid="{00000000-0005-0000-0000-0000431B0000}"/>
    <cellStyle name="Normal 5 51 2" xfId="6966" xr:uid="{00000000-0005-0000-0000-0000441B0000}"/>
    <cellStyle name="Normal 5 51 2 2" xfId="6967" xr:uid="{00000000-0005-0000-0000-0000451B0000}"/>
    <cellStyle name="Normal 5 51 2 2 2" xfId="12725" xr:uid="{CE97A6BC-328E-4BA6-B31C-9A03CFB15A3B}"/>
    <cellStyle name="Normal 5 51 2 3" xfId="12724" xr:uid="{C64789E2-2857-4E9D-B9D6-752ADE157949}"/>
    <cellStyle name="Normal 5 51 3" xfId="6968" xr:uid="{00000000-0005-0000-0000-0000461B0000}"/>
    <cellStyle name="Normal 5 51 3 2" xfId="12726" xr:uid="{57F83996-B01B-40C3-B949-5C1E4D30F90B}"/>
    <cellStyle name="Normal 5 51 4" xfId="12723" xr:uid="{CFFFBE3F-DA80-4607-9EE3-0EEFD70786DD}"/>
    <cellStyle name="Normal 5 52" xfId="6969" xr:uid="{00000000-0005-0000-0000-0000471B0000}"/>
    <cellStyle name="Normal 5 52 2" xfId="6970" xr:uid="{00000000-0005-0000-0000-0000481B0000}"/>
    <cellStyle name="Normal 5 52 2 2" xfId="6971" xr:uid="{00000000-0005-0000-0000-0000491B0000}"/>
    <cellStyle name="Normal 5 52 2 2 2" xfId="12729" xr:uid="{EE618170-3926-4F77-AC9F-FD53543CB75A}"/>
    <cellStyle name="Normal 5 52 2 3" xfId="12728" xr:uid="{4D1A26FD-324B-41D7-A3D4-D2FD905D4E9F}"/>
    <cellStyle name="Normal 5 52 3" xfId="6972" xr:uid="{00000000-0005-0000-0000-00004A1B0000}"/>
    <cellStyle name="Normal 5 52 3 2" xfId="12730" xr:uid="{87D2976B-35B3-4A19-984E-1E80337A6EE8}"/>
    <cellStyle name="Normal 5 52 4" xfId="12727" xr:uid="{675975AE-94B7-4ECB-A5FA-C3DE14235447}"/>
    <cellStyle name="Normal 5 53" xfId="6973" xr:uid="{00000000-0005-0000-0000-00004B1B0000}"/>
    <cellStyle name="Normal 5 53 2" xfId="6974" xr:uid="{00000000-0005-0000-0000-00004C1B0000}"/>
    <cellStyle name="Normal 5 53 2 2" xfId="6975" xr:uid="{00000000-0005-0000-0000-00004D1B0000}"/>
    <cellStyle name="Normal 5 53 2 2 2" xfId="12733" xr:uid="{E6328832-426D-4F0D-88BB-DB78333B2FF9}"/>
    <cellStyle name="Normal 5 53 2 3" xfId="12732" xr:uid="{EE68BF18-8F84-4834-9848-2424EACF6B76}"/>
    <cellStyle name="Normal 5 53 3" xfId="6976" xr:uid="{00000000-0005-0000-0000-00004E1B0000}"/>
    <cellStyle name="Normal 5 53 3 2" xfId="12734" xr:uid="{507F7E1D-19BC-4C90-8808-BF68D0B278C6}"/>
    <cellStyle name="Normal 5 53 4" xfId="12731" xr:uid="{B63C2982-8C21-49B5-B161-F921C25B25E0}"/>
    <cellStyle name="Normal 5 54" xfId="6977" xr:uid="{00000000-0005-0000-0000-00004F1B0000}"/>
    <cellStyle name="Normal 5 54 2" xfId="6978" xr:uid="{00000000-0005-0000-0000-0000501B0000}"/>
    <cellStyle name="Normal 5 54 2 2" xfId="6979" xr:uid="{00000000-0005-0000-0000-0000511B0000}"/>
    <cellStyle name="Normal 5 54 2 2 2" xfId="12737" xr:uid="{D6837C68-7302-4359-B67C-6DF48294CA2B}"/>
    <cellStyle name="Normal 5 54 2 3" xfId="12736" xr:uid="{17982765-E82C-4C4A-98E8-EE28F26FAAC3}"/>
    <cellStyle name="Normal 5 54 3" xfId="6980" xr:uid="{00000000-0005-0000-0000-0000521B0000}"/>
    <cellStyle name="Normal 5 54 3 2" xfId="12738" xr:uid="{7E8EE5E9-252A-4C79-95DA-4139A265F586}"/>
    <cellStyle name="Normal 5 54 4" xfId="12735" xr:uid="{7EA63C7D-3668-4284-8102-908856344113}"/>
    <cellStyle name="Normal 5 55" xfId="6981" xr:uid="{00000000-0005-0000-0000-0000531B0000}"/>
    <cellStyle name="Normal 5 55 2" xfId="6982" xr:uid="{00000000-0005-0000-0000-0000541B0000}"/>
    <cellStyle name="Normal 5 55 2 2" xfId="6983" xr:uid="{00000000-0005-0000-0000-0000551B0000}"/>
    <cellStyle name="Normal 5 55 2 2 2" xfId="12741" xr:uid="{A3496C63-B64A-4A96-8359-5946A8E6A2CE}"/>
    <cellStyle name="Normal 5 55 2 3" xfId="12740" xr:uid="{7DE86DC0-851E-4F9C-9994-841244FB5E1D}"/>
    <cellStyle name="Normal 5 55 3" xfId="6984" xr:uid="{00000000-0005-0000-0000-0000561B0000}"/>
    <cellStyle name="Normal 5 55 3 2" xfId="12742" xr:uid="{A6BEA8DA-4902-494F-8C26-EE0294D99676}"/>
    <cellStyle name="Normal 5 55 4" xfId="12739" xr:uid="{F172F280-211C-45FC-B044-2F4E9EA9792A}"/>
    <cellStyle name="Normal 5 56" xfId="6985" xr:uid="{00000000-0005-0000-0000-0000571B0000}"/>
    <cellStyle name="Normal 5 56 2" xfId="6986" xr:uid="{00000000-0005-0000-0000-0000581B0000}"/>
    <cellStyle name="Normal 5 56 2 2" xfId="6987" xr:uid="{00000000-0005-0000-0000-0000591B0000}"/>
    <cellStyle name="Normal 5 56 2 2 2" xfId="12745" xr:uid="{9F189E91-4438-438F-8AA5-E9DFA3BA6874}"/>
    <cellStyle name="Normal 5 56 2 3" xfId="12744" xr:uid="{98DF079D-CB05-40CB-8D10-6720E09B0A02}"/>
    <cellStyle name="Normal 5 56 3" xfId="6988" xr:uid="{00000000-0005-0000-0000-00005A1B0000}"/>
    <cellStyle name="Normal 5 56 3 2" xfId="12746" xr:uid="{005E0677-249A-4202-9FC4-B2BDDCF58333}"/>
    <cellStyle name="Normal 5 56 4" xfId="12743" xr:uid="{EE3BA4ED-344E-4092-8F72-AB2538C25D96}"/>
    <cellStyle name="Normal 5 57" xfId="6989" xr:uid="{00000000-0005-0000-0000-00005B1B0000}"/>
    <cellStyle name="Normal 5 57 2" xfId="6990" xr:uid="{00000000-0005-0000-0000-00005C1B0000}"/>
    <cellStyle name="Normal 5 57 2 2" xfId="6991" xr:uid="{00000000-0005-0000-0000-00005D1B0000}"/>
    <cellStyle name="Normal 5 57 2 2 2" xfId="12749" xr:uid="{D8C56192-7824-45E7-A91B-B9EBAC8077FA}"/>
    <cellStyle name="Normal 5 57 2 3" xfId="12748" xr:uid="{1D8A7F30-A8CF-4086-9E8B-5C58E54AD055}"/>
    <cellStyle name="Normal 5 57 3" xfId="6992" xr:uid="{00000000-0005-0000-0000-00005E1B0000}"/>
    <cellStyle name="Normal 5 57 3 2" xfId="12750" xr:uid="{2EA8B55B-5599-4806-8EF3-D2D71085C151}"/>
    <cellStyle name="Normal 5 57 4" xfId="12747" xr:uid="{5A627B4D-5907-4B99-B848-9CFBE4BDF340}"/>
    <cellStyle name="Normal 5 58" xfId="6993" xr:uid="{00000000-0005-0000-0000-00005F1B0000}"/>
    <cellStyle name="Normal 5 58 2" xfId="6994" xr:uid="{00000000-0005-0000-0000-0000601B0000}"/>
    <cellStyle name="Normal 5 58 2 2" xfId="6995" xr:uid="{00000000-0005-0000-0000-0000611B0000}"/>
    <cellStyle name="Normal 5 58 2 2 2" xfId="12753" xr:uid="{9B2FE927-CAAD-43A5-89D6-BEACA37F1016}"/>
    <cellStyle name="Normal 5 58 2 3" xfId="12752" xr:uid="{42E182DB-0E64-4471-A63C-12F2E54B6E48}"/>
    <cellStyle name="Normal 5 58 3" xfId="6996" xr:uid="{00000000-0005-0000-0000-0000621B0000}"/>
    <cellStyle name="Normal 5 58 3 2" xfId="12754" xr:uid="{54D2E24E-636A-41DB-B793-05E3CE423B4B}"/>
    <cellStyle name="Normal 5 58 4" xfId="12751" xr:uid="{9C9CDE20-2B85-40F6-A5E9-D365D1F49B45}"/>
    <cellStyle name="Normal 5 59" xfId="6997" xr:uid="{00000000-0005-0000-0000-0000631B0000}"/>
    <cellStyle name="Normal 5 59 2" xfId="6998" xr:uid="{00000000-0005-0000-0000-0000641B0000}"/>
    <cellStyle name="Normal 5 59 2 2" xfId="6999" xr:uid="{00000000-0005-0000-0000-0000651B0000}"/>
    <cellStyle name="Normal 5 59 2 2 2" xfId="12757" xr:uid="{93953E47-FF2B-46E2-97F4-CD8EE8B695A9}"/>
    <cellStyle name="Normal 5 59 2 3" xfId="12756" xr:uid="{4A207160-DF5B-48D9-8BE7-2CD374E080E8}"/>
    <cellStyle name="Normal 5 59 3" xfId="7000" xr:uid="{00000000-0005-0000-0000-0000661B0000}"/>
    <cellStyle name="Normal 5 59 3 2" xfId="12758" xr:uid="{397EE853-E0FD-4CA3-8FA4-B3597B786EF4}"/>
    <cellStyle name="Normal 5 59 4" xfId="12755" xr:uid="{9FAF6B99-01CA-4326-829E-67232A3BBDBA}"/>
    <cellStyle name="Normal 5 6" xfId="7001" xr:uid="{00000000-0005-0000-0000-0000671B0000}"/>
    <cellStyle name="Normal 5 6 2" xfId="7002" xr:uid="{00000000-0005-0000-0000-0000681B0000}"/>
    <cellStyle name="Normal 5 6 2 2" xfId="7003" xr:uid="{00000000-0005-0000-0000-0000691B0000}"/>
    <cellStyle name="Normal 5 6 2 3" xfId="7004" xr:uid="{00000000-0005-0000-0000-00006A1B0000}"/>
    <cellStyle name="Normal 5 6 2 3 2" xfId="12760" xr:uid="{E70666E4-4C28-4699-BCD2-4F35752BE765}"/>
    <cellStyle name="Normal 5 6 3" xfId="7005" xr:uid="{00000000-0005-0000-0000-00006B1B0000}"/>
    <cellStyle name="Normal 5 6 3 2" xfId="7006" xr:uid="{00000000-0005-0000-0000-00006C1B0000}"/>
    <cellStyle name="Normal 5 6 3 2 2" xfId="12762" xr:uid="{207CF66A-EE27-448E-9157-B006CBA9D800}"/>
    <cellStyle name="Normal 5 6 3 3" xfId="12761" xr:uid="{EF872998-E933-4905-B302-4D7A0FE010C7}"/>
    <cellStyle name="Normal 5 6 4" xfId="12759" xr:uid="{292B33FA-3ADC-44BD-A086-8CF360B7003A}"/>
    <cellStyle name="Normal 5 60" xfId="7007" xr:uid="{00000000-0005-0000-0000-00006D1B0000}"/>
    <cellStyle name="Normal 5 60 2" xfId="7008" xr:uid="{00000000-0005-0000-0000-00006E1B0000}"/>
    <cellStyle name="Normal 5 60 2 2" xfId="7009" xr:uid="{00000000-0005-0000-0000-00006F1B0000}"/>
    <cellStyle name="Normal 5 60 2 2 2" xfId="12765" xr:uid="{8853E878-DA49-4C9B-9F15-C7453C9C8861}"/>
    <cellStyle name="Normal 5 60 2 3" xfId="12764" xr:uid="{218B7ADB-CEC5-47E8-9204-05D71C0F983C}"/>
    <cellStyle name="Normal 5 60 3" xfId="7010" xr:uid="{00000000-0005-0000-0000-0000701B0000}"/>
    <cellStyle name="Normal 5 60 3 2" xfId="12766" xr:uid="{57C10698-B785-4023-8F87-B610B5616859}"/>
    <cellStyle name="Normal 5 60 4" xfId="12763" xr:uid="{45B9FE82-75AF-469E-89C0-A9850CB4248D}"/>
    <cellStyle name="Normal 5 61" xfId="7011" xr:uid="{00000000-0005-0000-0000-0000711B0000}"/>
    <cellStyle name="Normal 5 61 2" xfId="7012" xr:uid="{00000000-0005-0000-0000-0000721B0000}"/>
    <cellStyle name="Normal 5 61 2 2" xfId="7013" xr:uid="{00000000-0005-0000-0000-0000731B0000}"/>
    <cellStyle name="Normal 5 61 2 2 2" xfId="12769" xr:uid="{5CB1B595-6C8F-4BFF-BCD5-EF56275DD095}"/>
    <cellStyle name="Normal 5 61 2 3" xfId="12768" xr:uid="{1D15843C-01CC-434E-BD93-2810E9A5CD17}"/>
    <cellStyle name="Normal 5 61 3" xfId="7014" xr:uid="{00000000-0005-0000-0000-0000741B0000}"/>
    <cellStyle name="Normal 5 61 3 2" xfId="12770" xr:uid="{1AB53643-1A69-454B-8007-83A881B74547}"/>
    <cellStyle name="Normal 5 61 4" xfId="12767" xr:uid="{2004F996-CE5F-4DDD-B902-AAB93B0A98FD}"/>
    <cellStyle name="Normal 5 62" xfId="7015" xr:uid="{00000000-0005-0000-0000-0000751B0000}"/>
    <cellStyle name="Normal 5 62 2" xfId="7016" xr:uid="{00000000-0005-0000-0000-0000761B0000}"/>
    <cellStyle name="Normal 5 62 2 2" xfId="12772" xr:uid="{83CFB78A-D10C-4AF0-9EB2-6EAB63477100}"/>
    <cellStyle name="Normal 5 62 3" xfId="12771" xr:uid="{99E0DC8F-1557-4872-A5EF-8A1517DF1D73}"/>
    <cellStyle name="Normal 5 63" xfId="7017" xr:uid="{00000000-0005-0000-0000-0000771B0000}"/>
    <cellStyle name="Normal 5 63 2" xfId="7018" xr:uid="{00000000-0005-0000-0000-0000781B0000}"/>
    <cellStyle name="Normal 5 63 2 2" xfId="12774" xr:uid="{351BB236-6A1D-4271-BA17-1C4CA8BE1562}"/>
    <cellStyle name="Normal 5 63 3" xfId="12773" xr:uid="{977618E6-0F66-4014-88B6-F3C35EAD8897}"/>
    <cellStyle name="Normal 5 64" xfId="7019" xr:uid="{00000000-0005-0000-0000-0000791B0000}"/>
    <cellStyle name="Normal 5 64 2" xfId="7020" xr:uid="{00000000-0005-0000-0000-00007A1B0000}"/>
    <cellStyle name="Normal 5 64 2 2" xfId="12776" xr:uid="{BB1B9F47-5D7E-4815-B124-EAD31FB30FD2}"/>
    <cellStyle name="Normal 5 64 3" xfId="12775" xr:uid="{97B8D591-9376-4069-AA5D-727399D571F4}"/>
    <cellStyle name="Normal 5 65" xfId="7021" xr:uid="{00000000-0005-0000-0000-00007B1B0000}"/>
    <cellStyle name="Normal 5 65 2" xfId="7022" xr:uid="{00000000-0005-0000-0000-00007C1B0000}"/>
    <cellStyle name="Normal 5 65 2 2" xfId="12778" xr:uid="{E75AF04B-A741-4CC9-8668-BBEDDD051CF0}"/>
    <cellStyle name="Normal 5 65 3" xfId="12777" xr:uid="{B35A833F-9A7F-4E1D-9D87-360E054D6925}"/>
    <cellStyle name="Normal 5 66" xfId="7023" xr:uid="{00000000-0005-0000-0000-00007D1B0000}"/>
    <cellStyle name="Normal 5 66 2" xfId="7024" xr:uid="{00000000-0005-0000-0000-00007E1B0000}"/>
    <cellStyle name="Normal 5 66 2 2" xfId="12780" xr:uid="{C0C7F53C-FD20-4943-81CA-F27351513401}"/>
    <cellStyle name="Normal 5 66 3" xfId="12779" xr:uid="{AD72FA04-94E0-4AAE-BDBD-9E21427AB514}"/>
    <cellStyle name="Normal 5 67" xfId="7025" xr:uid="{00000000-0005-0000-0000-00007F1B0000}"/>
    <cellStyle name="Normal 5 67 2" xfId="7026" xr:uid="{00000000-0005-0000-0000-0000801B0000}"/>
    <cellStyle name="Normal 5 67 2 2" xfId="12782" xr:uid="{98903360-8B65-4FFE-96F0-1C3BE18E5654}"/>
    <cellStyle name="Normal 5 67 3" xfId="12781" xr:uid="{0D663384-8503-44F8-BEE9-3401081FC75F}"/>
    <cellStyle name="Normal 5 68" xfId="7027" xr:uid="{00000000-0005-0000-0000-0000811B0000}"/>
    <cellStyle name="Normal 5 68 2" xfId="7028" xr:uid="{00000000-0005-0000-0000-0000821B0000}"/>
    <cellStyle name="Normal 5 68 2 2" xfId="12784" xr:uid="{BD665239-EC56-4FEC-BB3D-0F5F11DC3749}"/>
    <cellStyle name="Normal 5 68 3" xfId="12783" xr:uid="{212B8299-5418-48C4-B028-21F7B1BA5508}"/>
    <cellStyle name="Normal 5 69" xfId="7029" xr:uid="{00000000-0005-0000-0000-0000831B0000}"/>
    <cellStyle name="Normal 5 69 2" xfId="7030" xr:uid="{00000000-0005-0000-0000-0000841B0000}"/>
    <cellStyle name="Normal 5 69 2 2" xfId="12786" xr:uid="{4320BD9D-8786-4D4E-B7E2-C27BEED60355}"/>
    <cellStyle name="Normal 5 69 3" xfId="12785" xr:uid="{A2516397-B5FE-4EF6-BBE4-AC4B71642E03}"/>
    <cellStyle name="Normal 5 7" xfId="7031" xr:uid="{00000000-0005-0000-0000-0000851B0000}"/>
    <cellStyle name="Normal 5 7 2" xfId="7032" xr:uid="{00000000-0005-0000-0000-0000861B0000}"/>
    <cellStyle name="Normal 5 7 2 2" xfId="7033" xr:uid="{00000000-0005-0000-0000-0000871B0000}"/>
    <cellStyle name="Normal 5 7 2 3" xfId="7034" xr:uid="{00000000-0005-0000-0000-0000881B0000}"/>
    <cellStyle name="Normal 5 7 2 3 2" xfId="12788" xr:uid="{0F072734-58B6-4044-83E6-962A9EFC8BD3}"/>
    <cellStyle name="Normal 5 7 3" xfId="7035" xr:uid="{00000000-0005-0000-0000-0000891B0000}"/>
    <cellStyle name="Normal 5 7 3 2" xfId="7036" xr:uid="{00000000-0005-0000-0000-00008A1B0000}"/>
    <cellStyle name="Normal 5 7 3 2 2" xfId="12790" xr:uid="{C5AD5FED-5787-4274-8C92-33798D6C8AB6}"/>
    <cellStyle name="Normal 5 7 3 3" xfId="12789" xr:uid="{485344C8-5D5A-4441-8D77-5AB9813CBE9C}"/>
    <cellStyle name="Normal 5 7 4" xfId="12787" xr:uid="{DDBF3D67-4668-4C51-8EB0-F3FF84AF79D1}"/>
    <cellStyle name="Normal 5 70" xfId="7037" xr:uid="{00000000-0005-0000-0000-00008B1B0000}"/>
    <cellStyle name="Normal 5 70 2" xfId="7038" xr:uid="{00000000-0005-0000-0000-00008C1B0000}"/>
    <cellStyle name="Normal 5 70 2 2" xfId="12792" xr:uid="{974F5699-C6A9-4F51-9D3B-C4D768DB8EDB}"/>
    <cellStyle name="Normal 5 70 3" xfId="12791" xr:uid="{26A5BBD0-6934-41FE-9564-8A5C36422377}"/>
    <cellStyle name="Normal 5 71" xfId="7039" xr:uid="{00000000-0005-0000-0000-00008D1B0000}"/>
    <cellStyle name="Normal 5 71 2" xfId="7040" xr:uid="{00000000-0005-0000-0000-00008E1B0000}"/>
    <cellStyle name="Normal 5 71 2 2" xfId="12794" xr:uid="{EC32FD02-1B4F-44E2-9D5D-113E8B1F1063}"/>
    <cellStyle name="Normal 5 71 3" xfId="12793" xr:uid="{CA26CBBF-A9C5-4E42-8283-D3D8F7A7CE95}"/>
    <cellStyle name="Normal 5 72" xfId="7041" xr:uid="{00000000-0005-0000-0000-00008F1B0000}"/>
    <cellStyle name="Normal 5 72 2" xfId="7042" xr:uid="{00000000-0005-0000-0000-0000901B0000}"/>
    <cellStyle name="Normal 5 72 2 2" xfId="12796" xr:uid="{B5ACE4D2-A680-4257-8DD7-07BB2A5AC0E1}"/>
    <cellStyle name="Normal 5 72 3" xfId="12795" xr:uid="{35CE9EF6-DAA5-411E-8324-0958E9E7597F}"/>
    <cellStyle name="Normal 5 73" xfId="7043" xr:uid="{00000000-0005-0000-0000-0000911B0000}"/>
    <cellStyle name="Normal 5 73 2" xfId="7044" xr:uid="{00000000-0005-0000-0000-0000921B0000}"/>
    <cellStyle name="Normal 5 73 2 2" xfId="12798" xr:uid="{04237D82-C5AA-4699-9348-ACB3E429E765}"/>
    <cellStyle name="Normal 5 73 3" xfId="12797" xr:uid="{A5287706-23C9-48E5-8B80-D477E3F8A6A1}"/>
    <cellStyle name="Normal 5 74" xfId="7045" xr:uid="{00000000-0005-0000-0000-0000931B0000}"/>
    <cellStyle name="Normal 5 74 2" xfId="7046" xr:uid="{00000000-0005-0000-0000-0000941B0000}"/>
    <cellStyle name="Normal 5 74 2 2" xfId="12800" xr:uid="{282AD88D-27EE-4F48-ADAC-6D0388E20AD5}"/>
    <cellStyle name="Normal 5 74 3" xfId="12799" xr:uid="{69B0DF61-B2A1-4B22-9D86-8D97528E3651}"/>
    <cellStyle name="Normal 5 75" xfId="7047" xr:uid="{00000000-0005-0000-0000-0000951B0000}"/>
    <cellStyle name="Normal 5 75 2" xfId="7048" xr:uid="{00000000-0005-0000-0000-0000961B0000}"/>
    <cellStyle name="Normal 5 75 2 2" xfId="12802" xr:uid="{D35255DB-5ED0-4DFC-847B-6D81E981AF2F}"/>
    <cellStyle name="Normal 5 75 3" xfId="12801" xr:uid="{0FB07C2F-32ED-4A61-A160-6DBF65BF5BBC}"/>
    <cellStyle name="Normal 5 76" xfId="7049" xr:uid="{00000000-0005-0000-0000-0000971B0000}"/>
    <cellStyle name="Normal 5 76 2" xfId="7050" xr:uid="{00000000-0005-0000-0000-0000981B0000}"/>
    <cellStyle name="Normal 5 76 2 2" xfId="12804" xr:uid="{77D3F735-C610-4FD5-A453-F49CB602601F}"/>
    <cellStyle name="Normal 5 76 3" xfId="12803" xr:uid="{43D9FD04-9670-40DE-989A-0F02306BF641}"/>
    <cellStyle name="Normal 5 77" xfId="7051" xr:uid="{00000000-0005-0000-0000-0000991B0000}"/>
    <cellStyle name="Normal 5 77 2" xfId="7052" xr:uid="{00000000-0005-0000-0000-00009A1B0000}"/>
    <cellStyle name="Normal 5 77 2 2" xfId="12806" xr:uid="{F347B8D1-93C1-4710-9868-4F3BF7C32B04}"/>
    <cellStyle name="Normal 5 77 3" xfId="12805" xr:uid="{3FB6EC70-A4EE-4444-BB22-741D5D9A7BFE}"/>
    <cellStyle name="Normal 5 78" xfId="7053" xr:uid="{00000000-0005-0000-0000-00009B1B0000}"/>
    <cellStyle name="Normal 5 78 2" xfId="7054" xr:uid="{00000000-0005-0000-0000-00009C1B0000}"/>
    <cellStyle name="Normal 5 78 2 2" xfId="12808" xr:uid="{E10EA22A-960D-4FA1-975B-3CF54F0E2784}"/>
    <cellStyle name="Normal 5 78 3" xfId="12807" xr:uid="{13D55D15-7870-4D2E-8FA0-3E35C86FED64}"/>
    <cellStyle name="Normal 5 79" xfId="7055" xr:uid="{00000000-0005-0000-0000-00009D1B0000}"/>
    <cellStyle name="Normal 5 79 2" xfId="7056" xr:uid="{00000000-0005-0000-0000-00009E1B0000}"/>
    <cellStyle name="Normal 5 79 2 2" xfId="12810" xr:uid="{1138969C-DD1A-4BF4-97FA-2D890129718E}"/>
    <cellStyle name="Normal 5 79 3" xfId="12809" xr:uid="{EAB174D8-B959-4E26-939E-86513A74AB86}"/>
    <cellStyle name="Normal 5 8" xfId="7057" xr:uid="{00000000-0005-0000-0000-00009F1B0000}"/>
    <cellStyle name="Normal 5 8 2" xfId="7058" xr:uid="{00000000-0005-0000-0000-0000A01B0000}"/>
    <cellStyle name="Normal 5 8 2 2" xfId="7059" xr:uid="{00000000-0005-0000-0000-0000A11B0000}"/>
    <cellStyle name="Normal 5 8 2 2 2" xfId="12813" xr:uid="{A5FCA42C-AC40-482E-8839-AD691680BF9E}"/>
    <cellStyle name="Normal 5 8 2 3" xfId="12812" xr:uid="{18C7DBA9-FD8F-40E2-BBF8-450942B19CD8}"/>
    <cellStyle name="Normal 5 8 3" xfId="7060" xr:uid="{00000000-0005-0000-0000-0000A21B0000}"/>
    <cellStyle name="Normal 5 8 3 2" xfId="12814" xr:uid="{CACCB636-9A6D-4F62-8DA1-C06DB25E05A9}"/>
    <cellStyle name="Normal 5 8 4" xfId="12811" xr:uid="{640E401A-74C5-43BD-80FC-25500316B7C6}"/>
    <cellStyle name="Normal 5 80" xfId="7061" xr:uid="{00000000-0005-0000-0000-0000A31B0000}"/>
    <cellStyle name="Normal 5 80 2" xfId="7062" xr:uid="{00000000-0005-0000-0000-0000A41B0000}"/>
    <cellStyle name="Normal 5 80 2 2" xfId="12816" xr:uid="{8879967B-17E0-4BEB-BC62-A0E7F883CE9C}"/>
    <cellStyle name="Normal 5 80 3" xfId="12815" xr:uid="{2E7329B7-B76F-4AF7-9141-C95CBC894F16}"/>
    <cellStyle name="Normal 5 81" xfId="7063" xr:uid="{00000000-0005-0000-0000-0000A51B0000}"/>
    <cellStyle name="Normal 5 81 2" xfId="7064" xr:uid="{00000000-0005-0000-0000-0000A61B0000}"/>
    <cellStyle name="Normal 5 81 2 2" xfId="12818" xr:uid="{9EB4B432-1321-4832-B845-493631947F77}"/>
    <cellStyle name="Normal 5 81 3" xfId="12817" xr:uid="{C963B79B-B66A-46A2-AEC1-6E554954277E}"/>
    <cellStyle name="Normal 5 82" xfId="7065" xr:uid="{00000000-0005-0000-0000-0000A71B0000}"/>
    <cellStyle name="Normal 5 82 2" xfId="7066" xr:uid="{00000000-0005-0000-0000-0000A81B0000}"/>
    <cellStyle name="Normal 5 82 2 2" xfId="12820" xr:uid="{30F9BCA5-9A5C-4F42-8C7B-CAA296FAF2C9}"/>
    <cellStyle name="Normal 5 82 3" xfId="12819" xr:uid="{FF2040AD-05A7-429F-A657-29204341509D}"/>
    <cellStyle name="Normal 5 83" xfId="7067" xr:uid="{00000000-0005-0000-0000-0000A91B0000}"/>
    <cellStyle name="Normal 5 83 2" xfId="7068" xr:uid="{00000000-0005-0000-0000-0000AA1B0000}"/>
    <cellStyle name="Normal 5 83 2 2" xfId="12822" xr:uid="{5DA254F3-0656-4806-8353-3B8A29A65676}"/>
    <cellStyle name="Normal 5 83 3" xfId="12821" xr:uid="{849D0AD0-388B-4E5F-A75C-037360D75E8D}"/>
    <cellStyle name="Normal 5 84" xfId="7069" xr:uid="{00000000-0005-0000-0000-0000AB1B0000}"/>
    <cellStyle name="Normal 5 84 2" xfId="7070" xr:uid="{00000000-0005-0000-0000-0000AC1B0000}"/>
    <cellStyle name="Normal 5 84 2 2" xfId="12824" xr:uid="{FA6E41DC-E53A-4ED7-AB7C-1D33996EA244}"/>
    <cellStyle name="Normal 5 84 3" xfId="12823" xr:uid="{04E63FBC-7AA7-4A2D-B43A-AFD9D52DF414}"/>
    <cellStyle name="Normal 5 85" xfId="7071" xr:uid="{00000000-0005-0000-0000-0000AD1B0000}"/>
    <cellStyle name="Normal 5 85 2" xfId="7072" xr:uid="{00000000-0005-0000-0000-0000AE1B0000}"/>
    <cellStyle name="Normal 5 85 2 2" xfId="12826" xr:uid="{26383754-770F-4411-8C26-25F33B5DD952}"/>
    <cellStyle name="Normal 5 85 3" xfId="12825" xr:uid="{9CF3DE8E-AB96-4AC6-A11D-AA83C88F23C2}"/>
    <cellStyle name="Normal 5 86" xfId="7073" xr:uid="{00000000-0005-0000-0000-0000AF1B0000}"/>
    <cellStyle name="Normal 5 86 2" xfId="7074" xr:uid="{00000000-0005-0000-0000-0000B01B0000}"/>
    <cellStyle name="Normal 5 86 2 2" xfId="12828" xr:uid="{2BCE6C1F-3DE2-4301-BA23-C2FBCDD1BBA4}"/>
    <cellStyle name="Normal 5 86 3" xfId="12827" xr:uid="{CE71EE56-ACC5-496F-93F8-7AF13495A0E9}"/>
    <cellStyle name="Normal 5 87" xfId="7075" xr:uid="{00000000-0005-0000-0000-0000B11B0000}"/>
    <cellStyle name="Normal 5 87 2" xfId="7076" xr:uid="{00000000-0005-0000-0000-0000B21B0000}"/>
    <cellStyle name="Normal 5 87 2 2" xfId="12830" xr:uid="{5CAD1F5D-A427-490C-9A42-5EA1CF45A4CE}"/>
    <cellStyle name="Normal 5 87 3" xfId="12829" xr:uid="{7E426035-6990-4E24-9097-F5C1983D6005}"/>
    <cellStyle name="Normal 5 88" xfId="7077" xr:uid="{00000000-0005-0000-0000-0000B31B0000}"/>
    <cellStyle name="Normal 5 88 2" xfId="7078" xr:uid="{00000000-0005-0000-0000-0000B41B0000}"/>
    <cellStyle name="Normal 5 88 2 2" xfId="12832" xr:uid="{B6F6B246-453F-4CD9-A8E7-8A91C04F3374}"/>
    <cellStyle name="Normal 5 88 3" xfId="12831" xr:uid="{61B3DCAD-A73C-4D9C-815F-05C515B4AB55}"/>
    <cellStyle name="Normal 5 89" xfId="7079" xr:uid="{00000000-0005-0000-0000-0000B51B0000}"/>
    <cellStyle name="Normal 5 89 2" xfId="7080" xr:uid="{00000000-0005-0000-0000-0000B61B0000}"/>
    <cellStyle name="Normal 5 89 2 2" xfId="12834" xr:uid="{E88448C4-B226-42F1-90F9-45E4DD5FC3AD}"/>
    <cellStyle name="Normal 5 89 3" xfId="12833" xr:uid="{4DCAAC0D-8F2C-4C6F-B547-6D31AD4F61E6}"/>
    <cellStyle name="Normal 5 9" xfId="7081" xr:uid="{00000000-0005-0000-0000-0000B71B0000}"/>
    <cellStyle name="Normal 5 9 2" xfId="7082" xr:uid="{00000000-0005-0000-0000-0000B81B0000}"/>
    <cellStyle name="Normal 5 9 2 2" xfId="7083" xr:uid="{00000000-0005-0000-0000-0000B91B0000}"/>
    <cellStyle name="Normal 5 9 2 2 2" xfId="12837" xr:uid="{63160E9A-2310-4865-A1A1-C5EBCE9580E0}"/>
    <cellStyle name="Normal 5 9 2 3" xfId="12836" xr:uid="{91F0E9ED-DF6B-41EA-AB22-C20329C80296}"/>
    <cellStyle name="Normal 5 9 3" xfId="7084" xr:uid="{00000000-0005-0000-0000-0000BA1B0000}"/>
    <cellStyle name="Normal 5 9 3 2" xfId="12838" xr:uid="{DE9DA540-A165-4A1F-B0EB-2E8C556E4420}"/>
    <cellStyle name="Normal 5 9 4" xfId="12835" xr:uid="{58DAB223-8459-4F90-AC1C-285EE5F16AA5}"/>
    <cellStyle name="Normal 5 90" xfId="7085" xr:uid="{00000000-0005-0000-0000-0000BB1B0000}"/>
    <cellStyle name="Normal 5 90 2" xfId="7086" xr:uid="{00000000-0005-0000-0000-0000BC1B0000}"/>
    <cellStyle name="Normal 5 90 2 2" xfId="12840" xr:uid="{BCB3E4DC-9D09-45E5-BBBC-D08D61683F39}"/>
    <cellStyle name="Normal 5 90 3" xfId="12839" xr:uid="{0ED3EE25-8863-4E98-84D6-F9109F51E5E2}"/>
    <cellStyle name="Normal 5 91" xfId="7087" xr:uid="{00000000-0005-0000-0000-0000BD1B0000}"/>
    <cellStyle name="Normal 5 91 2" xfId="7088" xr:uid="{00000000-0005-0000-0000-0000BE1B0000}"/>
    <cellStyle name="Normal 5 91 2 2" xfId="12842" xr:uid="{DA04986D-693F-4BFF-B84F-FF6B33A47853}"/>
    <cellStyle name="Normal 5 91 3" xfId="12841" xr:uid="{278277CF-070A-4671-A619-538C7F2CD46C}"/>
    <cellStyle name="Normal 5 92" xfId="7089" xr:uid="{00000000-0005-0000-0000-0000BF1B0000}"/>
    <cellStyle name="Normal 5 92 2" xfId="7090" xr:uid="{00000000-0005-0000-0000-0000C01B0000}"/>
    <cellStyle name="Normal 5 92 2 2" xfId="12844" xr:uid="{EE89FBF8-BEC7-44D1-9B0D-A3C82A4E8D67}"/>
    <cellStyle name="Normal 5 92 3" xfId="12843" xr:uid="{29EB9635-DD3C-4DFB-9E6B-80946416A2FC}"/>
    <cellStyle name="Normal 5 93" xfId="7091" xr:uid="{00000000-0005-0000-0000-0000C11B0000}"/>
    <cellStyle name="Normal 5 93 2" xfId="7092" xr:uid="{00000000-0005-0000-0000-0000C21B0000}"/>
    <cellStyle name="Normal 5 93 2 2" xfId="12846" xr:uid="{AD2D8878-DA1E-42A7-B6B0-B3FB3256C44F}"/>
    <cellStyle name="Normal 5 93 3" xfId="12845" xr:uid="{4E497DE3-BAA5-4D39-AE36-7DB36E5C047F}"/>
    <cellStyle name="Normal 5 94" xfId="7093" xr:uid="{00000000-0005-0000-0000-0000C31B0000}"/>
    <cellStyle name="Normal 5 95" xfId="7094" xr:uid="{00000000-0005-0000-0000-0000C41B0000}"/>
    <cellStyle name="Normal 5 95 2" xfId="7095" xr:uid="{00000000-0005-0000-0000-0000C51B0000}"/>
    <cellStyle name="Normal 5 95 2 2" xfId="12848" xr:uid="{B084D689-AEFF-48FE-8633-BB4BEE45DD6F}"/>
    <cellStyle name="Normal 5 95 3" xfId="12847" xr:uid="{03C10211-A9CC-44C9-BBD4-27D7B9F374C6}"/>
    <cellStyle name="Normal 5 96" xfId="7096" xr:uid="{00000000-0005-0000-0000-0000C61B0000}"/>
    <cellStyle name="Normal 5 96 2" xfId="7097" xr:uid="{00000000-0005-0000-0000-0000C71B0000}"/>
    <cellStyle name="Normal 5 96 2 2" xfId="12850" xr:uid="{67862531-8220-4E44-B460-DF086D446AD0}"/>
    <cellStyle name="Normal 5 96 3" xfId="12849" xr:uid="{C47984FD-CBA5-4C3D-9B08-AF2047125C9C}"/>
    <cellStyle name="Normal 5 97" xfId="7098" xr:uid="{00000000-0005-0000-0000-0000C81B0000}"/>
    <cellStyle name="Normal 5 97 2" xfId="7099" xr:uid="{00000000-0005-0000-0000-0000C91B0000}"/>
    <cellStyle name="Normal 5 97 2 2" xfId="12852" xr:uid="{4291BBF5-CBB6-4EF7-A14C-4EF185AA0CD6}"/>
    <cellStyle name="Normal 5 97 3" xfId="12851" xr:uid="{8B45220E-67D0-4DEF-84C3-A315B6777904}"/>
    <cellStyle name="Normal 5 98" xfId="7100" xr:uid="{00000000-0005-0000-0000-0000CA1B0000}"/>
    <cellStyle name="Normal 5 98 2" xfId="7101" xr:uid="{00000000-0005-0000-0000-0000CB1B0000}"/>
    <cellStyle name="Normal 5 98 2 2" xfId="12854" xr:uid="{FFABFB91-8D14-4745-8ABC-035A36343964}"/>
    <cellStyle name="Normal 5 98 3" xfId="12853" xr:uid="{DE346CAD-491F-4034-911E-6D149097F64C}"/>
    <cellStyle name="Normal 5 99" xfId="7102" xr:uid="{00000000-0005-0000-0000-0000CC1B0000}"/>
    <cellStyle name="Normal 50" xfId="7103" xr:uid="{00000000-0005-0000-0000-0000CD1B0000}"/>
    <cellStyle name="Normal 51" xfId="7104" xr:uid="{00000000-0005-0000-0000-0000CE1B0000}"/>
    <cellStyle name="Normal 52" xfId="7105" xr:uid="{00000000-0005-0000-0000-0000CF1B0000}"/>
    <cellStyle name="Normal 53" xfId="7106" xr:uid="{00000000-0005-0000-0000-0000D01B0000}"/>
    <cellStyle name="Normal 54" xfId="7107" xr:uid="{00000000-0005-0000-0000-0000D11B0000}"/>
    <cellStyle name="Normal 55" xfId="7108" xr:uid="{00000000-0005-0000-0000-0000D21B0000}"/>
    <cellStyle name="Normal 56" xfId="7109" xr:uid="{00000000-0005-0000-0000-0000D31B0000}"/>
    <cellStyle name="Normal 57" xfId="7110" xr:uid="{00000000-0005-0000-0000-0000D41B0000}"/>
    <cellStyle name="Normal 58" xfId="7111" xr:uid="{00000000-0005-0000-0000-0000D51B0000}"/>
    <cellStyle name="Normal 59" xfId="7112" xr:uid="{00000000-0005-0000-0000-0000D61B0000}"/>
    <cellStyle name="Normal 6" xfId="7113" xr:uid="{00000000-0005-0000-0000-0000D71B0000}"/>
    <cellStyle name="Normal 6 10" xfId="7114" xr:uid="{00000000-0005-0000-0000-0000D81B0000}"/>
    <cellStyle name="Normal 6 11" xfId="7115" xr:uid="{00000000-0005-0000-0000-0000D91B0000}"/>
    <cellStyle name="Normal 6 11 2" xfId="7116" xr:uid="{00000000-0005-0000-0000-0000DA1B0000}"/>
    <cellStyle name="Normal 6 11 2 2" xfId="12856" xr:uid="{E5089B1B-EC9E-43F8-8466-575089022FBE}"/>
    <cellStyle name="Normal 6 12" xfId="7117" xr:uid="{00000000-0005-0000-0000-0000DB1B0000}"/>
    <cellStyle name="Normal 6 12 2" xfId="7118" xr:uid="{00000000-0005-0000-0000-0000DC1B0000}"/>
    <cellStyle name="Normal 6 12 2 2" xfId="12858" xr:uid="{CEEDB4E9-616D-4F77-92F5-D1F2D1FE0751}"/>
    <cellStyle name="Normal 6 12 3" xfId="12857" xr:uid="{2A93600E-6783-4B54-8BD2-94805697BCB3}"/>
    <cellStyle name="Normal 6 13" xfId="7119" xr:uid="{00000000-0005-0000-0000-0000DD1B0000}"/>
    <cellStyle name="Normal 6 13 2" xfId="12859" xr:uid="{7B317176-5B4A-4858-9548-E6B880EF122A}"/>
    <cellStyle name="Normal 6 14" xfId="7120" xr:uid="{00000000-0005-0000-0000-0000DE1B0000}"/>
    <cellStyle name="Normal 6 14 2" xfId="9435" xr:uid="{E05438A5-5412-4CFB-A4E7-41797061EC26}"/>
    <cellStyle name="Normal 6 14 3" xfId="12860" xr:uid="{57C7FE9A-30D2-4A73-8D7D-9813B6CE778F}"/>
    <cellStyle name="Normal 6 15" xfId="7121" xr:uid="{00000000-0005-0000-0000-0000DF1B0000}"/>
    <cellStyle name="Normal 6 15 2" xfId="12861" xr:uid="{7C9B4E33-8593-4312-9141-460ABB241EB9}"/>
    <cellStyle name="Normal 6 16" xfId="9431" xr:uid="{AC0CE675-B600-4D82-8437-7D8AF258B8A9}"/>
    <cellStyle name="Normal 6 17" xfId="9518" xr:uid="{883C487A-D05E-4204-9AC8-AF2146A2B506}"/>
    <cellStyle name="Normal 6 17 2" xfId="13510" xr:uid="{8A062A72-3531-4F85-B7DC-4842C18FCD2A}"/>
    <cellStyle name="Normal 6 18" xfId="9793" xr:uid="{64AE5DF7-6380-4B90-8B7F-96DB20D8E4D9}"/>
    <cellStyle name="Normal 6 18 2" xfId="13754" xr:uid="{4337F588-4E8B-45FD-A23A-A2B5D7FAADBE}"/>
    <cellStyle name="Normal 6 19" xfId="12855" xr:uid="{66F66F90-6909-4CC9-8B80-6886B9F4554B}"/>
    <cellStyle name="Normal 6 2" xfId="7122" xr:uid="{00000000-0005-0000-0000-0000E01B0000}"/>
    <cellStyle name="Normal 6 2 10" xfId="7123" xr:uid="{00000000-0005-0000-0000-0000E11B0000}"/>
    <cellStyle name="Normal 6 2 10 2" xfId="12863" xr:uid="{8688E82F-6751-4EE0-BA3C-4CB55AE1E29B}"/>
    <cellStyle name="Normal 6 2 11" xfId="7124" xr:uid="{00000000-0005-0000-0000-0000E21B0000}"/>
    <cellStyle name="Normal 6 2 11 2" xfId="12864" xr:uid="{ADC01D3B-E1CB-4D86-9225-B132DA3764F5}"/>
    <cellStyle name="Normal 6 2 12" xfId="9535" xr:uid="{52ED5E51-3B9D-48CA-968B-FCC06DBD07E1}"/>
    <cellStyle name="Normal 6 2 12 2" xfId="13524" xr:uid="{C4D92B6E-312E-44F7-B512-F601DD8F383D}"/>
    <cellStyle name="Normal 6 2 13" xfId="9830" xr:uid="{49FD5E02-D620-472B-9835-E7911FAEAF2B}"/>
    <cellStyle name="Normal 6 2 13 2" xfId="13788" xr:uid="{475C677D-061A-47AF-99A3-33212BEF4B66}"/>
    <cellStyle name="Normal 6 2 14" xfId="12862" xr:uid="{9C47FE62-7C03-486A-A11C-A24E5CDD44D0}"/>
    <cellStyle name="Normal 6 2 2" xfId="7125" xr:uid="{00000000-0005-0000-0000-0000E31B0000}"/>
    <cellStyle name="Normal 6 2 2 10" xfId="9592" xr:uid="{4CC4265E-29FA-4638-8ACD-0AB4213111A0}"/>
    <cellStyle name="Normal 6 2 2 10 2" xfId="13580" xr:uid="{23DF51B2-62F3-4EAC-9AE5-65E1D4A59F6A}"/>
    <cellStyle name="Normal 6 2 2 11" xfId="9887" xr:uid="{F74D3F62-7F1D-4405-BE1A-C5D7E7ACAD09}"/>
    <cellStyle name="Normal 6 2 2 11 2" xfId="13845" xr:uid="{64B68749-13E5-4D09-8E21-CD666CB525E8}"/>
    <cellStyle name="Normal 6 2 2 2" xfId="7126" xr:uid="{00000000-0005-0000-0000-0000E41B0000}"/>
    <cellStyle name="Normal 6 2 2 2 2" xfId="7127" xr:uid="{00000000-0005-0000-0000-0000E51B0000}"/>
    <cellStyle name="Normal 6 2 2 2 2 2" xfId="7128" xr:uid="{00000000-0005-0000-0000-0000E61B0000}"/>
    <cellStyle name="Normal 6 2 2 2 2 2 2" xfId="12867" xr:uid="{FE8FEF7D-77D4-410D-95F0-C0453D86AF24}"/>
    <cellStyle name="Normal 6 2 2 2 2 3" xfId="12866" xr:uid="{BCF55700-B28A-4419-B63F-958F174E3B24}"/>
    <cellStyle name="Normal 6 2 2 2 3" xfId="7129" xr:uid="{00000000-0005-0000-0000-0000E71B0000}"/>
    <cellStyle name="Normal 6 2 2 2 3 2" xfId="12868" xr:uid="{A5638859-164C-455D-9981-2EECB91C0B86}"/>
    <cellStyle name="Normal 6 2 2 2 4" xfId="9706" xr:uid="{D8E025F1-33EA-48F3-8960-90BFB37EB36C}"/>
    <cellStyle name="Normal 6 2 2 2 4 2" xfId="13694" xr:uid="{A7A57C28-B71B-4A15-956E-C2A7BA818F7F}"/>
    <cellStyle name="Normal 6 2 2 2 5" xfId="10001" xr:uid="{8A6315D2-36BF-40F1-8681-E5C28EEDC876}"/>
    <cellStyle name="Normal 6 2 2 2 5 2" xfId="13959" xr:uid="{E73520E1-FA35-43E3-BD78-99A08CD4B47B}"/>
    <cellStyle name="Normal 6 2 2 2 6" xfId="12865" xr:uid="{C1FE9EC5-AC71-4CCB-BC26-1DBA969BF3FA}"/>
    <cellStyle name="Normal 6 2 2 3" xfId="7130" xr:uid="{00000000-0005-0000-0000-0000E81B0000}"/>
    <cellStyle name="Normal 6 2 2 3 2" xfId="7131" xr:uid="{00000000-0005-0000-0000-0000E91B0000}"/>
    <cellStyle name="Normal 6 2 2 3 2 2" xfId="12870" xr:uid="{E88F3117-9471-4E92-B98C-7124A1791D37}"/>
    <cellStyle name="Normal 6 2 2 3 3" xfId="12869" xr:uid="{147FF06E-7C14-4618-ADCD-220CADD132BD}"/>
    <cellStyle name="Normal 6 2 2 4" xfId="7132" xr:uid="{00000000-0005-0000-0000-0000EA1B0000}"/>
    <cellStyle name="Normal 6 2 2 4 2" xfId="7133" xr:uid="{00000000-0005-0000-0000-0000EB1B0000}"/>
    <cellStyle name="Normal 6 2 2 4 2 2" xfId="12872" xr:uid="{FE1E962D-C71B-4331-A524-370C5BF5EC81}"/>
    <cellStyle name="Normal 6 2 2 4 3" xfId="12871" xr:uid="{09A4ECC7-CAB1-4429-B684-677EA5748380}"/>
    <cellStyle name="Normal 6 2 2 5" xfId="7134" xr:uid="{00000000-0005-0000-0000-0000EC1B0000}"/>
    <cellStyle name="Normal 6 2 2 5 2" xfId="7135" xr:uid="{00000000-0005-0000-0000-0000ED1B0000}"/>
    <cellStyle name="Normal 6 2 2 5 2 2" xfId="12874" xr:uid="{C1E77471-3FF7-41B0-86EF-9A3D76CAB0AA}"/>
    <cellStyle name="Normal 6 2 2 5 3" xfId="12873" xr:uid="{6179128D-D31D-4764-8293-FE1F66142E77}"/>
    <cellStyle name="Normal 6 2 2 6" xfId="7136" xr:uid="{00000000-0005-0000-0000-0000EE1B0000}"/>
    <cellStyle name="Normal 6 2 2 6 2" xfId="7137" xr:uid="{00000000-0005-0000-0000-0000EF1B0000}"/>
    <cellStyle name="Normal 6 2 2 6 2 2" xfId="12876" xr:uid="{DD511C6A-D565-4DC3-804C-82B323D97312}"/>
    <cellStyle name="Normal 6 2 2 6 3" xfId="12875" xr:uid="{B0792B38-BF4D-4FCD-AED5-387021AC14ED}"/>
    <cellStyle name="Normal 6 2 2 7" xfId="7138" xr:uid="{00000000-0005-0000-0000-0000F01B0000}"/>
    <cellStyle name="Normal 6 2 2 7 2" xfId="7139" xr:uid="{00000000-0005-0000-0000-0000F11B0000}"/>
    <cellStyle name="Normal 6 2 2 7 2 2" xfId="12878" xr:uid="{205E7A30-D951-43FE-AF57-9557794130F3}"/>
    <cellStyle name="Normal 6 2 2 7 3" xfId="12877" xr:uid="{53DEF2BE-6234-44E7-9D7B-C686F717E60C}"/>
    <cellStyle name="Normal 6 2 2 8" xfId="7140" xr:uid="{00000000-0005-0000-0000-0000F21B0000}"/>
    <cellStyle name="Normal 6 2 2 8 2" xfId="7141" xr:uid="{00000000-0005-0000-0000-0000F31B0000}"/>
    <cellStyle name="Normal 6 2 2 8 2 2" xfId="12880" xr:uid="{9CE8A8F1-267E-48DB-8AD8-9679559233ED}"/>
    <cellStyle name="Normal 6 2 2 8 3" xfId="12879" xr:uid="{94FA63A3-33A1-431B-A079-1AE931E86CF1}"/>
    <cellStyle name="Normal 6 2 2 9" xfId="7142" xr:uid="{00000000-0005-0000-0000-0000F41B0000}"/>
    <cellStyle name="Normal 6 2 2 9 2" xfId="7143" xr:uid="{00000000-0005-0000-0000-0000F51B0000}"/>
    <cellStyle name="Normal 6 2 2 9 2 2" xfId="12882" xr:uid="{42C50422-7A71-4019-95C8-73F85A6030B2}"/>
    <cellStyle name="Normal 6 2 2 9 3" xfId="12881" xr:uid="{5C82A749-1BA9-4CA9-9134-F3990E44CEE2}"/>
    <cellStyle name="Normal 6 2 3" xfId="7144" xr:uid="{00000000-0005-0000-0000-0000F61B0000}"/>
    <cellStyle name="Normal 6 2 3 2" xfId="9649" xr:uid="{4504F841-45FE-4F25-A876-6EEB64738CAE}"/>
    <cellStyle name="Normal 6 2 3 2 2" xfId="13637" xr:uid="{D3DB46BD-9120-4D4F-A209-667DA6110B9D}"/>
    <cellStyle name="Normal 6 2 3 3" xfId="9944" xr:uid="{5A24882B-5F71-40C6-8F07-D45C6A3519AA}"/>
    <cellStyle name="Normal 6 2 3 3 2" xfId="13902" xr:uid="{BDDDC053-7DFD-46A6-809D-AAFAF828CC8B}"/>
    <cellStyle name="Normal 6 2 4" xfId="7145" xr:uid="{00000000-0005-0000-0000-0000F71B0000}"/>
    <cellStyle name="Normal 6 2 4 2" xfId="7146" xr:uid="{00000000-0005-0000-0000-0000F81B0000}"/>
    <cellStyle name="Normal 6 2 4 2 2" xfId="12884" xr:uid="{F4FC319B-B052-4A98-AD03-24F860B9AB5C}"/>
    <cellStyle name="Normal 6 2 4 3" xfId="12883" xr:uid="{8FCE6FDA-BDC5-42F6-80C3-7F9EEA938981}"/>
    <cellStyle name="Normal 6 2 5" xfId="7147" xr:uid="{00000000-0005-0000-0000-0000F91B0000}"/>
    <cellStyle name="Normal 6 2 5 2 2" xfId="9760" xr:uid="{6CE0C4B5-813B-4E95-A7E9-EF7CF7AFDD3A}"/>
    <cellStyle name="Normal 6 2 5 3" xfId="9768" xr:uid="{DC76021A-7601-4DAC-8F81-364880B1F970}"/>
    <cellStyle name="Normal 6 2 6" xfId="7148" xr:uid="{00000000-0005-0000-0000-0000FA1B0000}"/>
    <cellStyle name="Normal 6 2 7" xfId="7149" xr:uid="{00000000-0005-0000-0000-0000FB1B0000}"/>
    <cellStyle name="Normal 6 2 8" xfId="7150" xr:uid="{00000000-0005-0000-0000-0000FC1B0000}"/>
    <cellStyle name="Normal 6 2 9" xfId="7151" xr:uid="{00000000-0005-0000-0000-0000FD1B0000}"/>
    <cellStyle name="Normal 6 3" xfId="7152" xr:uid="{00000000-0005-0000-0000-0000FE1B0000}"/>
    <cellStyle name="Normal 6 3 2" xfId="7153" xr:uid="{00000000-0005-0000-0000-0000FF1B0000}"/>
    <cellStyle name="Normal 6 3 2 2" xfId="7154" xr:uid="{00000000-0005-0000-0000-0000001C0000}"/>
    <cellStyle name="Normal 6 3 2 2 2" xfId="9718" xr:uid="{1A8C0633-35F8-4A05-AA94-35862A053880}"/>
    <cellStyle name="Normal 6 3 2 2 2 2" xfId="13706" xr:uid="{D84CBFB9-4E88-4053-9E44-EA76EFDD431C}"/>
    <cellStyle name="Normal 6 3 2 2 3" xfId="10013" xr:uid="{B6F4D2A5-3F1F-4A0D-8AB6-20E5D6056025}"/>
    <cellStyle name="Normal 6 3 2 2 3 2" xfId="13971" xr:uid="{BB7440C6-EEBD-4435-94C8-E32DCE57A597}"/>
    <cellStyle name="Normal 6 3 2 2 4" xfId="12886" xr:uid="{C37B2181-6F28-4284-8240-BF4F0E07792B}"/>
    <cellStyle name="Normal 6 3 2 3" xfId="7155" xr:uid="{00000000-0005-0000-0000-0000011C0000}"/>
    <cellStyle name="Normal 6 3 2 4" xfId="9604" xr:uid="{1E580773-0EE9-4A88-92D0-95A8EF770D48}"/>
    <cellStyle name="Normal 6 3 2 4 2" xfId="13592" xr:uid="{F1E0FEC6-CEED-490A-AABE-04E0EA23E6EC}"/>
    <cellStyle name="Normal 6 3 2 5" xfId="9899" xr:uid="{B809518E-FC15-4333-9E68-C8E6FD032274}"/>
    <cellStyle name="Normal 6 3 2 5 2" xfId="13857" xr:uid="{6398994B-9E3B-4AA4-A8F4-E3E60612DB0C}"/>
    <cellStyle name="Normal 6 3 2 6" xfId="12885" xr:uid="{EA412CD2-980F-4F56-B96B-0C9A220BB92D}"/>
    <cellStyle name="Normal 6 3 3" xfId="7156" xr:uid="{00000000-0005-0000-0000-0000021C0000}"/>
    <cellStyle name="Normal 6 3 3 2" xfId="9661" xr:uid="{2D36809C-D51B-4157-BBC4-4EDCCCC9B480}"/>
    <cellStyle name="Normal 6 3 3 2 2" xfId="13649" xr:uid="{82FEFE31-EEC0-400E-9FC7-7BC1CF701DC2}"/>
    <cellStyle name="Normal 6 3 3 3" xfId="9956" xr:uid="{13522201-A273-4D7D-9091-44D3707ACC43}"/>
    <cellStyle name="Normal 6 3 3 3 2" xfId="13914" xr:uid="{E766696A-FE83-479D-9CA3-DC332A3545BA}"/>
    <cellStyle name="Normal 6 3 4" xfId="7157" xr:uid="{00000000-0005-0000-0000-0000031C0000}"/>
    <cellStyle name="Normal 6 3 4 2" xfId="12887" xr:uid="{C0C5ADF8-D540-47CF-A4DA-18726679345E}"/>
    <cellStyle name="Normal 6 3 5" xfId="9547" xr:uid="{8166BD10-66FB-435B-8746-9C736B5AEF8B}"/>
    <cellStyle name="Normal 6 3 5 2" xfId="13536" xr:uid="{32F54568-FF8F-46F2-B2AE-2E05DB4F845C}"/>
    <cellStyle name="Normal 6 3 6" xfId="9842" xr:uid="{A773CE06-E727-4352-9F63-5D57BBC27B68}"/>
    <cellStyle name="Normal 6 3 6 2" xfId="13800" xr:uid="{7201745B-0C78-466D-AD8C-5CBC3E621223}"/>
    <cellStyle name="Normal 6 4" xfId="7158" xr:uid="{00000000-0005-0000-0000-0000041C0000}"/>
    <cellStyle name="Normal 6 4 2" xfId="7159" xr:uid="{00000000-0005-0000-0000-0000051C0000}"/>
    <cellStyle name="Normal 6 4 2 2" xfId="9673" xr:uid="{157DF878-CA70-476F-9A0E-C0E77D54E7FE}"/>
    <cellStyle name="Normal 6 4 2 2 2" xfId="13661" xr:uid="{D4C17840-89A3-4F04-9675-60FCA791EB09}"/>
    <cellStyle name="Normal 6 4 2 3" xfId="9968" xr:uid="{07192B5F-D506-4057-9568-1CDD955521CD}"/>
    <cellStyle name="Normal 6 4 2 3 2" xfId="13926" xr:uid="{0A013ABB-18F1-42C5-B6B9-CE926C9BB349}"/>
    <cellStyle name="Normal 6 4 3" xfId="7160" xr:uid="{00000000-0005-0000-0000-0000061C0000}"/>
    <cellStyle name="Normal 6 4 3 2" xfId="12888" xr:uid="{C1F02453-2F51-44A7-BE5B-ABAC37CF78A7}"/>
    <cellStyle name="Normal 6 4 4" xfId="9559" xr:uid="{DD8D4756-0563-4E3E-BD63-26BAACBA812E}"/>
    <cellStyle name="Normal 6 4 4 2" xfId="13548" xr:uid="{34EDA0DC-016D-40AF-8A38-F1BCB4AB45FB}"/>
    <cellStyle name="Normal 6 4 5" xfId="9854" xr:uid="{2F9A39E9-CEFA-486C-A6C6-E8D6DD7F80DF}"/>
    <cellStyle name="Normal 6 4 5 2" xfId="13812" xr:uid="{B9B8BB2A-994E-4553-8FF6-641A9171DF20}"/>
    <cellStyle name="Normal 6 5" xfId="7161" xr:uid="{00000000-0005-0000-0000-0000071C0000}"/>
    <cellStyle name="Normal 6 5 2" xfId="7162" xr:uid="{00000000-0005-0000-0000-0000081C0000}"/>
    <cellStyle name="Normal 6 5 3" xfId="7163" xr:uid="{00000000-0005-0000-0000-0000091C0000}"/>
    <cellStyle name="Normal 6 5 3 2" xfId="12889" xr:uid="{D9181AF0-8576-4C6E-95C2-D6071348535B}"/>
    <cellStyle name="Normal 6 5 4" xfId="9616" xr:uid="{3E2E36E9-D670-437F-B710-BAC40DBE609F}"/>
    <cellStyle name="Normal 6 5 4 2" xfId="13604" xr:uid="{C1FFC5C9-8310-4E8E-BBBE-E7C42F477970}"/>
    <cellStyle name="Normal 6 5 5" xfId="9911" xr:uid="{F803F866-C7BF-4590-9EF3-FEAF8E57614D}"/>
    <cellStyle name="Normal 6 5 5 2" xfId="13869" xr:uid="{5DE0096B-4D93-45DF-9ACC-5F75BC9DA800}"/>
    <cellStyle name="Normal 6 6" xfId="7164" xr:uid="{00000000-0005-0000-0000-00000A1C0000}"/>
    <cellStyle name="Normal 6 7" xfId="7165" xr:uid="{00000000-0005-0000-0000-00000B1C0000}"/>
    <cellStyle name="Normal 6 8" xfId="7166" xr:uid="{00000000-0005-0000-0000-00000C1C0000}"/>
    <cellStyle name="Normal 6 9" xfId="7167" xr:uid="{00000000-0005-0000-0000-00000D1C0000}"/>
    <cellStyle name="Normal 60" xfId="7168" xr:uid="{00000000-0005-0000-0000-00000E1C0000}"/>
    <cellStyle name="Normal 61" xfId="7169" xr:uid="{00000000-0005-0000-0000-00000F1C0000}"/>
    <cellStyle name="Normal 62" xfId="7170" xr:uid="{00000000-0005-0000-0000-0000101C0000}"/>
    <cellStyle name="Normal 63" xfId="7171" xr:uid="{00000000-0005-0000-0000-0000111C0000}"/>
    <cellStyle name="Normal 64" xfId="7172" xr:uid="{00000000-0005-0000-0000-0000121C0000}"/>
    <cellStyle name="Normal 65" xfId="7173" xr:uid="{00000000-0005-0000-0000-0000131C0000}"/>
    <cellStyle name="Normal 66" xfId="7174" xr:uid="{00000000-0005-0000-0000-0000141C0000}"/>
    <cellStyle name="Normal 66 2" xfId="7175" xr:uid="{00000000-0005-0000-0000-0000151C0000}"/>
    <cellStyle name="Normal 67" xfId="7176" xr:uid="{00000000-0005-0000-0000-0000161C0000}"/>
    <cellStyle name="Normal 67 2" xfId="7177" xr:uid="{00000000-0005-0000-0000-0000171C0000}"/>
    <cellStyle name="Normal 68" xfId="7178" xr:uid="{00000000-0005-0000-0000-0000181C0000}"/>
    <cellStyle name="Normal 68 2" xfId="7179" xr:uid="{00000000-0005-0000-0000-0000191C0000}"/>
    <cellStyle name="Normal 69" xfId="7180" xr:uid="{00000000-0005-0000-0000-00001A1C0000}"/>
    <cellStyle name="Normal 7" xfId="7181" xr:uid="{00000000-0005-0000-0000-00001B1C0000}"/>
    <cellStyle name="Normal 7 10" xfId="7182" xr:uid="{00000000-0005-0000-0000-00001C1C0000}"/>
    <cellStyle name="Normal 7 11" xfId="7183" xr:uid="{00000000-0005-0000-0000-00001D1C0000}"/>
    <cellStyle name="Normal 7 12" xfId="7184" xr:uid="{00000000-0005-0000-0000-00001E1C0000}"/>
    <cellStyle name="Normal 7 13" xfId="7185" xr:uid="{00000000-0005-0000-0000-00001F1C0000}"/>
    <cellStyle name="Normal 7 14" xfId="7186" xr:uid="{00000000-0005-0000-0000-0000201C0000}"/>
    <cellStyle name="Normal 7 15" xfId="7187" xr:uid="{00000000-0005-0000-0000-0000211C0000}"/>
    <cellStyle name="Normal 7 16" xfId="7188" xr:uid="{00000000-0005-0000-0000-0000221C0000}"/>
    <cellStyle name="Normal 7 17" xfId="7189" xr:uid="{00000000-0005-0000-0000-0000231C0000}"/>
    <cellStyle name="Normal 7 18" xfId="7190" xr:uid="{00000000-0005-0000-0000-0000241C0000}"/>
    <cellStyle name="Normal 7 19" xfId="7191" xr:uid="{00000000-0005-0000-0000-0000251C0000}"/>
    <cellStyle name="Normal 7 2" xfId="7192" xr:uid="{00000000-0005-0000-0000-0000261C0000}"/>
    <cellStyle name="Normal 7 2 2" xfId="7193" xr:uid="{00000000-0005-0000-0000-0000271C0000}"/>
    <cellStyle name="Normal 7 2 2 2" xfId="7194" xr:uid="{00000000-0005-0000-0000-0000281C0000}"/>
    <cellStyle name="Normal 7 2 2 2 2" xfId="7195" xr:uid="{00000000-0005-0000-0000-0000291C0000}"/>
    <cellStyle name="Normal 7 2 2 3" xfId="7196" xr:uid="{00000000-0005-0000-0000-00002A1C0000}"/>
    <cellStyle name="Normal 7 2 2 4" xfId="7197" xr:uid="{00000000-0005-0000-0000-00002B1C0000}"/>
    <cellStyle name="Normal 7 2 2 5" xfId="7198" xr:uid="{00000000-0005-0000-0000-00002C1C0000}"/>
    <cellStyle name="Normal 7 2 3" xfId="7199" xr:uid="{00000000-0005-0000-0000-00002D1C0000}"/>
    <cellStyle name="Normal 7 2 4" xfId="7200" xr:uid="{00000000-0005-0000-0000-00002E1C0000}"/>
    <cellStyle name="Normal 7 2 5" xfId="7201" xr:uid="{00000000-0005-0000-0000-00002F1C0000}"/>
    <cellStyle name="Normal 7 2 6" xfId="7202" xr:uid="{00000000-0005-0000-0000-0000301C0000}"/>
    <cellStyle name="Normal 7 2 7" xfId="7203" xr:uid="{00000000-0005-0000-0000-0000311C0000}"/>
    <cellStyle name="Normal 7 2 8" xfId="7204" xr:uid="{00000000-0005-0000-0000-0000321C0000}"/>
    <cellStyle name="Normal 7 2 9" xfId="7205" xr:uid="{00000000-0005-0000-0000-0000331C0000}"/>
    <cellStyle name="Normal 7 20" xfId="7206" xr:uid="{00000000-0005-0000-0000-0000341C0000}"/>
    <cellStyle name="Normal 7 21" xfId="7207" xr:uid="{00000000-0005-0000-0000-0000351C0000}"/>
    <cellStyle name="Normal 7 22" xfId="7208" xr:uid="{00000000-0005-0000-0000-0000361C0000}"/>
    <cellStyle name="Normal 7 23" xfId="7209" xr:uid="{00000000-0005-0000-0000-0000371C0000}"/>
    <cellStyle name="Normal 7 24" xfId="7210" xr:uid="{00000000-0005-0000-0000-0000381C0000}"/>
    <cellStyle name="Normal 7 25" xfId="7211" xr:uid="{00000000-0005-0000-0000-0000391C0000}"/>
    <cellStyle name="Normal 7 26" xfId="7212" xr:uid="{00000000-0005-0000-0000-00003A1C0000}"/>
    <cellStyle name="Normal 7 27" xfId="7213" xr:uid="{00000000-0005-0000-0000-00003B1C0000}"/>
    <cellStyle name="Normal 7 28" xfId="7214" xr:uid="{00000000-0005-0000-0000-00003C1C0000}"/>
    <cellStyle name="Normal 7 29" xfId="7215" xr:uid="{00000000-0005-0000-0000-00003D1C0000}"/>
    <cellStyle name="Normal 7 3" xfId="7216" xr:uid="{00000000-0005-0000-0000-00003E1C0000}"/>
    <cellStyle name="Normal 7 3 2" xfId="7217" xr:uid="{00000000-0005-0000-0000-00003F1C0000}"/>
    <cellStyle name="Normal 7 3 3" xfId="7218" xr:uid="{00000000-0005-0000-0000-0000401C0000}"/>
    <cellStyle name="Normal 7 3 4" xfId="7219" xr:uid="{00000000-0005-0000-0000-0000411C0000}"/>
    <cellStyle name="Normal 7 30" xfId="7220" xr:uid="{00000000-0005-0000-0000-0000421C0000}"/>
    <cellStyle name="Normal 7 31" xfId="7221" xr:uid="{00000000-0005-0000-0000-0000431C0000}"/>
    <cellStyle name="Normal 7 32" xfId="7222" xr:uid="{00000000-0005-0000-0000-0000441C0000}"/>
    <cellStyle name="Normal 7 33" xfId="7223" xr:uid="{00000000-0005-0000-0000-0000451C0000}"/>
    <cellStyle name="Normal 7 34" xfId="7224" xr:uid="{00000000-0005-0000-0000-0000461C0000}"/>
    <cellStyle name="Normal 7 35" xfId="7225" xr:uid="{00000000-0005-0000-0000-0000471C0000}"/>
    <cellStyle name="Normal 7 36" xfId="7226" xr:uid="{00000000-0005-0000-0000-0000481C0000}"/>
    <cellStyle name="Normal 7 37" xfId="7227" xr:uid="{00000000-0005-0000-0000-0000491C0000}"/>
    <cellStyle name="Normal 7 38" xfId="7228" xr:uid="{00000000-0005-0000-0000-00004A1C0000}"/>
    <cellStyle name="Normal 7 39" xfId="7229" xr:uid="{00000000-0005-0000-0000-00004B1C0000}"/>
    <cellStyle name="Normal 7 4" xfId="7230" xr:uid="{00000000-0005-0000-0000-00004C1C0000}"/>
    <cellStyle name="Normal 7 4 2" xfId="7231" xr:uid="{00000000-0005-0000-0000-00004D1C0000}"/>
    <cellStyle name="Normal 7 4 2 2" xfId="7232" xr:uid="{00000000-0005-0000-0000-00004E1C0000}"/>
    <cellStyle name="Normal 7 4 3" xfId="7233" xr:uid="{00000000-0005-0000-0000-00004F1C0000}"/>
    <cellStyle name="Normal 7 40" xfId="7234" xr:uid="{00000000-0005-0000-0000-0000501C0000}"/>
    <cellStyle name="Normal 7 41" xfId="7235" xr:uid="{00000000-0005-0000-0000-0000511C0000}"/>
    <cellStyle name="Normal 7 42" xfId="7236" xr:uid="{00000000-0005-0000-0000-0000521C0000}"/>
    <cellStyle name="Normal 7 43" xfId="7237" xr:uid="{00000000-0005-0000-0000-0000531C0000}"/>
    <cellStyle name="Normal 7 44" xfId="7238" xr:uid="{00000000-0005-0000-0000-0000541C0000}"/>
    <cellStyle name="Normal 7 45" xfId="7239" xr:uid="{00000000-0005-0000-0000-0000551C0000}"/>
    <cellStyle name="Normal 7 46" xfId="7240" xr:uid="{00000000-0005-0000-0000-0000561C0000}"/>
    <cellStyle name="Normal 7 47" xfId="7241" xr:uid="{00000000-0005-0000-0000-0000571C0000}"/>
    <cellStyle name="Normal 7 48" xfId="7242" xr:uid="{00000000-0005-0000-0000-0000581C0000}"/>
    <cellStyle name="Normal 7 49" xfId="7243" xr:uid="{00000000-0005-0000-0000-0000591C0000}"/>
    <cellStyle name="Normal 7 5" xfId="7244" xr:uid="{00000000-0005-0000-0000-00005A1C0000}"/>
    <cellStyle name="Normal 7 5 2" xfId="7245" xr:uid="{00000000-0005-0000-0000-00005B1C0000}"/>
    <cellStyle name="Normal 7 5 2 2" xfId="7246" xr:uid="{00000000-0005-0000-0000-00005C1C0000}"/>
    <cellStyle name="Normal 7 5 3" xfId="7247" xr:uid="{00000000-0005-0000-0000-00005D1C0000}"/>
    <cellStyle name="Normal 7 50" xfId="7248" xr:uid="{00000000-0005-0000-0000-00005E1C0000}"/>
    <cellStyle name="Normal 7 51" xfId="7249" xr:uid="{00000000-0005-0000-0000-00005F1C0000}"/>
    <cellStyle name="Normal 7 52" xfId="7250" xr:uid="{00000000-0005-0000-0000-0000601C0000}"/>
    <cellStyle name="Normal 7 53" xfId="7251" xr:uid="{00000000-0005-0000-0000-0000611C0000}"/>
    <cellStyle name="Normal 7 54" xfId="7252" xr:uid="{00000000-0005-0000-0000-0000621C0000}"/>
    <cellStyle name="Normal 7 55" xfId="7253" xr:uid="{00000000-0005-0000-0000-0000631C0000}"/>
    <cellStyle name="Normal 7 56" xfId="7254" xr:uid="{00000000-0005-0000-0000-0000641C0000}"/>
    <cellStyle name="Normal 7 57" xfId="7255" xr:uid="{00000000-0005-0000-0000-0000651C0000}"/>
    <cellStyle name="Normal 7 58" xfId="7256" xr:uid="{00000000-0005-0000-0000-0000661C0000}"/>
    <cellStyle name="Normal 7 59" xfId="7257" xr:uid="{00000000-0005-0000-0000-0000671C0000}"/>
    <cellStyle name="Normal 7 6" xfId="7258" xr:uid="{00000000-0005-0000-0000-0000681C0000}"/>
    <cellStyle name="Normal 7 6 2" xfId="7259" xr:uid="{00000000-0005-0000-0000-0000691C0000}"/>
    <cellStyle name="Normal 7 6 2 2" xfId="7260" xr:uid="{00000000-0005-0000-0000-00006A1C0000}"/>
    <cellStyle name="Normal 7 6 3" xfId="7261" xr:uid="{00000000-0005-0000-0000-00006B1C0000}"/>
    <cellStyle name="Normal 7 60" xfId="7262" xr:uid="{00000000-0005-0000-0000-00006C1C0000}"/>
    <cellStyle name="Normal 7 61" xfId="7263" xr:uid="{00000000-0005-0000-0000-00006D1C0000}"/>
    <cellStyle name="Normal 7 62" xfId="7264" xr:uid="{00000000-0005-0000-0000-00006E1C0000}"/>
    <cellStyle name="Normal 7 63" xfId="7265" xr:uid="{00000000-0005-0000-0000-00006F1C0000}"/>
    <cellStyle name="Normal 7 64" xfId="7266" xr:uid="{00000000-0005-0000-0000-0000701C0000}"/>
    <cellStyle name="Normal 7 65" xfId="7267" xr:uid="{00000000-0005-0000-0000-0000711C0000}"/>
    <cellStyle name="Normal 7 66" xfId="7268" xr:uid="{00000000-0005-0000-0000-0000721C0000}"/>
    <cellStyle name="Normal 7 67" xfId="7269" xr:uid="{00000000-0005-0000-0000-0000731C0000}"/>
    <cellStyle name="Normal 7 68" xfId="7270" xr:uid="{00000000-0005-0000-0000-0000741C0000}"/>
    <cellStyle name="Normal 7 69" xfId="7271" xr:uid="{00000000-0005-0000-0000-0000751C0000}"/>
    <cellStyle name="Normal 7 7" xfId="7272" xr:uid="{00000000-0005-0000-0000-0000761C0000}"/>
    <cellStyle name="Normal 7 7 2" xfId="7273" xr:uid="{00000000-0005-0000-0000-0000771C0000}"/>
    <cellStyle name="Normal 7 7 2 2" xfId="7274" xr:uid="{00000000-0005-0000-0000-0000781C0000}"/>
    <cellStyle name="Normal 7 7 3" xfId="7275" xr:uid="{00000000-0005-0000-0000-0000791C0000}"/>
    <cellStyle name="Normal 7 70" xfId="7276" xr:uid="{00000000-0005-0000-0000-00007A1C0000}"/>
    <cellStyle name="Normal 7 71" xfId="7277" xr:uid="{00000000-0005-0000-0000-00007B1C0000}"/>
    <cellStyle name="Normal 7 72" xfId="7278" xr:uid="{00000000-0005-0000-0000-00007C1C0000}"/>
    <cellStyle name="Normal 7 73" xfId="7279" xr:uid="{00000000-0005-0000-0000-00007D1C0000}"/>
    <cellStyle name="Normal 7 74" xfId="7280" xr:uid="{00000000-0005-0000-0000-00007E1C0000}"/>
    <cellStyle name="Normal 7 75" xfId="7281" xr:uid="{00000000-0005-0000-0000-00007F1C0000}"/>
    <cellStyle name="Normal 7 76" xfId="7282" xr:uid="{00000000-0005-0000-0000-0000801C0000}"/>
    <cellStyle name="Normal 7 77" xfId="7283" xr:uid="{00000000-0005-0000-0000-0000811C0000}"/>
    <cellStyle name="Normal 7 78" xfId="7284" xr:uid="{00000000-0005-0000-0000-0000821C0000}"/>
    <cellStyle name="Normal 7 79" xfId="7285" xr:uid="{00000000-0005-0000-0000-0000831C0000}"/>
    <cellStyle name="Normal 7 8" xfId="7286" xr:uid="{00000000-0005-0000-0000-0000841C0000}"/>
    <cellStyle name="Normal 7 8 2" xfId="7287" xr:uid="{00000000-0005-0000-0000-0000851C0000}"/>
    <cellStyle name="Normal 7 8 2 2" xfId="7288" xr:uid="{00000000-0005-0000-0000-0000861C0000}"/>
    <cellStyle name="Normal 7 8 3" xfId="7289" xr:uid="{00000000-0005-0000-0000-0000871C0000}"/>
    <cellStyle name="Normal 7 80" xfId="7290" xr:uid="{00000000-0005-0000-0000-0000881C0000}"/>
    <cellStyle name="Normal 7 81" xfId="7291" xr:uid="{00000000-0005-0000-0000-0000891C0000}"/>
    <cellStyle name="Normal 7 82" xfId="7292" xr:uid="{00000000-0005-0000-0000-00008A1C0000}"/>
    <cellStyle name="Normal 7 83" xfId="7293" xr:uid="{00000000-0005-0000-0000-00008B1C0000}"/>
    <cellStyle name="Normal 7 84" xfId="7294" xr:uid="{00000000-0005-0000-0000-00008C1C0000}"/>
    <cellStyle name="Normal 7 85" xfId="7295" xr:uid="{00000000-0005-0000-0000-00008D1C0000}"/>
    <cellStyle name="Normal 7 86" xfId="7296" xr:uid="{00000000-0005-0000-0000-00008E1C0000}"/>
    <cellStyle name="Normal 7 87" xfId="7297" xr:uid="{00000000-0005-0000-0000-00008F1C0000}"/>
    <cellStyle name="Normal 7 88" xfId="7298" xr:uid="{00000000-0005-0000-0000-0000901C0000}"/>
    <cellStyle name="Normal 7 89" xfId="7299" xr:uid="{00000000-0005-0000-0000-0000911C0000}"/>
    <cellStyle name="Normal 7 9" xfId="7300" xr:uid="{00000000-0005-0000-0000-0000921C0000}"/>
    <cellStyle name="Normal 7 9 2" xfId="7301" xr:uid="{00000000-0005-0000-0000-0000931C0000}"/>
    <cellStyle name="Normal 7 9 3" xfId="7302" xr:uid="{00000000-0005-0000-0000-0000941C0000}"/>
    <cellStyle name="Normal 7 9 4" xfId="7303" xr:uid="{00000000-0005-0000-0000-0000951C0000}"/>
    <cellStyle name="Normal 7 90" xfId="7304" xr:uid="{00000000-0005-0000-0000-0000961C0000}"/>
    <cellStyle name="Normal 7 91" xfId="7305" xr:uid="{00000000-0005-0000-0000-0000971C0000}"/>
    <cellStyle name="Normal 7 92" xfId="7306" xr:uid="{00000000-0005-0000-0000-0000981C0000}"/>
    <cellStyle name="Normal 7 93" xfId="7307" xr:uid="{00000000-0005-0000-0000-0000991C0000}"/>
    <cellStyle name="Normal 7 94" xfId="9412" xr:uid="{00000000-0005-0000-0000-00009A1C0000}"/>
    <cellStyle name="Normal 70" xfId="7308" xr:uid="{00000000-0005-0000-0000-00009B1C0000}"/>
    <cellStyle name="Normal 71" xfId="7309" xr:uid="{00000000-0005-0000-0000-00009C1C0000}"/>
    <cellStyle name="Normal 72" xfId="7310" xr:uid="{00000000-0005-0000-0000-00009D1C0000}"/>
    <cellStyle name="Normal 73" xfId="7311" xr:uid="{00000000-0005-0000-0000-00009E1C0000}"/>
    <cellStyle name="Normal 74" xfId="7312" xr:uid="{00000000-0005-0000-0000-00009F1C0000}"/>
    <cellStyle name="Normal 75" xfId="7313" xr:uid="{00000000-0005-0000-0000-0000A01C0000}"/>
    <cellStyle name="Normal 76" xfId="7314" xr:uid="{00000000-0005-0000-0000-0000A11C0000}"/>
    <cellStyle name="Normal 77" xfId="7315" xr:uid="{00000000-0005-0000-0000-0000A21C0000}"/>
    <cellStyle name="Normal 78" xfId="7316" xr:uid="{00000000-0005-0000-0000-0000A31C0000}"/>
    <cellStyle name="Normal 79" xfId="7317" xr:uid="{00000000-0005-0000-0000-0000A41C0000}"/>
    <cellStyle name="Normal 8" xfId="7318" xr:uid="{00000000-0005-0000-0000-0000A51C0000}"/>
    <cellStyle name="Normal 8 10" xfId="7319" xr:uid="{00000000-0005-0000-0000-0000A61C0000}"/>
    <cellStyle name="Normal 8 11" xfId="7320" xr:uid="{00000000-0005-0000-0000-0000A71C0000}"/>
    <cellStyle name="Normal 8 12" xfId="7321" xr:uid="{00000000-0005-0000-0000-0000A81C0000}"/>
    <cellStyle name="Normal 8 13" xfId="7322" xr:uid="{00000000-0005-0000-0000-0000A91C0000}"/>
    <cellStyle name="Normal 8 14" xfId="7323" xr:uid="{00000000-0005-0000-0000-0000AA1C0000}"/>
    <cellStyle name="Normal 8 15" xfId="7324" xr:uid="{00000000-0005-0000-0000-0000AB1C0000}"/>
    <cellStyle name="Normal 8 16" xfId="7325" xr:uid="{00000000-0005-0000-0000-0000AC1C0000}"/>
    <cellStyle name="Normal 8 17" xfId="7326" xr:uid="{00000000-0005-0000-0000-0000AD1C0000}"/>
    <cellStyle name="Normal 8 18" xfId="7327" xr:uid="{00000000-0005-0000-0000-0000AE1C0000}"/>
    <cellStyle name="Normal 8 19" xfId="7328" xr:uid="{00000000-0005-0000-0000-0000AF1C0000}"/>
    <cellStyle name="Normal 8 2" xfId="7329" xr:uid="{00000000-0005-0000-0000-0000B01C0000}"/>
    <cellStyle name="Normal 8 2 2" xfId="7330" xr:uid="{00000000-0005-0000-0000-0000B11C0000}"/>
    <cellStyle name="Normal 8 2 2 10" xfId="12890" xr:uid="{13A83571-908E-4758-8FD9-4CEBACE3A65B}"/>
    <cellStyle name="Normal 8 2 2 2" xfId="7331" xr:uid="{00000000-0005-0000-0000-0000B21C0000}"/>
    <cellStyle name="Normal 8 2 2 2 2" xfId="7332" xr:uid="{00000000-0005-0000-0000-0000B31C0000}"/>
    <cellStyle name="Normal 8 2 2 2 2 2" xfId="7333" xr:uid="{00000000-0005-0000-0000-0000B41C0000}"/>
    <cellStyle name="Normal 8 2 2 2 3" xfId="7334" xr:uid="{00000000-0005-0000-0000-0000B51C0000}"/>
    <cellStyle name="Normal 8 2 2 3" xfId="7335" xr:uid="{00000000-0005-0000-0000-0000B61C0000}"/>
    <cellStyle name="Normal 8 2 2 3 2" xfId="7336" xr:uid="{00000000-0005-0000-0000-0000B71C0000}"/>
    <cellStyle name="Normal 8 2 2 3 2 2" xfId="7337" xr:uid="{00000000-0005-0000-0000-0000B81C0000}"/>
    <cellStyle name="Normal 8 2 2 3 3" xfId="7338" xr:uid="{00000000-0005-0000-0000-0000B91C0000}"/>
    <cellStyle name="Normal 8 2 2 4" xfId="7339" xr:uid="{00000000-0005-0000-0000-0000BA1C0000}"/>
    <cellStyle name="Normal 8 2 2 4 2" xfId="7340" xr:uid="{00000000-0005-0000-0000-0000BB1C0000}"/>
    <cellStyle name="Normal 8 2 2 4 2 2" xfId="7341" xr:uid="{00000000-0005-0000-0000-0000BC1C0000}"/>
    <cellStyle name="Normal 8 2 2 4 3" xfId="7342" xr:uid="{00000000-0005-0000-0000-0000BD1C0000}"/>
    <cellStyle name="Normal 8 2 2 5" xfId="7343" xr:uid="{00000000-0005-0000-0000-0000BE1C0000}"/>
    <cellStyle name="Normal 8 2 2 5 2" xfId="7344" xr:uid="{00000000-0005-0000-0000-0000BF1C0000}"/>
    <cellStyle name="Normal 8 2 2 5 2 2" xfId="7345" xr:uid="{00000000-0005-0000-0000-0000C01C0000}"/>
    <cellStyle name="Normal 8 2 2 5 3" xfId="7346" xr:uid="{00000000-0005-0000-0000-0000C11C0000}"/>
    <cellStyle name="Normal 8 2 2 6" xfId="7347" xr:uid="{00000000-0005-0000-0000-0000C21C0000}"/>
    <cellStyle name="Normal 8 2 2 6 2" xfId="7348" xr:uid="{00000000-0005-0000-0000-0000C31C0000}"/>
    <cellStyle name="Normal 8 2 2 6 2 2" xfId="12892" xr:uid="{24E7C3B4-31A8-4081-9B78-33F0D7F3EE75}"/>
    <cellStyle name="Normal 8 2 2 6 3" xfId="12891" xr:uid="{E094AD49-F4C8-41B0-B7FB-6C1B7011032F}"/>
    <cellStyle name="Normal 8 2 2 7" xfId="7349" xr:uid="{00000000-0005-0000-0000-0000C41C0000}"/>
    <cellStyle name="Normal 8 2 2 7 2" xfId="12893" xr:uid="{BACE1442-351E-433B-B500-59BC81B5836C}"/>
    <cellStyle name="Normal 8 2 2 8" xfId="9693" xr:uid="{EB5DA62C-DBCA-484E-95F0-254F604DED54}"/>
    <cellStyle name="Normal 8 2 2 8 2" xfId="13681" xr:uid="{633C15A9-D077-424A-B062-963150755120}"/>
    <cellStyle name="Normal 8 2 2 9" xfId="9988" xr:uid="{D115D71C-C9DB-4AE8-8B12-BD279724C663}"/>
    <cellStyle name="Normal 8 2 2 9 2" xfId="13946" xr:uid="{785D6E8F-2F83-4E99-BBA6-F3F90E44446D}"/>
    <cellStyle name="Normal 8 2 3" xfId="7350" xr:uid="{00000000-0005-0000-0000-0000C51C0000}"/>
    <cellStyle name="Normal 8 2 3 2" xfId="7351" xr:uid="{00000000-0005-0000-0000-0000C61C0000}"/>
    <cellStyle name="Normal 8 2 3 2 2" xfId="7352" xr:uid="{00000000-0005-0000-0000-0000C71C0000}"/>
    <cellStyle name="Normal 8 2 3 2 2 2" xfId="12896" xr:uid="{F7E4AAB4-4085-40AE-94D1-D78C1E636AA0}"/>
    <cellStyle name="Normal 8 2 3 2 3" xfId="12895" xr:uid="{922126ED-09F5-464C-A4B6-2C4FBBD6F5E1}"/>
    <cellStyle name="Normal 8 2 3 3" xfId="7353" xr:uid="{00000000-0005-0000-0000-0000C81C0000}"/>
    <cellStyle name="Normal 8 2 3 3 2" xfId="12897" xr:uid="{05374D96-B611-4A10-AC3C-1F2B33D3B4D1}"/>
    <cellStyle name="Normal 8 2 3 4" xfId="12894" xr:uid="{97FF4425-7FA6-421E-BF43-52014B1FE1BB}"/>
    <cellStyle name="Normal 8 2 4" xfId="7354" xr:uid="{00000000-0005-0000-0000-0000C91C0000}"/>
    <cellStyle name="Normal 8 2 4 2" xfId="7355" xr:uid="{00000000-0005-0000-0000-0000CA1C0000}"/>
    <cellStyle name="Normal 8 2 4 2 2" xfId="7356" xr:uid="{00000000-0005-0000-0000-0000CB1C0000}"/>
    <cellStyle name="Normal 8 2 4 2 2 2" xfId="12900" xr:uid="{8EA5A5F4-3ACB-4458-B6E2-7E03B6BA7BB6}"/>
    <cellStyle name="Normal 8 2 4 2 3" xfId="12899" xr:uid="{F9B3C789-A767-4BEE-99B0-1378C85CCB70}"/>
    <cellStyle name="Normal 8 2 4 3" xfId="7357" xr:uid="{00000000-0005-0000-0000-0000CC1C0000}"/>
    <cellStyle name="Normal 8 2 4 3 2" xfId="12901" xr:uid="{65D77634-A2EE-4D7C-A15B-8425F51B45C7}"/>
    <cellStyle name="Normal 8 2 4 4" xfId="12898" xr:uid="{55BDACD6-4FF1-4F29-9BA4-53EAE1CF026A}"/>
    <cellStyle name="Normal 8 2 5" xfId="7358" xr:uid="{00000000-0005-0000-0000-0000CD1C0000}"/>
    <cellStyle name="Normal 8 2 5 2" xfId="7359" xr:uid="{00000000-0005-0000-0000-0000CE1C0000}"/>
    <cellStyle name="Normal 8 2 5 2 2" xfId="7360" xr:uid="{00000000-0005-0000-0000-0000CF1C0000}"/>
    <cellStyle name="Normal 8 2 5 2 2 2" xfId="12904" xr:uid="{C328896A-9C45-4E7A-AE39-8506592E2978}"/>
    <cellStyle name="Normal 8 2 5 2 3" xfId="12903" xr:uid="{17080157-36EA-4CB3-9A33-8A69D5F81D67}"/>
    <cellStyle name="Normal 8 2 5 3" xfId="7361" xr:uid="{00000000-0005-0000-0000-0000D01C0000}"/>
    <cellStyle name="Normal 8 2 5 3 2" xfId="12905" xr:uid="{2BD1041A-9946-41AD-90C3-9F77EE3F46AE}"/>
    <cellStyle name="Normal 8 2 5 4" xfId="12902" xr:uid="{C53759F0-727D-4A51-8ACC-352FF140D4EA}"/>
    <cellStyle name="Normal 8 2 6" xfId="7362" xr:uid="{00000000-0005-0000-0000-0000D11C0000}"/>
    <cellStyle name="Normal 8 2 6 2" xfId="7363" xr:uid="{00000000-0005-0000-0000-0000D21C0000}"/>
    <cellStyle name="Normal 8 2 7" xfId="7364" xr:uid="{00000000-0005-0000-0000-0000D31C0000}"/>
    <cellStyle name="Normal 8 2 8" xfId="9579" xr:uid="{E1C78446-234A-4D2F-93CB-295211D72DA2}"/>
    <cellStyle name="Normal 8 2 8 2" xfId="13568" xr:uid="{759B71C9-242D-47FE-9225-21864A019723}"/>
    <cellStyle name="Normal 8 2 9" xfId="9874" xr:uid="{0FFB24F9-8471-4D31-8058-807AB817A243}"/>
    <cellStyle name="Normal 8 2 9 2" xfId="13832" xr:uid="{2DD06E1F-3EE6-4AFE-88DB-9F1EABF0BC14}"/>
    <cellStyle name="Normal 8 20" xfId="7365" xr:uid="{00000000-0005-0000-0000-0000D41C0000}"/>
    <cellStyle name="Normal 8 21" xfId="7366" xr:uid="{00000000-0005-0000-0000-0000D51C0000}"/>
    <cellStyle name="Normal 8 22" xfId="7367" xr:uid="{00000000-0005-0000-0000-0000D61C0000}"/>
    <cellStyle name="Normal 8 23" xfId="7368" xr:uid="{00000000-0005-0000-0000-0000D71C0000}"/>
    <cellStyle name="Normal 8 24" xfId="7369" xr:uid="{00000000-0005-0000-0000-0000D81C0000}"/>
    <cellStyle name="Normal 8 25" xfId="7370" xr:uid="{00000000-0005-0000-0000-0000D91C0000}"/>
    <cellStyle name="Normal 8 26" xfId="7371" xr:uid="{00000000-0005-0000-0000-0000DA1C0000}"/>
    <cellStyle name="Normal 8 27" xfId="7372" xr:uid="{00000000-0005-0000-0000-0000DB1C0000}"/>
    <cellStyle name="Normal 8 28" xfId="7373" xr:uid="{00000000-0005-0000-0000-0000DC1C0000}"/>
    <cellStyle name="Normal 8 29" xfId="7374" xr:uid="{00000000-0005-0000-0000-0000DD1C0000}"/>
    <cellStyle name="Normal 8 3" xfId="7375" xr:uid="{00000000-0005-0000-0000-0000DE1C0000}"/>
    <cellStyle name="Normal 8 3 2" xfId="7376" xr:uid="{00000000-0005-0000-0000-0000DF1C0000}"/>
    <cellStyle name="Normal 8 3 2 2" xfId="7377" xr:uid="{00000000-0005-0000-0000-0000E01C0000}"/>
    <cellStyle name="Normal 8 3 3" xfId="7378" xr:uid="{00000000-0005-0000-0000-0000E11C0000}"/>
    <cellStyle name="Normal 8 3 4" xfId="9636" xr:uid="{F3E2237D-0BFC-4492-A739-39D7471EEA69}"/>
    <cellStyle name="Normal 8 3 4 2" xfId="13624" xr:uid="{898DFA97-6592-4963-9B9E-F70CA2244568}"/>
    <cellStyle name="Normal 8 3 5" xfId="9931" xr:uid="{6E034FC4-4546-4616-9EEC-6E545E0F42D2}"/>
    <cellStyle name="Normal 8 3 5 2" xfId="13889" xr:uid="{1CBE6721-957D-4A96-8B9D-2531499607C9}"/>
    <cellStyle name="Normal 8 30" xfId="7379" xr:uid="{00000000-0005-0000-0000-0000E21C0000}"/>
    <cellStyle name="Normal 8 31" xfId="7380" xr:uid="{00000000-0005-0000-0000-0000E31C0000}"/>
    <cellStyle name="Normal 8 32" xfId="7381" xr:uid="{00000000-0005-0000-0000-0000E41C0000}"/>
    <cellStyle name="Normal 8 33" xfId="7382" xr:uid="{00000000-0005-0000-0000-0000E51C0000}"/>
    <cellStyle name="Normal 8 34" xfId="7383" xr:uid="{00000000-0005-0000-0000-0000E61C0000}"/>
    <cellStyle name="Normal 8 35" xfId="7384" xr:uid="{00000000-0005-0000-0000-0000E71C0000}"/>
    <cellStyle name="Normal 8 36" xfId="7385" xr:uid="{00000000-0005-0000-0000-0000E81C0000}"/>
    <cellStyle name="Normal 8 37" xfId="7386" xr:uid="{00000000-0005-0000-0000-0000E91C0000}"/>
    <cellStyle name="Normal 8 38" xfId="7387" xr:uid="{00000000-0005-0000-0000-0000EA1C0000}"/>
    <cellStyle name="Normal 8 39" xfId="7388" xr:uid="{00000000-0005-0000-0000-0000EB1C0000}"/>
    <cellStyle name="Normal 8 39 2" xfId="7389" xr:uid="{00000000-0005-0000-0000-0000EC1C0000}"/>
    <cellStyle name="Normal 8 39 2 2" xfId="12907" xr:uid="{5BA8EF80-EE6D-4805-B14C-B2ABBDC2DB95}"/>
    <cellStyle name="Normal 8 39 3" xfId="12906" xr:uid="{051808A3-AE4A-4DC5-91A8-2F7ABF50F042}"/>
    <cellStyle name="Normal 8 4" xfId="7390" xr:uid="{00000000-0005-0000-0000-0000ED1C0000}"/>
    <cellStyle name="Normal 8 4 2" xfId="7391" xr:uid="{00000000-0005-0000-0000-0000EE1C0000}"/>
    <cellStyle name="Normal 8 4 2 2" xfId="7392" xr:uid="{00000000-0005-0000-0000-0000EF1C0000}"/>
    <cellStyle name="Normal 8 4 3" xfId="7393" xr:uid="{00000000-0005-0000-0000-0000F01C0000}"/>
    <cellStyle name="Normal 8 40" xfId="7394" xr:uid="{00000000-0005-0000-0000-0000F11C0000}"/>
    <cellStyle name="Normal 8 40 2" xfId="7395" xr:uid="{00000000-0005-0000-0000-0000F21C0000}"/>
    <cellStyle name="Normal 8 40 2 2" xfId="12909" xr:uid="{57A12C60-2CF4-47AD-98F1-CAF0F582D05A}"/>
    <cellStyle name="Normal 8 40 3" xfId="12908" xr:uid="{FD885A78-F86B-4E68-9657-E78D066C230E}"/>
    <cellStyle name="Normal 8 41" xfId="7396" xr:uid="{00000000-0005-0000-0000-0000F31C0000}"/>
    <cellStyle name="Normal 8 42" xfId="7397" xr:uid="{00000000-0005-0000-0000-0000F41C0000}"/>
    <cellStyle name="Normal 8 43" xfId="7398" xr:uid="{00000000-0005-0000-0000-0000F51C0000}"/>
    <cellStyle name="Normal 8 44" xfId="7399" xr:uid="{00000000-0005-0000-0000-0000F61C0000}"/>
    <cellStyle name="Normal 8 45" xfId="7400" xr:uid="{00000000-0005-0000-0000-0000F71C0000}"/>
    <cellStyle name="Normal 8 46" xfId="7401" xr:uid="{00000000-0005-0000-0000-0000F81C0000}"/>
    <cellStyle name="Normal 8 47" xfId="7402" xr:uid="{00000000-0005-0000-0000-0000F91C0000}"/>
    <cellStyle name="Normal 8 48" xfId="7403" xr:uid="{00000000-0005-0000-0000-0000FA1C0000}"/>
    <cellStyle name="Normal 8 49" xfId="7404" xr:uid="{00000000-0005-0000-0000-0000FB1C0000}"/>
    <cellStyle name="Normal 8 5" xfId="7405" xr:uid="{00000000-0005-0000-0000-0000FC1C0000}"/>
    <cellStyle name="Normal 8 5 2" xfId="7406" xr:uid="{00000000-0005-0000-0000-0000FD1C0000}"/>
    <cellStyle name="Normal 8 5 2 2" xfId="7407" xr:uid="{00000000-0005-0000-0000-0000FE1C0000}"/>
    <cellStyle name="Normal 8 5 3" xfId="7408" xr:uid="{00000000-0005-0000-0000-0000FF1C0000}"/>
    <cellStyle name="Normal 8 50" xfId="7409" xr:uid="{00000000-0005-0000-0000-0000001D0000}"/>
    <cellStyle name="Normal 8 51" xfId="7410" xr:uid="{00000000-0005-0000-0000-0000011D0000}"/>
    <cellStyle name="Normal 8 52" xfId="7411" xr:uid="{00000000-0005-0000-0000-0000021D0000}"/>
    <cellStyle name="Normal 8 53" xfId="7412" xr:uid="{00000000-0005-0000-0000-0000031D0000}"/>
    <cellStyle name="Normal 8 54" xfId="7413" xr:uid="{00000000-0005-0000-0000-0000041D0000}"/>
    <cellStyle name="Normal 8 55" xfId="7414" xr:uid="{00000000-0005-0000-0000-0000051D0000}"/>
    <cellStyle name="Normal 8 56" xfId="7415" xr:uid="{00000000-0005-0000-0000-0000061D0000}"/>
    <cellStyle name="Normal 8 57" xfId="7416" xr:uid="{00000000-0005-0000-0000-0000071D0000}"/>
    <cellStyle name="Normal 8 58" xfId="7417" xr:uid="{00000000-0005-0000-0000-0000081D0000}"/>
    <cellStyle name="Normal 8 59" xfId="7418" xr:uid="{00000000-0005-0000-0000-0000091D0000}"/>
    <cellStyle name="Normal 8 6" xfId="7419" xr:uid="{00000000-0005-0000-0000-00000A1D0000}"/>
    <cellStyle name="Normal 8 6 2" xfId="7420" xr:uid="{00000000-0005-0000-0000-00000B1D0000}"/>
    <cellStyle name="Normal 8 6 2 2" xfId="7421" xr:uid="{00000000-0005-0000-0000-00000C1D0000}"/>
    <cellStyle name="Normal 8 6 3" xfId="7422" xr:uid="{00000000-0005-0000-0000-00000D1D0000}"/>
    <cellStyle name="Normal 8 60" xfId="7423" xr:uid="{00000000-0005-0000-0000-00000E1D0000}"/>
    <cellStyle name="Normal 8 61" xfId="7424" xr:uid="{00000000-0005-0000-0000-00000F1D0000}"/>
    <cellStyle name="Normal 8 62" xfId="7425" xr:uid="{00000000-0005-0000-0000-0000101D0000}"/>
    <cellStyle name="Normal 8 63" xfId="7426" xr:uid="{00000000-0005-0000-0000-0000111D0000}"/>
    <cellStyle name="Normal 8 64" xfId="7427" xr:uid="{00000000-0005-0000-0000-0000121D0000}"/>
    <cellStyle name="Normal 8 65" xfId="7428" xr:uid="{00000000-0005-0000-0000-0000131D0000}"/>
    <cellStyle name="Normal 8 66" xfId="7429" xr:uid="{00000000-0005-0000-0000-0000141D0000}"/>
    <cellStyle name="Normal 8 67" xfId="7430" xr:uid="{00000000-0005-0000-0000-0000151D0000}"/>
    <cellStyle name="Normal 8 68" xfId="7431" xr:uid="{00000000-0005-0000-0000-0000161D0000}"/>
    <cellStyle name="Normal 8 69" xfId="7432" xr:uid="{00000000-0005-0000-0000-0000171D0000}"/>
    <cellStyle name="Normal 8 7" xfId="7433" xr:uid="{00000000-0005-0000-0000-0000181D0000}"/>
    <cellStyle name="Normal 8 7 2" xfId="7434" xr:uid="{00000000-0005-0000-0000-0000191D0000}"/>
    <cellStyle name="Normal 8 7 2 2" xfId="12910" xr:uid="{4F2169CF-CBEE-452B-9BF5-CF92A88F057A}"/>
    <cellStyle name="Normal 8 70" xfId="7435" xr:uid="{00000000-0005-0000-0000-00001A1D0000}"/>
    <cellStyle name="Normal 8 71" xfId="7436" xr:uid="{00000000-0005-0000-0000-00001B1D0000}"/>
    <cellStyle name="Normal 8 72" xfId="7437" xr:uid="{00000000-0005-0000-0000-00001C1D0000}"/>
    <cellStyle name="Normal 8 73" xfId="7438" xr:uid="{00000000-0005-0000-0000-00001D1D0000}"/>
    <cellStyle name="Normal 8 74" xfId="7439" xr:uid="{00000000-0005-0000-0000-00001E1D0000}"/>
    <cellStyle name="Normal 8 75" xfId="7440" xr:uid="{00000000-0005-0000-0000-00001F1D0000}"/>
    <cellStyle name="Normal 8 76" xfId="7441" xr:uid="{00000000-0005-0000-0000-0000201D0000}"/>
    <cellStyle name="Normal 8 77" xfId="7442" xr:uid="{00000000-0005-0000-0000-0000211D0000}"/>
    <cellStyle name="Normal 8 78" xfId="7443" xr:uid="{00000000-0005-0000-0000-0000221D0000}"/>
    <cellStyle name="Normal 8 79" xfId="7444" xr:uid="{00000000-0005-0000-0000-0000231D0000}"/>
    <cellStyle name="Normal 8 8" xfId="7445" xr:uid="{00000000-0005-0000-0000-0000241D0000}"/>
    <cellStyle name="Normal 8 80" xfId="7446" xr:uid="{00000000-0005-0000-0000-0000251D0000}"/>
    <cellStyle name="Normal 8 81" xfId="7447" xr:uid="{00000000-0005-0000-0000-0000261D0000}"/>
    <cellStyle name="Normal 8 82" xfId="7448" xr:uid="{00000000-0005-0000-0000-0000271D0000}"/>
    <cellStyle name="Normal 8 83" xfId="7449" xr:uid="{00000000-0005-0000-0000-0000281D0000}"/>
    <cellStyle name="Normal 8 84" xfId="7450" xr:uid="{00000000-0005-0000-0000-0000291D0000}"/>
    <cellStyle name="Normal 8 85" xfId="7451" xr:uid="{00000000-0005-0000-0000-00002A1D0000}"/>
    <cellStyle name="Normal 8 86" xfId="7452" xr:uid="{00000000-0005-0000-0000-00002B1D0000}"/>
    <cellStyle name="Normal 8 87" xfId="7453" xr:uid="{00000000-0005-0000-0000-00002C1D0000}"/>
    <cellStyle name="Normal 8 88" xfId="7454" xr:uid="{00000000-0005-0000-0000-00002D1D0000}"/>
    <cellStyle name="Normal 8 89" xfId="7455" xr:uid="{00000000-0005-0000-0000-00002E1D0000}"/>
    <cellStyle name="Normal 8 9" xfId="7456" xr:uid="{00000000-0005-0000-0000-00002F1D0000}"/>
    <cellStyle name="Normal 8 90" xfId="7457" xr:uid="{00000000-0005-0000-0000-0000301D0000}"/>
    <cellStyle name="Normal 8 91" xfId="7458" xr:uid="{00000000-0005-0000-0000-0000311D0000}"/>
    <cellStyle name="Normal 8 92" xfId="7459" xr:uid="{00000000-0005-0000-0000-0000321D0000}"/>
    <cellStyle name="Normal 8 92 2" xfId="7460" xr:uid="{00000000-0005-0000-0000-0000331D0000}"/>
    <cellStyle name="Normal 8 92 2 2" xfId="12912" xr:uid="{A885E049-BB87-4FD1-8ECC-5FAC70D6DD2F}"/>
    <cellStyle name="Normal 8 92 3" xfId="12911" xr:uid="{92FB72D9-DD28-435C-84CF-F8DA8ADD64A7}"/>
    <cellStyle name="Normal 8 93" xfId="7461" xr:uid="{00000000-0005-0000-0000-0000341D0000}"/>
    <cellStyle name="Normal 8 94" xfId="7462" xr:uid="{00000000-0005-0000-0000-0000351D0000}"/>
    <cellStyle name="Normal 8 95" xfId="9411" xr:uid="{00000000-0005-0000-0000-0000361D0000}"/>
    <cellStyle name="Normal 8 95 2" xfId="13437" xr:uid="{3CF3BAA1-F50D-47EC-BB9F-9C355AE42BE1}"/>
    <cellStyle name="Normal 8 96" xfId="9416" xr:uid="{00000000-0005-0000-0000-0000371D0000}"/>
    <cellStyle name="Normal 8 96 2" xfId="9421" xr:uid="{00000000-0005-0000-0000-0000381D0000}"/>
    <cellStyle name="Normal 8 96 2 2" xfId="9440" xr:uid="{79C9E6AB-2A4D-42C6-AD75-36830F3AAE1A}"/>
    <cellStyle name="Normal 8 96 2 2 2" xfId="9746" xr:uid="{1E8A60BC-629F-4AC7-8504-354F2AF70B82}"/>
    <cellStyle name="Normal 8 96 2 2 2 2" xfId="9747" xr:uid="{BFFF4CF4-9440-4A0F-8B4F-72045CBEB3AB}"/>
    <cellStyle name="Normal 8 96 2 2 2 2 2" xfId="13734" xr:uid="{7077D214-A9AE-4941-A05E-0081C8B1FE01}"/>
    <cellStyle name="Normal 8 96 2 2 2 3" xfId="13733" xr:uid="{7EF44789-9F65-4853-B2F3-E81F105D09E1}"/>
    <cellStyle name="Normal 8 96 2 2 3" xfId="13459" xr:uid="{929DB4E0-9017-4696-9A10-8086FF228754}"/>
    <cellStyle name="Normal 8 96 2 3" xfId="13444" xr:uid="{2DCBE3AC-CF77-44B0-A8B7-6841E54B14AA}"/>
    <cellStyle name="Normal 8 96 3" xfId="13440" xr:uid="{F9E65A4B-8232-4A1C-9F48-5EA057209FCB}"/>
    <cellStyle name="Normal 8 97" xfId="9521" xr:uid="{48B720C2-2AF8-4D17-9D28-5157895DCD43}"/>
    <cellStyle name="Normal 8 97 2" xfId="13512" xr:uid="{F777717F-6780-4AB8-B1F4-F11EFB942B4E}"/>
    <cellStyle name="Normal 8 98" xfId="9816" xr:uid="{FFD7985B-A463-42E0-BC05-63A7091CD90D}"/>
    <cellStyle name="Normal 8 98 2" xfId="13775" xr:uid="{0411500D-1961-486E-A3B7-53659BB05CDF}"/>
    <cellStyle name="Normal 80" xfId="7463" xr:uid="{00000000-0005-0000-0000-0000391D0000}"/>
    <cellStyle name="Normal 81" xfId="7464" xr:uid="{00000000-0005-0000-0000-00003A1D0000}"/>
    <cellStyle name="Normal 82" xfId="7465" xr:uid="{00000000-0005-0000-0000-00003B1D0000}"/>
    <cellStyle name="Normal 83" xfId="7466" xr:uid="{00000000-0005-0000-0000-00003C1D0000}"/>
    <cellStyle name="Normal 84" xfId="7467" xr:uid="{00000000-0005-0000-0000-00003D1D0000}"/>
    <cellStyle name="Normal 85" xfId="7468" xr:uid="{00000000-0005-0000-0000-00003E1D0000}"/>
    <cellStyle name="Normal 86" xfId="7469" xr:uid="{00000000-0005-0000-0000-00003F1D0000}"/>
    <cellStyle name="Normal 87" xfId="7470" xr:uid="{00000000-0005-0000-0000-0000401D0000}"/>
    <cellStyle name="Normal 88" xfId="7471" xr:uid="{00000000-0005-0000-0000-0000411D0000}"/>
    <cellStyle name="Normal 89" xfId="7472" xr:uid="{00000000-0005-0000-0000-0000421D0000}"/>
    <cellStyle name="Normal 89 2" xfId="7473" xr:uid="{00000000-0005-0000-0000-0000431D0000}"/>
    <cellStyle name="Normal 9" xfId="7474" xr:uid="{00000000-0005-0000-0000-0000441D0000}"/>
    <cellStyle name="Normal 9 10" xfId="7475" xr:uid="{00000000-0005-0000-0000-0000451D0000}"/>
    <cellStyle name="Normal 9 11" xfId="7476" xr:uid="{00000000-0005-0000-0000-0000461D0000}"/>
    <cellStyle name="Normal 9 12" xfId="7477" xr:uid="{00000000-0005-0000-0000-0000471D0000}"/>
    <cellStyle name="Normal 9 13" xfId="7478" xr:uid="{00000000-0005-0000-0000-0000481D0000}"/>
    <cellStyle name="Normal 9 14" xfId="7479" xr:uid="{00000000-0005-0000-0000-0000491D0000}"/>
    <cellStyle name="Normal 9 15" xfId="7480" xr:uid="{00000000-0005-0000-0000-00004A1D0000}"/>
    <cellStyle name="Normal 9 16" xfId="7481" xr:uid="{00000000-0005-0000-0000-00004B1D0000}"/>
    <cellStyle name="Normal 9 17" xfId="7482" xr:uid="{00000000-0005-0000-0000-00004C1D0000}"/>
    <cellStyle name="Normal 9 18" xfId="7483" xr:uid="{00000000-0005-0000-0000-00004D1D0000}"/>
    <cellStyle name="Normal 9 19" xfId="7484" xr:uid="{00000000-0005-0000-0000-00004E1D0000}"/>
    <cellStyle name="Normal 9 2" xfId="7485" xr:uid="{00000000-0005-0000-0000-00004F1D0000}"/>
    <cellStyle name="Normal 9 2 2" xfId="7486" xr:uid="{00000000-0005-0000-0000-0000501D0000}"/>
    <cellStyle name="Normal 9 20" xfId="7487" xr:uid="{00000000-0005-0000-0000-0000511D0000}"/>
    <cellStyle name="Normal 9 21" xfId="7488" xr:uid="{00000000-0005-0000-0000-0000521D0000}"/>
    <cellStyle name="Normal 9 22" xfId="7489" xr:uid="{00000000-0005-0000-0000-0000531D0000}"/>
    <cellStyle name="Normal 9 23" xfId="7490" xr:uid="{00000000-0005-0000-0000-0000541D0000}"/>
    <cellStyle name="Normal 9 24" xfId="7491" xr:uid="{00000000-0005-0000-0000-0000551D0000}"/>
    <cellStyle name="Normal 9 25" xfId="7492" xr:uid="{00000000-0005-0000-0000-0000561D0000}"/>
    <cellStyle name="Normal 9 26" xfId="7493" xr:uid="{00000000-0005-0000-0000-0000571D0000}"/>
    <cellStyle name="Normal 9 27" xfId="7494" xr:uid="{00000000-0005-0000-0000-0000581D0000}"/>
    <cellStyle name="Normal 9 28" xfId="7495" xr:uid="{00000000-0005-0000-0000-0000591D0000}"/>
    <cellStyle name="Normal 9 29" xfId="7496" xr:uid="{00000000-0005-0000-0000-00005A1D0000}"/>
    <cellStyle name="Normal 9 3" xfId="7497" xr:uid="{00000000-0005-0000-0000-00005B1D0000}"/>
    <cellStyle name="Normal 9 30" xfId="7498" xr:uid="{00000000-0005-0000-0000-00005C1D0000}"/>
    <cellStyle name="Normal 9 31" xfId="7499" xr:uid="{00000000-0005-0000-0000-00005D1D0000}"/>
    <cellStyle name="Normal 9 32" xfId="7500" xr:uid="{00000000-0005-0000-0000-00005E1D0000}"/>
    <cellStyle name="Normal 9 33" xfId="7501" xr:uid="{00000000-0005-0000-0000-00005F1D0000}"/>
    <cellStyle name="Normal 9 34" xfId="7502" xr:uid="{00000000-0005-0000-0000-0000601D0000}"/>
    <cellStyle name="Normal 9 35" xfId="7503" xr:uid="{00000000-0005-0000-0000-0000611D0000}"/>
    <cellStyle name="Normal 9 36" xfId="7504" xr:uid="{00000000-0005-0000-0000-0000621D0000}"/>
    <cellStyle name="Normal 9 37" xfId="7505" xr:uid="{00000000-0005-0000-0000-0000631D0000}"/>
    <cellStyle name="Normal 9 38" xfId="7506" xr:uid="{00000000-0005-0000-0000-0000641D0000}"/>
    <cellStyle name="Normal 9 39" xfId="7507" xr:uid="{00000000-0005-0000-0000-0000651D0000}"/>
    <cellStyle name="Normal 9 4" xfId="7508" xr:uid="{00000000-0005-0000-0000-0000661D0000}"/>
    <cellStyle name="Normal 9 40" xfId="7509" xr:uid="{00000000-0005-0000-0000-0000671D0000}"/>
    <cellStyle name="Normal 9 41" xfId="7510" xr:uid="{00000000-0005-0000-0000-0000681D0000}"/>
    <cellStyle name="Normal 9 42" xfId="7511" xr:uid="{00000000-0005-0000-0000-0000691D0000}"/>
    <cellStyle name="Normal 9 43" xfId="7512" xr:uid="{00000000-0005-0000-0000-00006A1D0000}"/>
    <cellStyle name="Normal 9 44" xfId="7513" xr:uid="{00000000-0005-0000-0000-00006B1D0000}"/>
    <cellStyle name="Normal 9 45" xfId="7514" xr:uid="{00000000-0005-0000-0000-00006C1D0000}"/>
    <cellStyle name="Normal 9 46" xfId="7515" xr:uid="{00000000-0005-0000-0000-00006D1D0000}"/>
    <cellStyle name="Normal 9 47" xfId="7516" xr:uid="{00000000-0005-0000-0000-00006E1D0000}"/>
    <cellStyle name="Normal 9 48" xfId="7517" xr:uid="{00000000-0005-0000-0000-00006F1D0000}"/>
    <cellStyle name="Normal 9 49" xfId="7518" xr:uid="{00000000-0005-0000-0000-0000701D0000}"/>
    <cellStyle name="Normal 9 5" xfId="7519" xr:uid="{00000000-0005-0000-0000-0000711D0000}"/>
    <cellStyle name="Normal 9 50" xfId="7520" xr:uid="{00000000-0005-0000-0000-0000721D0000}"/>
    <cellStyle name="Normal 9 51" xfId="7521" xr:uid="{00000000-0005-0000-0000-0000731D0000}"/>
    <cellStyle name="Normal 9 52" xfId="7522" xr:uid="{00000000-0005-0000-0000-0000741D0000}"/>
    <cellStyle name="Normal 9 53" xfId="7523" xr:uid="{00000000-0005-0000-0000-0000751D0000}"/>
    <cellStyle name="Normal 9 54" xfId="7524" xr:uid="{00000000-0005-0000-0000-0000761D0000}"/>
    <cellStyle name="Normal 9 55" xfId="7525" xr:uid="{00000000-0005-0000-0000-0000771D0000}"/>
    <cellStyle name="Normal 9 56" xfId="7526" xr:uid="{00000000-0005-0000-0000-0000781D0000}"/>
    <cellStyle name="Normal 9 57" xfId="7527" xr:uid="{00000000-0005-0000-0000-0000791D0000}"/>
    <cellStyle name="Normal 9 58" xfId="7528" xr:uid="{00000000-0005-0000-0000-00007A1D0000}"/>
    <cellStyle name="Normal 9 59" xfId="7529" xr:uid="{00000000-0005-0000-0000-00007B1D0000}"/>
    <cellStyle name="Normal 9 6" xfId="7530" xr:uid="{00000000-0005-0000-0000-00007C1D0000}"/>
    <cellStyle name="Normal 9 60" xfId="7531" xr:uid="{00000000-0005-0000-0000-00007D1D0000}"/>
    <cellStyle name="Normal 9 61" xfId="7532" xr:uid="{00000000-0005-0000-0000-00007E1D0000}"/>
    <cellStyle name="Normal 9 62" xfId="7533" xr:uid="{00000000-0005-0000-0000-00007F1D0000}"/>
    <cellStyle name="Normal 9 63" xfId="7534" xr:uid="{00000000-0005-0000-0000-0000801D0000}"/>
    <cellStyle name="Normal 9 64" xfId="7535" xr:uid="{00000000-0005-0000-0000-0000811D0000}"/>
    <cellStyle name="Normal 9 65" xfId="7536" xr:uid="{00000000-0005-0000-0000-0000821D0000}"/>
    <cellStyle name="Normal 9 66" xfId="7537" xr:uid="{00000000-0005-0000-0000-0000831D0000}"/>
    <cellStyle name="Normal 9 67" xfId="7538" xr:uid="{00000000-0005-0000-0000-0000841D0000}"/>
    <cellStyle name="Normal 9 68" xfId="7539" xr:uid="{00000000-0005-0000-0000-0000851D0000}"/>
    <cellStyle name="Normal 9 69" xfId="7540" xr:uid="{00000000-0005-0000-0000-0000861D0000}"/>
    <cellStyle name="Normal 9 7" xfId="7541" xr:uid="{00000000-0005-0000-0000-0000871D0000}"/>
    <cellStyle name="Normal 9 70" xfId="7542" xr:uid="{00000000-0005-0000-0000-0000881D0000}"/>
    <cellStyle name="Normal 9 71" xfId="7543" xr:uid="{00000000-0005-0000-0000-0000891D0000}"/>
    <cellStyle name="Normal 9 72" xfId="7544" xr:uid="{00000000-0005-0000-0000-00008A1D0000}"/>
    <cellStyle name="Normal 9 73" xfId="7545" xr:uid="{00000000-0005-0000-0000-00008B1D0000}"/>
    <cellStyle name="Normal 9 74" xfId="7546" xr:uid="{00000000-0005-0000-0000-00008C1D0000}"/>
    <cellStyle name="Normal 9 75" xfId="7547" xr:uid="{00000000-0005-0000-0000-00008D1D0000}"/>
    <cellStyle name="Normal 9 76" xfId="7548" xr:uid="{00000000-0005-0000-0000-00008E1D0000}"/>
    <cellStyle name="Normal 9 77" xfId="7549" xr:uid="{00000000-0005-0000-0000-00008F1D0000}"/>
    <cellStyle name="Normal 9 78" xfId="7550" xr:uid="{00000000-0005-0000-0000-0000901D0000}"/>
    <cellStyle name="Normal 9 79" xfId="7551" xr:uid="{00000000-0005-0000-0000-0000911D0000}"/>
    <cellStyle name="Normal 9 8" xfId="7552" xr:uid="{00000000-0005-0000-0000-0000921D0000}"/>
    <cellStyle name="Normal 9 80" xfId="7553" xr:uid="{00000000-0005-0000-0000-0000931D0000}"/>
    <cellStyle name="Normal 9 81" xfId="7554" xr:uid="{00000000-0005-0000-0000-0000941D0000}"/>
    <cellStyle name="Normal 9 82" xfId="7555" xr:uid="{00000000-0005-0000-0000-0000951D0000}"/>
    <cellStyle name="Normal 9 83" xfId="7556" xr:uid="{00000000-0005-0000-0000-0000961D0000}"/>
    <cellStyle name="Normal 9 84" xfId="7557" xr:uid="{00000000-0005-0000-0000-0000971D0000}"/>
    <cellStyle name="Normal 9 85" xfId="7558" xr:uid="{00000000-0005-0000-0000-0000981D0000}"/>
    <cellStyle name="Normal 9 86" xfId="7559" xr:uid="{00000000-0005-0000-0000-0000991D0000}"/>
    <cellStyle name="Normal 9 87" xfId="7560" xr:uid="{00000000-0005-0000-0000-00009A1D0000}"/>
    <cellStyle name="Normal 9 88" xfId="7561" xr:uid="{00000000-0005-0000-0000-00009B1D0000}"/>
    <cellStyle name="Normal 9 89" xfId="7562" xr:uid="{00000000-0005-0000-0000-00009C1D0000}"/>
    <cellStyle name="Normal 9 9" xfId="7563" xr:uid="{00000000-0005-0000-0000-00009D1D0000}"/>
    <cellStyle name="Normal 9 90" xfId="7564" xr:uid="{00000000-0005-0000-0000-00009E1D0000}"/>
    <cellStyle name="Normal 9 91" xfId="7565" xr:uid="{00000000-0005-0000-0000-00009F1D0000}"/>
    <cellStyle name="Normal 9 92" xfId="9720" xr:uid="{6A17B1A2-A345-433F-9454-A60B2F2121E7}"/>
    <cellStyle name="Normal 9 92 2" xfId="13708" xr:uid="{8AAE7231-06FE-4B41-ABBE-239F33D19BA2}"/>
    <cellStyle name="Normal 9 93" xfId="10015" xr:uid="{9DBBFEE5-07B2-4CEF-A252-EA8154DB7F9C}"/>
    <cellStyle name="Normal 9 93 2" xfId="13973" xr:uid="{1DA283F5-1706-4A08-AE6C-C91D6CE6304D}"/>
    <cellStyle name="Normal 90" xfId="7566" xr:uid="{00000000-0005-0000-0000-0000A01D0000}"/>
    <cellStyle name="Normal 90 2" xfId="7567" xr:uid="{00000000-0005-0000-0000-0000A11D0000}"/>
    <cellStyle name="Normal 90 3" xfId="7568" xr:uid="{00000000-0005-0000-0000-0000A21D0000}"/>
    <cellStyle name="Normal 90 3 2" xfId="12913" xr:uid="{4CA1268F-B05B-40EA-B966-158514893138}"/>
    <cellStyle name="Normal 91" xfId="7569" xr:uid="{00000000-0005-0000-0000-0000A31D0000}"/>
    <cellStyle name="Normal 91 2" xfId="7570" xr:uid="{00000000-0005-0000-0000-0000A41D0000}"/>
    <cellStyle name="Normal 92" xfId="7571" xr:uid="{00000000-0005-0000-0000-0000A51D0000}"/>
    <cellStyle name="Normal 93" xfId="7572" xr:uid="{00000000-0005-0000-0000-0000A61D0000}"/>
    <cellStyle name="Normal 94" xfId="7573" xr:uid="{00000000-0005-0000-0000-0000A71D0000}"/>
    <cellStyle name="Normal 95" xfId="7574" xr:uid="{00000000-0005-0000-0000-0000A81D0000}"/>
    <cellStyle name="Normal 95 2" xfId="7575" xr:uid="{00000000-0005-0000-0000-0000A91D0000}"/>
    <cellStyle name="Normal 96" xfId="7576" xr:uid="{00000000-0005-0000-0000-0000AA1D0000}"/>
    <cellStyle name="Normal 97" xfId="7577" xr:uid="{00000000-0005-0000-0000-0000AB1D0000}"/>
    <cellStyle name="Normal 98" xfId="7578" xr:uid="{00000000-0005-0000-0000-0000AC1D0000}"/>
    <cellStyle name="Normal 99" xfId="7579" xr:uid="{00000000-0005-0000-0000-0000AD1D0000}"/>
    <cellStyle name="Normal FICA" xfId="7580" xr:uid="{00000000-0005-0000-0000-0000AE1D0000}"/>
    <cellStyle name="Normal FUI" xfId="7581" xr:uid="{00000000-0005-0000-0000-0000AF1D0000}"/>
    <cellStyle name="Normal Other Benefits" xfId="7582" xr:uid="{00000000-0005-0000-0000-0000B01D0000}"/>
    <cellStyle name="Note 2" xfId="7583" xr:uid="{00000000-0005-0000-0000-0000B11D0000}"/>
    <cellStyle name="Note 2 2" xfId="7584" xr:uid="{00000000-0005-0000-0000-0000B21D0000}"/>
    <cellStyle name="Note 2 2 2" xfId="7585" xr:uid="{00000000-0005-0000-0000-0000B31D0000}"/>
    <cellStyle name="Note 2 2 2 2" xfId="9695" xr:uid="{BA1C3578-D2D3-439F-A18A-B47C3D84FE3B}"/>
    <cellStyle name="Note 2 2 2 2 2" xfId="13683" xr:uid="{AB1C1B03-AB7B-4D15-99AB-1BEFE22A15E6}"/>
    <cellStyle name="Note 2 2 2 3" xfId="9990" xr:uid="{32DE28A3-3C44-489B-BEA1-9F3CFA112E3C}"/>
    <cellStyle name="Note 2 2 2 3 2" xfId="13948" xr:uid="{C07A35CB-D1A1-4A66-B2AF-7A06B2B61C11}"/>
    <cellStyle name="Note 2 2 2 4" xfId="12915" xr:uid="{8A34FE7F-43F8-4A36-906F-DE9B1982AF9A}"/>
    <cellStyle name="Note 2 2 3" xfId="7586" xr:uid="{00000000-0005-0000-0000-0000B41D0000}"/>
    <cellStyle name="Note 2 2 3 2" xfId="12916" xr:uid="{A1122898-AB85-4EF0-8A6F-0FBDEFEF1E73}"/>
    <cellStyle name="Note 2 2 4" xfId="9581" xr:uid="{19BC9575-75C2-4463-814A-902361901EA6}"/>
    <cellStyle name="Note 2 2 4 2" xfId="13570" xr:uid="{0CCD5E8D-50F8-4EAE-8B9A-ECFAF06AADFF}"/>
    <cellStyle name="Note 2 2 5" xfId="9876" xr:uid="{41BE0334-2781-4559-81B2-A7BC1515D216}"/>
    <cellStyle name="Note 2 2 5 2" xfId="13834" xr:uid="{60767667-D17A-4629-8D71-983EEA3533BA}"/>
    <cellStyle name="Note 2 2 6" xfId="12914" xr:uid="{BC43D50F-CABE-48CB-9D50-10136F206266}"/>
    <cellStyle name="Note 2 3" xfId="7587" xr:uid="{00000000-0005-0000-0000-0000B51D0000}"/>
    <cellStyle name="Note 2 3 2" xfId="7588" xr:uid="{00000000-0005-0000-0000-0000B61D0000}"/>
    <cellStyle name="Note 2 3 2 2" xfId="12918" xr:uid="{1A3C53DD-CBC8-4DF3-833C-21C8A16D4269}"/>
    <cellStyle name="Note 2 3 3" xfId="9638" xr:uid="{360B6393-D3D3-4A12-9AE1-863CBD4C857C}"/>
    <cellStyle name="Note 2 3 3 2" xfId="13626" xr:uid="{9A657960-FFA5-4B9A-94BD-6E563981A637}"/>
    <cellStyle name="Note 2 3 4" xfId="9933" xr:uid="{A64C1F8B-387D-4F58-BE39-39848AC35661}"/>
    <cellStyle name="Note 2 3 4 2" xfId="13891" xr:uid="{AAC03A7E-E946-4F9A-9058-4ED2DB801C4E}"/>
    <cellStyle name="Note 2 3 5" xfId="12917" xr:uid="{FEA4FE09-8151-4F81-A3F7-3E73E7EE1A6A}"/>
    <cellStyle name="Note 2 4" xfId="7589" xr:uid="{00000000-0005-0000-0000-0000B71D0000}"/>
    <cellStyle name="Note 2 4 2" xfId="7590" xr:uid="{00000000-0005-0000-0000-0000B81D0000}"/>
    <cellStyle name="Note 2 4 2 2" xfId="12920" xr:uid="{E455C34B-F883-45EB-BF35-E24C56EECE0C}"/>
    <cellStyle name="Note 2 4 3" xfId="12919" xr:uid="{8ACCD84D-A0D8-429D-9F06-F99AB1502F8D}"/>
    <cellStyle name="Note 2 5" xfId="7591" xr:uid="{00000000-0005-0000-0000-0000B91D0000}"/>
    <cellStyle name="Note 2 5 2" xfId="7592" xr:uid="{00000000-0005-0000-0000-0000BA1D0000}"/>
    <cellStyle name="Note 2 5 2 2" xfId="12922" xr:uid="{2F3CE564-BFC0-4157-92D9-81BA34576D77}"/>
    <cellStyle name="Note 2 5 3" xfId="12921" xr:uid="{23209CCD-5BF0-4CB0-9ACB-81CAE0E4D6B7}"/>
    <cellStyle name="Note 2 6" xfId="9524" xr:uid="{C55EE0F8-1DA4-4EC1-8367-E4AB85C3E28F}"/>
    <cellStyle name="Note 2 6 2" xfId="13514" xr:uid="{0CAA7E28-8F0D-4110-BD27-BBEBF927C871}"/>
    <cellStyle name="Note 2 7" xfId="9818" xr:uid="{82A51A4B-19AE-49EA-A1BC-91EB505594B4}"/>
    <cellStyle name="Note 2 7 2" xfId="13777" xr:uid="{6097D189-7814-4EFA-9259-FAC64C856D6E}"/>
    <cellStyle name="Note 3" xfId="7593" xr:uid="{00000000-0005-0000-0000-0000BB1D0000}"/>
    <cellStyle name="Note 3 2" xfId="7594" xr:uid="{00000000-0005-0000-0000-0000BC1D0000}"/>
    <cellStyle name="Note 3 2 2" xfId="12924" xr:uid="{9EA2C741-96A8-4075-B430-E9151A30F1D6}"/>
    <cellStyle name="Note 3 3" xfId="7595" xr:uid="{00000000-0005-0000-0000-0000BD1D0000}"/>
    <cellStyle name="Note 3 3 2" xfId="12925" xr:uid="{E6D07B83-51A0-48C0-8F1F-A7DE33FB5EAE}"/>
    <cellStyle name="Note 3 4" xfId="9721" xr:uid="{8C4BEB22-ABE7-4B65-B248-16A83E2083FA}"/>
    <cellStyle name="Note 3 4 2" xfId="13709" xr:uid="{4AA473B8-7C5C-4FFA-B8BB-77482C7B8298}"/>
    <cellStyle name="Note 3 5" xfId="10016" xr:uid="{46F7FEED-26DB-43DA-B800-0BD388AC282A}"/>
    <cellStyle name="Note 3 5 2" xfId="13974" xr:uid="{A66D9A60-D96F-4B02-9424-75775D936A2B}"/>
    <cellStyle name="Note 3 6" xfId="12923" xr:uid="{6737E597-43B2-468F-83B3-C061D9392A3D}"/>
    <cellStyle name="Note 4" xfId="7596" xr:uid="{00000000-0005-0000-0000-0000BE1D0000}"/>
    <cellStyle name="Note 4 2" xfId="7597" xr:uid="{00000000-0005-0000-0000-0000BF1D0000}"/>
    <cellStyle name="Note 4 2 2" xfId="12927" xr:uid="{84951E87-ECDE-4780-A759-398365E7EFD9}"/>
    <cellStyle name="Note 4 3" xfId="12926" xr:uid="{B998FE3F-66C3-4BE7-90F1-C4E609C96C29}"/>
    <cellStyle name="Note 5" xfId="7598" xr:uid="{00000000-0005-0000-0000-0000C01D0000}"/>
    <cellStyle name="Output" xfId="9473" builtinId="21" customBuiltin="1"/>
    <cellStyle name="Output 2" xfId="7599" xr:uid="{00000000-0005-0000-0000-0000C11D0000}"/>
    <cellStyle name="Output 3" xfId="7600" xr:uid="{00000000-0005-0000-0000-0000C21D0000}"/>
    <cellStyle name="Output 4" xfId="7601" xr:uid="{00000000-0005-0000-0000-0000C31D0000}"/>
    <cellStyle name="Output 5" xfId="7602" xr:uid="{00000000-0005-0000-0000-0000C41D0000}"/>
    <cellStyle name="Output 6" xfId="7603" xr:uid="{00000000-0005-0000-0000-0000C51D0000}"/>
    <cellStyle name="Output 7" xfId="7604" xr:uid="{00000000-0005-0000-0000-0000C61D0000}"/>
    <cellStyle name="Output Amounts" xfId="7605" xr:uid="{00000000-0005-0000-0000-0000C71D0000}"/>
    <cellStyle name="Output Column Headings" xfId="7606" xr:uid="{00000000-0005-0000-0000-0000C81D0000}"/>
    <cellStyle name="Output Line Items" xfId="7607" xr:uid="{00000000-0005-0000-0000-0000C91D0000}"/>
    <cellStyle name="Output Report Heading" xfId="7608" xr:uid="{00000000-0005-0000-0000-0000CA1D0000}"/>
    <cellStyle name="Output Report Title" xfId="7609" xr:uid="{00000000-0005-0000-0000-0000CB1D0000}"/>
    <cellStyle name="Percent" xfId="1" builtinId="5"/>
    <cellStyle name="Percent 10" xfId="7610" xr:uid="{00000000-0005-0000-0000-0000CD1D0000}"/>
    <cellStyle name="Percent 10 2" xfId="7611" xr:uid="{00000000-0005-0000-0000-0000CE1D0000}"/>
    <cellStyle name="Percent 11" xfId="7612" xr:uid="{00000000-0005-0000-0000-0000CF1D0000}"/>
    <cellStyle name="Percent 11 2" xfId="7613" xr:uid="{00000000-0005-0000-0000-0000D01D0000}"/>
    <cellStyle name="Percent 12" xfId="7614" xr:uid="{00000000-0005-0000-0000-0000D11D0000}"/>
    <cellStyle name="Percent 12 2" xfId="7615" xr:uid="{00000000-0005-0000-0000-0000D21D0000}"/>
    <cellStyle name="Percent 13" xfId="7616" xr:uid="{00000000-0005-0000-0000-0000D31D0000}"/>
    <cellStyle name="Percent 13 2" xfId="7617" xr:uid="{00000000-0005-0000-0000-0000D41D0000}"/>
    <cellStyle name="Percent 14" xfId="7618" xr:uid="{00000000-0005-0000-0000-0000D51D0000}"/>
    <cellStyle name="Percent 14 2" xfId="7619" xr:uid="{00000000-0005-0000-0000-0000D61D0000}"/>
    <cellStyle name="Percent 15" xfId="7620" xr:uid="{00000000-0005-0000-0000-0000D71D0000}"/>
    <cellStyle name="Percent 15 2" xfId="7621" xr:uid="{00000000-0005-0000-0000-0000D81D0000}"/>
    <cellStyle name="Percent 16" xfId="7622" xr:uid="{00000000-0005-0000-0000-0000D91D0000}"/>
    <cellStyle name="Percent 16 2" xfId="7623" xr:uid="{00000000-0005-0000-0000-0000DA1D0000}"/>
    <cellStyle name="Percent 17" xfId="7624" xr:uid="{00000000-0005-0000-0000-0000DB1D0000}"/>
    <cellStyle name="Percent 17 2" xfId="7625" xr:uid="{00000000-0005-0000-0000-0000DC1D0000}"/>
    <cellStyle name="Percent 18" xfId="7626" xr:uid="{00000000-0005-0000-0000-0000DD1D0000}"/>
    <cellStyle name="Percent 18 2" xfId="7627" xr:uid="{00000000-0005-0000-0000-0000DE1D0000}"/>
    <cellStyle name="Percent 19" xfId="7628" xr:uid="{00000000-0005-0000-0000-0000DF1D0000}"/>
    <cellStyle name="Percent 19 2" xfId="7629" xr:uid="{00000000-0005-0000-0000-0000E01D0000}"/>
    <cellStyle name="Percent 2" xfId="2" xr:uid="{00000000-0005-0000-0000-0000E11D0000}"/>
    <cellStyle name="Percent 2 10" xfId="7630" xr:uid="{00000000-0005-0000-0000-0000E21D0000}"/>
    <cellStyle name="Percent 2 10 2" xfId="7631" xr:uid="{00000000-0005-0000-0000-0000E31D0000}"/>
    <cellStyle name="Percent 2 10 2 2" xfId="7632" xr:uid="{00000000-0005-0000-0000-0000E41D0000}"/>
    <cellStyle name="Percent 2 10 2 3" xfId="7633" xr:uid="{00000000-0005-0000-0000-0000E51D0000}"/>
    <cellStyle name="Percent 2 10 3" xfId="7634" xr:uid="{00000000-0005-0000-0000-0000E61D0000}"/>
    <cellStyle name="Percent 2 100" xfId="7635" xr:uid="{00000000-0005-0000-0000-0000E71D0000}"/>
    <cellStyle name="Percent 2 101" xfId="7636" xr:uid="{00000000-0005-0000-0000-0000E81D0000}"/>
    <cellStyle name="Percent 2 102" xfId="7637" xr:uid="{00000000-0005-0000-0000-0000E91D0000}"/>
    <cellStyle name="Percent 2 103" xfId="7638" xr:uid="{00000000-0005-0000-0000-0000EA1D0000}"/>
    <cellStyle name="Percent 2 104" xfId="7639" xr:uid="{00000000-0005-0000-0000-0000EB1D0000}"/>
    <cellStyle name="Percent 2 105" xfId="7640" xr:uid="{00000000-0005-0000-0000-0000EC1D0000}"/>
    <cellStyle name="Percent 2 106" xfId="7641" xr:uid="{00000000-0005-0000-0000-0000ED1D0000}"/>
    <cellStyle name="Percent 2 107" xfId="7642" xr:uid="{00000000-0005-0000-0000-0000EE1D0000}"/>
    <cellStyle name="Percent 2 108" xfId="7643" xr:uid="{00000000-0005-0000-0000-0000EF1D0000}"/>
    <cellStyle name="Percent 2 109" xfId="7644" xr:uid="{00000000-0005-0000-0000-0000F01D0000}"/>
    <cellStyle name="Percent 2 11" xfId="7645" xr:uid="{00000000-0005-0000-0000-0000F11D0000}"/>
    <cellStyle name="Percent 2 11 2" xfId="7646" xr:uid="{00000000-0005-0000-0000-0000F21D0000}"/>
    <cellStyle name="Percent 2 11 2 2" xfId="7647" xr:uid="{00000000-0005-0000-0000-0000F31D0000}"/>
    <cellStyle name="Percent 2 11 2 3" xfId="7648" xr:uid="{00000000-0005-0000-0000-0000F41D0000}"/>
    <cellStyle name="Percent 2 11 3" xfId="7649" xr:uid="{00000000-0005-0000-0000-0000F51D0000}"/>
    <cellStyle name="Percent 2 110" xfId="7650" xr:uid="{00000000-0005-0000-0000-0000F61D0000}"/>
    <cellStyle name="Percent 2 111" xfId="7651" xr:uid="{00000000-0005-0000-0000-0000F71D0000}"/>
    <cellStyle name="Percent 2 112" xfId="7652" xr:uid="{00000000-0005-0000-0000-0000F81D0000}"/>
    <cellStyle name="Percent 2 113" xfId="7653" xr:uid="{00000000-0005-0000-0000-0000F91D0000}"/>
    <cellStyle name="Percent 2 114" xfId="7654" xr:uid="{00000000-0005-0000-0000-0000FA1D0000}"/>
    <cellStyle name="Percent 2 115" xfId="7655" xr:uid="{00000000-0005-0000-0000-0000FB1D0000}"/>
    <cellStyle name="Percent 2 116" xfId="7656" xr:uid="{00000000-0005-0000-0000-0000FC1D0000}"/>
    <cellStyle name="Percent 2 117" xfId="7657" xr:uid="{00000000-0005-0000-0000-0000FD1D0000}"/>
    <cellStyle name="Percent 2 118" xfId="7658" xr:uid="{00000000-0005-0000-0000-0000FE1D0000}"/>
    <cellStyle name="Percent 2 119" xfId="7659" xr:uid="{00000000-0005-0000-0000-0000FF1D0000}"/>
    <cellStyle name="Percent 2 12" xfId="7660" xr:uid="{00000000-0005-0000-0000-0000001E0000}"/>
    <cellStyle name="Percent 2 12 2" xfId="7661" xr:uid="{00000000-0005-0000-0000-0000011E0000}"/>
    <cellStyle name="Percent 2 12 2 2" xfId="7662" xr:uid="{00000000-0005-0000-0000-0000021E0000}"/>
    <cellStyle name="Percent 2 12 2 3" xfId="7663" xr:uid="{00000000-0005-0000-0000-0000031E0000}"/>
    <cellStyle name="Percent 2 12 3" xfId="7664" xr:uid="{00000000-0005-0000-0000-0000041E0000}"/>
    <cellStyle name="Percent 2 120" xfId="7665" xr:uid="{00000000-0005-0000-0000-0000051E0000}"/>
    <cellStyle name="Percent 2 121" xfId="7666" xr:uid="{00000000-0005-0000-0000-0000061E0000}"/>
    <cellStyle name="Percent 2 122" xfId="7667" xr:uid="{00000000-0005-0000-0000-0000071E0000}"/>
    <cellStyle name="Percent 2 123" xfId="7668" xr:uid="{00000000-0005-0000-0000-0000081E0000}"/>
    <cellStyle name="Percent 2 124" xfId="7669" xr:uid="{00000000-0005-0000-0000-0000091E0000}"/>
    <cellStyle name="Percent 2 125" xfId="7670" xr:uid="{00000000-0005-0000-0000-00000A1E0000}"/>
    <cellStyle name="Percent 2 126" xfId="7671" xr:uid="{00000000-0005-0000-0000-00000B1E0000}"/>
    <cellStyle name="Percent 2 127" xfId="7672" xr:uid="{00000000-0005-0000-0000-00000C1E0000}"/>
    <cellStyle name="Percent 2 128" xfId="7673" xr:uid="{00000000-0005-0000-0000-00000D1E0000}"/>
    <cellStyle name="Percent 2 129" xfId="7674" xr:uid="{00000000-0005-0000-0000-00000E1E0000}"/>
    <cellStyle name="Percent 2 13" xfId="7675" xr:uid="{00000000-0005-0000-0000-00000F1E0000}"/>
    <cellStyle name="Percent 2 13 2" xfId="7676" xr:uid="{00000000-0005-0000-0000-0000101E0000}"/>
    <cellStyle name="Percent 2 13 2 2" xfId="7677" xr:uid="{00000000-0005-0000-0000-0000111E0000}"/>
    <cellStyle name="Percent 2 13 2 3" xfId="7678" xr:uid="{00000000-0005-0000-0000-0000121E0000}"/>
    <cellStyle name="Percent 2 13 3" xfId="7679" xr:uid="{00000000-0005-0000-0000-0000131E0000}"/>
    <cellStyle name="Percent 2 130" xfId="7680" xr:uid="{00000000-0005-0000-0000-0000141E0000}"/>
    <cellStyle name="Percent 2 131" xfId="7681" xr:uid="{00000000-0005-0000-0000-0000151E0000}"/>
    <cellStyle name="Percent 2 132" xfId="7682" xr:uid="{00000000-0005-0000-0000-0000161E0000}"/>
    <cellStyle name="Percent 2 133" xfId="7683" xr:uid="{00000000-0005-0000-0000-0000171E0000}"/>
    <cellStyle name="Percent 2 134" xfId="7684" xr:uid="{00000000-0005-0000-0000-0000181E0000}"/>
    <cellStyle name="Percent 2 135" xfId="7685" xr:uid="{00000000-0005-0000-0000-0000191E0000}"/>
    <cellStyle name="Percent 2 136" xfId="7686" xr:uid="{00000000-0005-0000-0000-00001A1E0000}"/>
    <cellStyle name="Percent 2 137" xfId="7687" xr:uid="{00000000-0005-0000-0000-00001B1E0000}"/>
    <cellStyle name="Percent 2 138" xfId="7688" xr:uid="{00000000-0005-0000-0000-00001C1E0000}"/>
    <cellStyle name="Percent 2 139" xfId="7689" xr:uid="{00000000-0005-0000-0000-00001D1E0000}"/>
    <cellStyle name="Percent 2 14" xfId="7690" xr:uid="{00000000-0005-0000-0000-00001E1E0000}"/>
    <cellStyle name="Percent 2 14 2" xfId="7691" xr:uid="{00000000-0005-0000-0000-00001F1E0000}"/>
    <cellStyle name="Percent 2 14 2 2" xfId="7692" xr:uid="{00000000-0005-0000-0000-0000201E0000}"/>
    <cellStyle name="Percent 2 14 2 3" xfId="7693" xr:uid="{00000000-0005-0000-0000-0000211E0000}"/>
    <cellStyle name="Percent 2 14 3" xfId="7694" xr:uid="{00000000-0005-0000-0000-0000221E0000}"/>
    <cellStyle name="Percent 2 140" xfId="7695" xr:uid="{00000000-0005-0000-0000-0000231E0000}"/>
    <cellStyle name="Percent 2 141" xfId="7696" xr:uid="{00000000-0005-0000-0000-0000241E0000}"/>
    <cellStyle name="Percent 2 142" xfId="7697" xr:uid="{00000000-0005-0000-0000-0000251E0000}"/>
    <cellStyle name="Percent 2 143" xfId="7698" xr:uid="{00000000-0005-0000-0000-0000261E0000}"/>
    <cellStyle name="Percent 2 144" xfId="7699" xr:uid="{00000000-0005-0000-0000-0000271E0000}"/>
    <cellStyle name="Percent 2 145" xfId="7700" xr:uid="{00000000-0005-0000-0000-0000281E0000}"/>
    <cellStyle name="Percent 2 146" xfId="7701" xr:uid="{00000000-0005-0000-0000-0000291E0000}"/>
    <cellStyle name="Percent 2 147" xfId="7702" xr:uid="{00000000-0005-0000-0000-00002A1E0000}"/>
    <cellStyle name="Percent 2 148" xfId="7703" xr:uid="{00000000-0005-0000-0000-00002B1E0000}"/>
    <cellStyle name="Percent 2 149" xfId="7704" xr:uid="{00000000-0005-0000-0000-00002C1E0000}"/>
    <cellStyle name="Percent 2 15" xfId="7705" xr:uid="{00000000-0005-0000-0000-00002D1E0000}"/>
    <cellStyle name="Percent 2 15 2" xfId="7706" xr:uid="{00000000-0005-0000-0000-00002E1E0000}"/>
    <cellStyle name="Percent 2 15 2 2" xfId="7707" xr:uid="{00000000-0005-0000-0000-00002F1E0000}"/>
    <cellStyle name="Percent 2 15 2 3" xfId="7708" xr:uid="{00000000-0005-0000-0000-0000301E0000}"/>
    <cellStyle name="Percent 2 15 3" xfId="7709" xr:uid="{00000000-0005-0000-0000-0000311E0000}"/>
    <cellStyle name="Percent 2 150" xfId="7710" xr:uid="{00000000-0005-0000-0000-0000321E0000}"/>
    <cellStyle name="Percent 2 151" xfId="7711" xr:uid="{00000000-0005-0000-0000-0000331E0000}"/>
    <cellStyle name="Percent 2 151 2" xfId="7712" xr:uid="{00000000-0005-0000-0000-0000341E0000}"/>
    <cellStyle name="Percent 2 151 2 2" xfId="12929" xr:uid="{3C7B8FEF-E1C6-47D6-958E-F0ABD86309B8}"/>
    <cellStyle name="Percent 2 151 3" xfId="12928" xr:uid="{5217C1B7-7CB7-4FD0-A488-98C8A759D1FC}"/>
    <cellStyle name="Percent 2 152" xfId="7713" xr:uid="{00000000-0005-0000-0000-0000351E0000}"/>
    <cellStyle name="Percent 2 152 2" xfId="12930" xr:uid="{FBBDEC94-1481-4C19-AF72-5EC97A1E5AA0}"/>
    <cellStyle name="Percent 2 153" xfId="7714" xr:uid="{00000000-0005-0000-0000-0000361E0000}"/>
    <cellStyle name="Percent 2 153 2" xfId="12931" xr:uid="{07543CEB-F369-448E-88FE-780967C4C84B}"/>
    <cellStyle name="Percent 2 154" xfId="7715" xr:uid="{00000000-0005-0000-0000-0000371E0000}"/>
    <cellStyle name="Percent 2 154 2" xfId="12932" xr:uid="{A3B24D34-1936-498B-BED3-52740769BE20}"/>
    <cellStyle name="Percent 2 155" xfId="9386" xr:uid="{00000000-0005-0000-0000-0000381E0000}"/>
    <cellStyle name="Percent 2 155 2" xfId="9420" xr:uid="{00000000-0005-0000-0000-0000391E0000}"/>
    <cellStyle name="Percent 2 155 2 2" xfId="9438" xr:uid="{8B26738E-FE8F-4B0C-A153-B779CAE3246A}"/>
    <cellStyle name="Percent 2 155 2 2 2" xfId="9456" xr:uid="{B565E3DE-2081-4DA9-A5BD-2C218368B9EF}"/>
    <cellStyle name="Percent 2 155 2 2 2 2" xfId="9707" xr:uid="{902FF088-D498-4E32-817D-1F7E5AC4C61E}"/>
    <cellStyle name="Percent 2 155 2 2 2 2 2" xfId="9758" xr:uid="{FE24613D-8669-49DA-953B-EB8FA8764402}"/>
    <cellStyle name="Percent 2 155 2 2 2 2 2 2" xfId="13740" xr:uid="{AB2E6344-110B-4B2A-810F-D29661025343}"/>
    <cellStyle name="Percent 2 155 2 2 2 2 3" xfId="10002" xr:uid="{141DA714-A63A-46D2-A21F-67A6E5998471}"/>
    <cellStyle name="Percent 2 155 2 2 2 2 3 2" xfId="13960" xr:uid="{52A47491-EDA6-46A4-9FD6-663883330D24}"/>
    <cellStyle name="Percent 2 155 2 2 2 2 4" xfId="13695" xr:uid="{7AD795D7-B148-41B9-AD4F-FE38611C5000}"/>
    <cellStyle name="Percent 2 155 2 2 2 3" xfId="9593" xr:uid="{4666DEC1-49D1-43FE-A414-A9A7B1B7847F}"/>
    <cellStyle name="Percent 2 155 2 2 2 3 2" xfId="13581" xr:uid="{1402ACDA-6AAB-484B-A2EE-9C35003F70F1}"/>
    <cellStyle name="Percent 2 155 2 2 2 4" xfId="9888" xr:uid="{5C175CC2-044A-4D61-8AC0-3C4F0239CA58}"/>
    <cellStyle name="Percent 2 155 2 2 2 4 2" xfId="13846" xr:uid="{70B26888-7827-48E5-918F-0AC650527BFE}"/>
    <cellStyle name="Percent 2 155 2 2 2 5" xfId="13473" xr:uid="{B924C837-F6C2-4E3D-9571-51682962D1FC}"/>
    <cellStyle name="Percent 2 155 2 2 3" xfId="9650" xr:uid="{DFB1C7CF-6B47-4B88-8478-55086C255CF2}"/>
    <cellStyle name="Percent 2 155 2 2 3 2" xfId="9945" xr:uid="{746321EA-FA56-418D-BA86-EA431A70053B}"/>
    <cellStyle name="Percent 2 155 2 2 3 2 2" xfId="13903" xr:uid="{72A76D2A-D819-4FF0-A152-80FFEBBF4C0F}"/>
    <cellStyle name="Percent 2 155 2 2 3 3" xfId="13638" xr:uid="{69A3A2F3-3FC3-4F44-BBE9-96A4535459A3}"/>
    <cellStyle name="Percent 2 155 2 2 4" xfId="9536" xr:uid="{5AA2E48F-5F07-49A2-A236-051F3EF0B1E5}"/>
    <cellStyle name="Percent 2 155 2 2 4 2" xfId="13525" xr:uid="{8A9DD8C0-AE65-4CBA-9CDD-96EFAC4D0DB6}"/>
    <cellStyle name="Percent 2 155 2 2 5" xfId="9745" xr:uid="{3030087F-6C06-4F2C-80CB-A8382805320B}"/>
    <cellStyle name="Percent 2 155 2 2 5 2" xfId="13732" xr:uid="{A5733600-C6E3-46A2-81A7-9544FD1E79E2}"/>
    <cellStyle name="Percent 2 155 2 2 6" xfId="9831" xr:uid="{FEB69C82-2181-4709-B9AE-3663974235E4}"/>
    <cellStyle name="Percent 2 155 2 2 6 2" xfId="13789" xr:uid="{5F2E5DE4-14F5-4E75-9D95-8D3FD29FAE76}"/>
    <cellStyle name="Percent 2 155 2 2 7" xfId="13457" xr:uid="{544985CE-0BE3-4BCB-B6E6-9A005A5E17D2}"/>
    <cellStyle name="Percent 2 155 2 3" xfId="9548" xr:uid="{F000920A-2416-42E6-8FDF-5983AB205A5C}"/>
    <cellStyle name="Percent 2 155 2 3 2" xfId="9605" xr:uid="{3939980C-0954-441B-A8F2-B346BC224037}"/>
    <cellStyle name="Percent 2 155 2 3 2 2" xfId="9719" xr:uid="{A6748E5B-E85C-4B0A-8F2C-30CAE1C5F494}"/>
    <cellStyle name="Percent 2 155 2 3 2 2 2" xfId="10014" xr:uid="{079A4193-0345-41EC-BF6F-61EDADCFD79A}"/>
    <cellStyle name="Percent 2 155 2 3 2 2 2 2" xfId="13972" xr:uid="{B9A939C1-0764-4A63-815A-3BCE6954EE7A}"/>
    <cellStyle name="Percent 2 155 2 3 2 2 3" xfId="13707" xr:uid="{227C595B-6FF5-49A1-8841-17CA1A286994}"/>
    <cellStyle name="Percent 2 155 2 3 2 3" xfId="9900" xr:uid="{3C4A137A-DE2B-416D-BF91-6D2A5E5CB916}"/>
    <cellStyle name="Percent 2 155 2 3 2 3 2" xfId="13858" xr:uid="{5383D7D4-4355-403D-B45F-84F938697BE2}"/>
    <cellStyle name="Percent 2 155 2 3 2 4" xfId="13593" xr:uid="{4687569F-1EB0-4CAB-8E55-10A08D38865B}"/>
    <cellStyle name="Percent 2 155 2 3 3" xfId="9662" xr:uid="{1D4CFF2E-C389-4E68-9A5B-7C7F8D1816C7}"/>
    <cellStyle name="Percent 2 155 2 3 3 2" xfId="9957" xr:uid="{21AA06E8-FF28-47FA-9920-C59F32E17E20}"/>
    <cellStyle name="Percent 2 155 2 3 3 2 2" xfId="13915" xr:uid="{637FDC7B-4E79-4DD0-8E78-B26EA737C6FD}"/>
    <cellStyle name="Percent 2 155 2 3 3 3" xfId="13650" xr:uid="{715E1D31-E5CE-4914-A958-6BC9610A7247}"/>
    <cellStyle name="Percent 2 155 2 3 4" xfId="9843" xr:uid="{66FF1743-8CCE-47E4-92F5-E6DA5A3034F6}"/>
    <cellStyle name="Percent 2 155 2 3 4 2" xfId="13801" xr:uid="{E64AA475-561E-47E3-800E-5C73D48ED4A9}"/>
    <cellStyle name="Percent 2 155 2 3 5" xfId="13537" xr:uid="{9EBCB6D4-3090-45CD-B70B-C867B5C531E9}"/>
    <cellStyle name="Percent 2 155 2 4" xfId="9560" xr:uid="{46F33789-B086-44D9-9C42-FD334EC99B12}"/>
    <cellStyle name="Percent 2 155 2 4 2" xfId="9674" xr:uid="{D41B5FCF-3CD2-456F-9168-B229395A9A09}"/>
    <cellStyle name="Percent 2 155 2 4 2 2" xfId="9969" xr:uid="{C5C0999A-BCE6-4376-9A1E-BC0FDA950DAF}"/>
    <cellStyle name="Percent 2 155 2 4 2 2 2" xfId="13927" xr:uid="{E54B2663-3166-439B-8BA3-40D9CFB1E8C7}"/>
    <cellStyle name="Percent 2 155 2 4 2 3" xfId="13662" xr:uid="{C1D59A4C-150F-4175-BD95-632BCEAEBA86}"/>
    <cellStyle name="Percent 2 155 2 4 3" xfId="9855" xr:uid="{5FE90049-5DFD-4839-A17C-4C901886D6D7}"/>
    <cellStyle name="Percent 2 155 2 4 3 2" xfId="13813" xr:uid="{03E409C9-CE17-45B1-85E7-1322936C0649}"/>
    <cellStyle name="Percent 2 155 2 4 4" xfId="13549" xr:uid="{9A523B8E-5121-4493-AB39-2B1DDBED948E}"/>
    <cellStyle name="Percent 2 155 2 5" xfId="9617" xr:uid="{25848CBA-2892-4CD5-B475-8ACBB0C13A30}"/>
    <cellStyle name="Percent 2 155 2 5 2" xfId="9912" xr:uid="{19D61E95-0BE4-495D-9826-303F8F63DD01}"/>
    <cellStyle name="Percent 2 155 2 5 2 2" xfId="13870" xr:uid="{D9ECB8ED-3F91-4C32-85B7-7BF3FE3F4FDA}"/>
    <cellStyle name="Percent 2 155 2 5 3" xfId="13605" xr:uid="{90387D05-5653-4DE6-9EFE-FB9B0ED0EA3B}"/>
    <cellStyle name="Percent 2 155 2 6" xfId="9519" xr:uid="{5BBBA91A-0E1C-4940-B1F8-78D40CAE4CDD}"/>
    <cellStyle name="Percent 2 155 2 6 2" xfId="13511" xr:uid="{7789C66B-6C2F-4D12-B2D2-D0E906BE4476}"/>
    <cellStyle name="Percent 2 155 2 7" xfId="9753" xr:uid="{4617157B-CAFA-491A-9029-BCC304B48641}"/>
    <cellStyle name="Percent 2 155 2 7 2" xfId="13738" xr:uid="{B50DE19B-35D9-4CF2-B3E9-DB5756C985FC}"/>
    <cellStyle name="Percent 2 155 2 8" xfId="9794" xr:uid="{5B63596A-2B18-47BB-AF6C-203F1B20FCDC}"/>
    <cellStyle name="Percent 2 155 2 8 2" xfId="13755" xr:uid="{4D6E0A8B-DD74-4DB9-BBEE-C5A64111566A}"/>
    <cellStyle name="Percent 2 155 2 9" xfId="13443" xr:uid="{24E2D0F5-A6A4-4262-A803-454BCA54F2D9}"/>
    <cellStyle name="Percent 2 155 3" xfId="9424" xr:uid="{00000000-0005-0000-0000-00003A1E0000}"/>
    <cellStyle name="Percent 2 155 3 2" xfId="13447" xr:uid="{9EE7E19B-B08A-4822-BF24-C0591127BA46}"/>
    <cellStyle name="Percent 2 155 4" xfId="13426" xr:uid="{29E76479-3944-4D92-9057-994F47B2AE80}"/>
    <cellStyle name="Percent 2 156" xfId="9433" xr:uid="{F967CF34-C90A-4403-B46E-F9E839640C66}"/>
    <cellStyle name="Percent 2 156 2" xfId="13453" xr:uid="{4E54FCCE-7C05-4391-A1C2-710F47C4D717}"/>
    <cellStyle name="Percent 2 157" xfId="10084" xr:uid="{D1D215C3-FA90-49F2-8521-A7974E75A115}"/>
    <cellStyle name="Percent 2 16" xfId="13" xr:uid="{00000000-0005-0000-0000-00003B1E0000}"/>
    <cellStyle name="Percent 2 16 2" xfId="7716" xr:uid="{00000000-0005-0000-0000-00003C1E0000}"/>
    <cellStyle name="Percent 2 16 2 2" xfId="7717" xr:uid="{00000000-0005-0000-0000-00003D1E0000}"/>
    <cellStyle name="Percent 2 16 2 3" xfId="7718" xr:uid="{00000000-0005-0000-0000-00003E1E0000}"/>
    <cellStyle name="Percent 2 16 3" xfId="7719" xr:uid="{00000000-0005-0000-0000-00003F1E0000}"/>
    <cellStyle name="Percent 2 17" xfId="7720" xr:uid="{00000000-0005-0000-0000-0000401E0000}"/>
    <cellStyle name="Percent 2 17 2" xfId="7721" xr:uid="{00000000-0005-0000-0000-0000411E0000}"/>
    <cellStyle name="Percent 2 17 2 2" xfId="7722" xr:uid="{00000000-0005-0000-0000-0000421E0000}"/>
    <cellStyle name="Percent 2 17 2 3" xfId="7723" xr:uid="{00000000-0005-0000-0000-0000431E0000}"/>
    <cellStyle name="Percent 2 17 3" xfId="7724" xr:uid="{00000000-0005-0000-0000-0000441E0000}"/>
    <cellStyle name="Percent 2 18" xfId="7725" xr:uid="{00000000-0005-0000-0000-0000451E0000}"/>
    <cellStyle name="Percent 2 18 2" xfId="7726" xr:uid="{00000000-0005-0000-0000-0000461E0000}"/>
    <cellStyle name="Percent 2 18 2 2" xfId="7727" xr:uid="{00000000-0005-0000-0000-0000471E0000}"/>
    <cellStyle name="Percent 2 18 2 3" xfId="7728" xr:uid="{00000000-0005-0000-0000-0000481E0000}"/>
    <cellStyle name="Percent 2 18 3" xfId="7729" xr:uid="{00000000-0005-0000-0000-0000491E0000}"/>
    <cellStyle name="Percent 2 19" xfId="7730" xr:uid="{00000000-0005-0000-0000-00004A1E0000}"/>
    <cellStyle name="Percent 2 19 2" xfId="7731" xr:uid="{00000000-0005-0000-0000-00004B1E0000}"/>
    <cellStyle name="Percent 2 19 2 2" xfId="7732" xr:uid="{00000000-0005-0000-0000-00004C1E0000}"/>
    <cellStyle name="Percent 2 19 2 3" xfId="7733" xr:uid="{00000000-0005-0000-0000-00004D1E0000}"/>
    <cellStyle name="Percent 2 19 3" xfId="7734" xr:uid="{00000000-0005-0000-0000-00004E1E0000}"/>
    <cellStyle name="Percent 2 2" xfId="7735" xr:uid="{00000000-0005-0000-0000-00004F1E0000}"/>
    <cellStyle name="Percent 2 2 10" xfId="7736" xr:uid="{00000000-0005-0000-0000-0000501E0000}"/>
    <cellStyle name="Percent 2 2 11" xfId="7737" xr:uid="{00000000-0005-0000-0000-0000511E0000}"/>
    <cellStyle name="Percent 2 2 12" xfId="7738" xr:uid="{00000000-0005-0000-0000-0000521E0000}"/>
    <cellStyle name="Percent 2 2 12 2" xfId="7739" xr:uid="{00000000-0005-0000-0000-0000531E0000}"/>
    <cellStyle name="Percent 2 2 12 2 2" xfId="7740" xr:uid="{00000000-0005-0000-0000-0000541E0000}"/>
    <cellStyle name="Percent 2 2 12 2 2 2" xfId="12935" xr:uid="{F42C4E87-D268-4039-84A7-ED0E7B90F212}"/>
    <cellStyle name="Percent 2 2 12 2 3" xfId="12934" xr:uid="{34ADF53A-B930-460A-9D32-B267B8681FF5}"/>
    <cellStyle name="Percent 2 2 12 3" xfId="7741" xr:uid="{00000000-0005-0000-0000-0000551E0000}"/>
    <cellStyle name="Percent 2 2 12 3 2" xfId="12936" xr:uid="{2008BCFF-4579-4F58-A747-FAF35D9F002F}"/>
    <cellStyle name="Percent 2 2 12 4" xfId="7742" xr:uid="{00000000-0005-0000-0000-0000561E0000}"/>
    <cellStyle name="Percent 2 2 12 4 2" xfId="12937" xr:uid="{7B4EF084-C307-4D9F-A030-5A017B44F9D2}"/>
    <cellStyle name="Percent 2 2 12 5" xfId="12933" xr:uid="{0972C148-22B7-4E66-8DA6-F6BE755836F2}"/>
    <cellStyle name="Percent 2 2 13" xfId="7743" xr:uid="{00000000-0005-0000-0000-0000571E0000}"/>
    <cellStyle name="Percent 2 2 13 2" xfId="7744" xr:uid="{00000000-0005-0000-0000-0000581E0000}"/>
    <cellStyle name="Percent 2 2 13 2 2" xfId="7745" xr:uid="{00000000-0005-0000-0000-0000591E0000}"/>
    <cellStyle name="Percent 2 2 13 2 2 2" xfId="12940" xr:uid="{79328D29-3C3A-493A-A6DD-0676C0E6839F}"/>
    <cellStyle name="Percent 2 2 13 2 3" xfId="12939" xr:uid="{9B4E03C8-F97B-413C-B146-DD3A552A94BA}"/>
    <cellStyle name="Percent 2 2 13 3" xfId="7746" xr:uid="{00000000-0005-0000-0000-00005A1E0000}"/>
    <cellStyle name="Percent 2 2 13 3 2" xfId="12941" xr:uid="{C3A5ECBD-B4D2-41C8-8B89-AE73D5711CCF}"/>
    <cellStyle name="Percent 2 2 13 4" xfId="12938" xr:uid="{5696B3F6-309D-4C6E-A815-56972ACA8CBB}"/>
    <cellStyle name="Percent 2 2 14" xfId="7747" xr:uid="{00000000-0005-0000-0000-00005B1E0000}"/>
    <cellStyle name="Percent 2 2 14 2" xfId="7748" xr:uid="{00000000-0005-0000-0000-00005C1E0000}"/>
    <cellStyle name="Percent 2 2 14 2 2" xfId="7749" xr:uid="{00000000-0005-0000-0000-00005D1E0000}"/>
    <cellStyle name="Percent 2 2 14 2 2 2" xfId="12944" xr:uid="{F81BB062-0AFA-48B5-AD6A-A0AE66ACC6D4}"/>
    <cellStyle name="Percent 2 2 14 2 3" xfId="12943" xr:uid="{4EF52610-FBEA-4878-A7B2-BFA658634841}"/>
    <cellStyle name="Percent 2 2 14 3" xfId="7750" xr:uid="{00000000-0005-0000-0000-00005E1E0000}"/>
    <cellStyle name="Percent 2 2 14 3 2" xfId="12945" xr:uid="{88C8073F-2787-4617-B41F-321FCF5F9F79}"/>
    <cellStyle name="Percent 2 2 14 4" xfId="12942" xr:uid="{1C5C7A13-A804-4E46-AE71-D38786C70972}"/>
    <cellStyle name="Percent 2 2 15" xfId="7751" xr:uid="{00000000-0005-0000-0000-00005F1E0000}"/>
    <cellStyle name="Percent 2 2 15 2" xfId="7752" xr:uid="{00000000-0005-0000-0000-0000601E0000}"/>
    <cellStyle name="Percent 2 2 15 2 2" xfId="7753" xr:uid="{00000000-0005-0000-0000-0000611E0000}"/>
    <cellStyle name="Percent 2 2 15 2 2 2" xfId="12948" xr:uid="{306E6ADF-23B1-498D-B522-D2EAA289DC28}"/>
    <cellStyle name="Percent 2 2 15 2 3" xfId="12947" xr:uid="{6DDC2D4C-DA48-4407-A128-DF9730ED04E9}"/>
    <cellStyle name="Percent 2 2 15 3" xfId="7754" xr:uid="{00000000-0005-0000-0000-0000621E0000}"/>
    <cellStyle name="Percent 2 2 15 3 2" xfId="12949" xr:uid="{68094CCF-7F5A-4792-9676-4D00F15EEFA1}"/>
    <cellStyle name="Percent 2 2 15 4" xfId="12946" xr:uid="{6C1FDBB5-CAC3-419A-84AA-BD18658115DB}"/>
    <cellStyle name="Percent 2 2 16" xfId="7755" xr:uid="{00000000-0005-0000-0000-0000631E0000}"/>
    <cellStyle name="Percent 2 2 16 2" xfId="7756" xr:uid="{00000000-0005-0000-0000-0000641E0000}"/>
    <cellStyle name="Percent 2 2 16 2 2" xfId="7757" xr:uid="{00000000-0005-0000-0000-0000651E0000}"/>
    <cellStyle name="Percent 2 2 16 2 2 2" xfId="12952" xr:uid="{73685322-5683-4788-BA13-6F3FD2C43299}"/>
    <cellStyle name="Percent 2 2 16 2 3" xfId="12951" xr:uid="{395213E4-B244-4CB9-96FC-77792937B8F4}"/>
    <cellStyle name="Percent 2 2 16 3" xfId="7758" xr:uid="{00000000-0005-0000-0000-0000661E0000}"/>
    <cellStyle name="Percent 2 2 16 3 2" xfId="12953" xr:uid="{423628E9-CDA0-4CAD-8E9B-1F842594ADF0}"/>
    <cellStyle name="Percent 2 2 16 4" xfId="12950" xr:uid="{9582502B-A303-44B5-9850-6AA20EB21563}"/>
    <cellStyle name="Percent 2 2 17" xfId="7759" xr:uid="{00000000-0005-0000-0000-0000671E0000}"/>
    <cellStyle name="Percent 2 2 17 2" xfId="7760" xr:uid="{00000000-0005-0000-0000-0000681E0000}"/>
    <cellStyle name="Percent 2 2 17 2 2" xfId="7761" xr:uid="{00000000-0005-0000-0000-0000691E0000}"/>
    <cellStyle name="Percent 2 2 17 2 2 2" xfId="12956" xr:uid="{5BBBF9C8-5E62-4EB8-B7CA-C3A51B124F0B}"/>
    <cellStyle name="Percent 2 2 17 2 3" xfId="12955" xr:uid="{B52740E8-66C0-4ABF-9E8C-EA04A1CECFA0}"/>
    <cellStyle name="Percent 2 2 17 3" xfId="7762" xr:uid="{00000000-0005-0000-0000-00006A1E0000}"/>
    <cellStyle name="Percent 2 2 17 3 2" xfId="12957" xr:uid="{8235FF1C-045F-4E91-8002-22B7EE70932E}"/>
    <cellStyle name="Percent 2 2 17 4" xfId="12954" xr:uid="{E944D948-DE9A-49D5-8633-DF1A05B4B5E0}"/>
    <cellStyle name="Percent 2 2 18" xfId="7763" xr:uid="{00000000-0005-0000-0000-00006B1E0000}"/>
    <cellStyle name="Percent 2 2 18 2" xfId="7764" xr:uid="{00000000-0005-0000-0000-00006C1E0000}"/>
    <cellStyle name="Percent 2 2 18 2 2" xfId="7765" xr:uid="{00000000-0005-0000-0000-00006D1E0000}"/>
    <cellStyle name="Percent 2 2 18 2 2 2" xfId="12960" xr:uid="{500DA6D2-5DB9-43D5-8F9F-6028A10A332F}"/>
    <cellStyle name="Percent 2 2 18 2 3" xfId="12959" xr:uid="{485EFA64-B719-431B-A072-5157333DEDAC}"/>
    <cellStyle name="Percent 2 2 18 3" xfId="7766" xr:uid="{00000000-0005-0000-0000-00006E1E0000}"/>
    <cellStyle name="Percent 2 2 18 3 2" xfId="12961" xr:uid="{70D9155C-9144-4526-B6AB-CB23D9AEF247}"/>
    <cellStyle name="Percent 2 2 18 4" xfId="12958" xr:uid="{F032125F-D051-467D-893C-8F3ED9EE700A}"/>
    <cellStyle name="Percent 2 2 19" xfId="7767" xr:uid="{00000000-0005-0000-0000-00006F1E0000}"/>
    <cellStyle name="Percent 2 2 19 2" xfId="7768" xr:uid="{00000000-0005-0000-0000-0000701E0000}"/>
    <cellStyle name="Percent 2 2 19 2 2" xfId="7769" xr:uid="{00000000-0005-0000-0000-0000711E0000}"/>
    <cellStyle name="Percent 2 2 19 2 2 2" xfId="12964" xr:uid="{31C680C4-B9A2-417C-95B4-97ECCA149A3F}"/>
    <cellStyle name="Percent 2 2 19 2 3" xfId="12963" xr:uid="{F14131B8-C26B-46DF-8A9C-4704583B5E99}"/>
    <cellStyle name="Percent 2 2 19 3" xfId="7770" xr:uid="{00000000-0005-0000-0000-0000721E0000}"/>
    <cellStyle name="Percent 2 2 19 3 2" xfId="12965" xr:uid="{C280B85D-1174-4982-BFBA-EE7FBAC844C9}"/>
    <cellStyle name="Percent 2 2 19 4" xfId="12962" xr:uid="{47E7A685-AAE4-4DD5-BDC5-75772799F863}"/>
    <cellStyle name="Percent 2 2 2" xfId="7771" xr:uid="{00000000-0005-0000-0000-0000731E0000}"/>
    <cellStyle name="Percent 2 2 2 10" xfId="7772" xr:uid="{00000000-0005-0000-0000-0000741E0000}"/>
    <cellStyle name="Percent 2 2 2 10 2" xfId="7773" xr:uid="{00000000-0005-0000-0000-0000751E0000}"/>
    <cellStyle name="Percent 2 2 2 10 2 2" xfId="7774" xr:uid="{00000000-0005-0000-0000-0000761E0000}"/>
    <cellStyle name="Percent 2 2 2 10 2 2 2" xfId="12968" xr:uid="{B8DEE47F-7B5F-4640-9F02-769A5E75FBE9}"/>
    <cellStyle name="Percent 2 2 2 10 2 3" xfId="12967" xr:uid="{2C201B98-B1CE-4AC9-972F-13EC6F176E2C}"/>
    <cellStyle name="Percent 2 2 2 10 3" xfId="7775" xr:uid="{00000000-0005-0000-0000-0000771E0000}"/>
    <cellStyle name="Percent 2 2 2 10 3 2" xfId="12969" xr:uid="{46BB5EEC-262C-4D08-9C85-555E41467595}"/>
    <cellStyle name="Percent 2 2 2 10 4" xfId="12966" xr:uid="{F03A703A-72D5-4049-B342-5224082B236F}"/>
    <cellStyle name="Percent 2 2 2 11" xfId="7776" xr:uid="{00000000-0005-0000-0000-0000781E0000}"/>
    <cellStyle name="Percent 2 2 2 12" xfId="7777" xr:uid="{00000000-0005-0000-0000-0000791E0000}"/>
    <cellStyle name="Percent 2 2 2 13" xfId="7778" xr:uid="{00000000-0005-0000-0000-00007A1E0000}"/>
    <cellStyle name="Percent 2 2 2 14" xfId="7779" xr:uid="{00000000-0005-0000-0000-00007B1E0000}"/>
    <cellStyle name="Percent 2 2 2 15" xfId="7780" xr:uid="{00000000-0005-0000-0000-00007C1E0000}"/>
    <cellStyle name="Percent 2 2 2 16" xfId="7781" xr:uid="{00000000-0005-0000-0000-00007D1E0000}"/>
    <cellStyle name="Percent 2 2 2 17" xfId="7782" xr:uid="{00000000-0005-0000-0000-00007E1E0000}"/>
    <cellStyle name="Percent 2 2 2 18" xfId="7783" xr:uid="{00000000-0005-0000-0000-00007F1E0000}"/>
    <cellStyle name="Percent 2 2 2 19" xfId="7784" xr:uid="{00000000-0005-0000-0000-0000801E0000}"/>
    <cellStyle name="Percent 2 2 2 2" xfId="7785" xr:uid="{00000000-0005-0000-0000-0000811E0000}"/>
    <cellStyle name="Percent 2 2 2 2 10" xfId="7786" xr:uid="{00000000-0005-0000-0000-0000821E0000}"/>
    <cellStyle name="Percent 2 2 2 2 11" xfId="7787" xr:uid="{00000000-0005-0000-0000-0000831E0000}"/>
    <cellStyle name="Percent 2 2 2 2 11 2" xfId="7788" xr:uid="{00000000-0005-0000-0000-0000841E0000}"/>
    <cellStyle name="Percent 2 2 2 2 11 2 2" xfId="7789" xr:uid="{00000000-0005-0000-0000-0000851E0000}"/>
    <cellStyle name="Percent 2 2 2 2 11 2 2 2" xfId="12972" xr:uid="{87697A31-8B86-48DE-90FE-020010E00150}"/>
    <cellStyle name="Percent 2 2 2 2 11 2 3" xfId="12971" xr:uid="{87A040C1-E990-4476-B125-E5B26C007050}"/>
    <cellStyle name="Percent 2 2 2 2 11 3" xfId="7790" xr:uid="{00000000-0005-0000-0000-0000861E0000}"/>
    <cellStyle name="Percent 2 2 2 2 11 3 2" xfId="12973" xr:uid="{8569EA34-1350-4EFB-9238-1AC438D0241E}"/>
    <cellStyle name="Percent 2 2 2 2 11 4" xfId="12970" xr:uid="{EAA2B54A-AB1E-43F8-B152-14B0D3B91478}"/>
    <cellStyle name="Percent 2 2 2 2 12" xfId="7791" xr:uid="{00000000-0005-0000-0000-0000871E0000}"/>
    <cellStyle name="Percent 2 2 2 2 12 2" xfId="7792" xr:uid="{00000000-0005-0000-0000-0000881E0000}"/>
    <cellStyle name="Percent 2 2 2 2 12 2 2" xfId="7793" xr:uid="{00000000-0005-0000-0000-0000891E0000}"/>
    <cellStyle name="Percent 2 2 2 2 12 2 2 2" xfId="12976" xr:uid="{2B0DCF23-E25D-4751-8983-454634698AB1}"/>
    <cellStyle name="Percent 2 2 2 2 12 2 3" xfId="12975" xr:uid="{DB33A214-0971-47C9-88A1-65B0EE0CBAC4}"/>
    <cellStyle name="Percent 2 2 2 2 12 3" xfId="7794" xr:uid="{00000000-0005-0000-0000-00008A1E0000}"/>
    <cellStyle name="Percent 2 2 2 2 12 3 2" xfId="12977" xr:uid="{5E91C1F9-B2F4-4EF8-8C2B-4EEB194A3E33}"/>
    <cellStyle name="Percent 2 2 2 2 12 4" xfId="12974" xr:uid="{1955D872-E605-48D2-8434-CAF1AD86E8CA}"/>
    <cellStyle name="Percent 2 2 2 2 13" xfId="7795" xr:uid="{00000000-0005-0000-0000-00008B1E0000}"/>
    <cellStyle name="Percent 2 2 2 2 13 2" xfId="7796" xr:uid="{00000000-0005-0000-0000-00008C1E0000}"/>
    <cellStyle name="Percent 2 2 2 2 13 2 2" xfId="7797" xr:uid="{00000000-0005-0000-0000-00008D1E0000}"/>
    <cellStyle name="Percent 2 2 2 2 13 2 2 2" xfId="12980" xr:uid="{D78090A4-390B-46EF-BF14-4FD3493D9882}"/>
    <cellStyle name="Percent 2 2 2 2 13 2 3" xfId="12979" xr:uid="{7431ACDC-3E46-40F2-A1B3-37E4A6B468AF}"/>
    <cellStyle name="Percent 2 2 2 2 13 3" xfId="7798" xr:uid="{00000000-0005-0000-0000-00008E1E0000}"/>
    <cellStyle name="Percent 2 2 2 2 13 3 2" xfId="12981" xr:uid="{793D4FA1-D043-4E82-9E9F-583FAF6DFD72}"/>
    <cellStyle name="Percent 2 2 2 2 13 4" xfId="12978" xr:uid="{9AD3D23B-12AC-4D21-87E3-8ECCAB28B3C0}"/>
    <cellStyle name="Percent 2 2 2 2 14" xfId="7799" xr:uid="{00000000-0005-0000-0000-00008F1E0000}"/>
    <cellStyle name="Percent 2 2 2 2 14 2" xfId="7800" xr:uid="{00000000-0005-0000-0000-0000901E0000}"/>
    <cellStyle name="Percent 2 2 2 2 14 2 2" xfId="7801" xr:uid="{00000000-0005-0000-0000-0000911E0000}"/>
    <cellStyle name="Percent 2 2 2 2 14 2 2 2" xfId="12984" xr:uid="{188318A4-CADA-434D-BBF0-103DE4C5854F}"/>
    <cellStyle name="Percent 2 2 2 2 14 2 3" xfId="12983" xr:uid="{E2675AF6-FD25-4CDC-A5B7-B3B9FC69FE89}"/>
    <cellStyle name="Percent 2 2 2 2 14 3" xfId="7802" xr:uid="{00000000-0005-0000-0000-0000921E0000}"/>
    <cellStyle name="Percent 2 2 2 2 14 3 2" xfId="12985" xr:uid="{4FE6CDED-A54E-4448-8450-862B52385545}"/>
    <cellStyle name="Percent 2 2 2 2 14 4" xfId="12982" xr:uid="{3EC464BC-7419-44F0-9359-6D45C740EB9A}"/>
    <cellStyle name="Percent 2 2 2 2 15" xfId="7803" xr:uid="{00000000-0005-0000-0000-0000931E0000}"/>
    <cellStyle name="Percent 2 2 2 2 15 2" xfId="7804" xr:uid="{00000000-0005-0000-0000-0000941E0000}"/>
    <cellStyle name="Percent 2 2 2 2 15 2 2" xfId="7805" xr:uid="{00000000-0005-0000-0000-0000951E0000}"/>
    <cellStyle name="Percent 2 2 2 2 15 2 2 2" xfId="12988" xr:uid="{02768B5C-2253-4475-9866-35DE2EABEB3A}"/>
    <cellStyle name="Percent 2 2 2 2 15 2 3" xfId="12987" xr:uid="{D2B1CED0-A2F0-48BF-96AD-D8A284AE2A7B}"/>
    <cellStyle name="Percent 2 2 2 2 15 3" xfId="7806" xr:uid="{00000000-0005-0000-0000-0000961E0000}"/>
    <cellStyle name="Percent 2 2 2 2 15 3 2" xfId="12989" xr:uid="{B4B0B664-0BAA-4230-A405-42A0FFBBA023}"/>
    <cellStyle name="Percent 2 2 2 2 15 4" xfId="12986" xr:uid="{8F5B1AD3-A2CA-46A9-A518-B25C7578E799}"/>
    <cellStyle name="Percent 2 2 2 2 16" xfId="7807" xr:uid="{00000000-0005-0000-0000-0000971E0000}"/>
    <cellStyle name="Percent 2 2 2 2 16 2" xfId="7808" xr:uid="{00000000-0005-0000-0000-0000981E0000}"/>
    <cellStyle name="Percent 2 2 2 2 16 2 2" xfId="7809" xr:uid="{00000000-0005-0000-0000-0000991E0000}"/>
    <cellStyle name="Percent 2 2 2 2 16 2 2 2" xfId="12992" xr:uid="{A5DD2AFE-B6E1-47FB-BCEB-FFD6F8E65474}"/>
    <cellStyle name="Percent 2 2 2 2 16 2 3" xfId="12991" xr:uid="{4E8D5718-E183-4221-BDFF-7D6FC347D9EB}"/>
    <cellStyle name="Percent 2 2 2 2 16 3" xfId="7810" xr:uid="{00000000-0005-0000-0000-00009A1E0000}"/>
    <cellStyle name="Percent 2 2 2 2 16 3 2" xfId="12993" xr:uid="{F52039A8-2BCD-4DC7-A15E-A6D3F6FE53C5}"/>
    <cellStyle name="Percent 2 2 2 2 16 4" xfId="12990" xr:uid="{B664F6C4-1350-46E6-BD7F-8BEC51AB2EA3}"/>
    <cellStyle name="Percent 2 2 2 2 17" xfId="7811" xr:uid="{00000000-0005-0000-0000-00009B1E0000}"/>
    <cellStyle name="Percent 2 2 2 2 17 2" xfId="7812" xr:uid="{00000000-0005-0000-0000-00009C1E0000}"/>
    <cellStyle name="Percent 2 2 2 2 17 2 2" xfId="7813" xr:uid="{00000000-0005-0000-0000-00009D1E0000}"/>
    <cellStyle name="Percent 2 2 2 2 17 2 2 2" xfId="12996" xr:uid="{6CFEDB83-D9E8-42CA-9EA9-C4FA72D4B7F9}"/>
    <cellStyle name="Percent 2 2 2 2 17 2 3" xfId="12995" xr:uid="{62F3B129-DF9C-482B-83BC-B445F7DFD055}"/>
    <cellStyle name="Percent 2 2 2 2 17 3" xfId="7814" xr:uid="{00000000-0005-0000-0000-00009E1E0000}"/>
    <cellStyle name="Percent 2 2 2 2 17 3 2" xfId="12997" xr:uid="{90261E41-5ADC-4C82-B693-C52D00FB44FD}"/>
    <cellStyle name="Percent 2 2 2 2 17 4" xfId="12994" xr:uid="{4A18D596-7A5D-465D-92E5-B7F80084606F}"/>
    <cellStyle name="Percent 2 2 2 2 18" xfId="7815" xr:uid="{00000000-0005-0000-0000-00009F1E0000}"/>
    <cellStyle name="Percent 2 2 2 2 18 2" xfId="7816" xr:uid="{00000000-0005-0000-0000-0000A01E0000}"/>
    <cellStyle name="Percent 2 2 2 2 18 2 2" xfId="7817" xr:uid="{00000000-0005-0000-0000-0000A11E0000}"/>
    <cellStyle name="Percent 2 2 2 2 18 2 2 2" xfId="13000" xr:uid="{BD3FCB04-43CC-4B08-9EDA-986EFF30A030}"/>
    <cellStyle name="Percent 2 2 2 2 18 2 3" xfId="12999" xr:uid="{7B20FB9F-E462-451E-A637-7010A5DC385E}"/>
    <cellStyle name="Percent 2 2 2 2 18 3" xfId="7818" xr:uid="{00000000-0005-0000-0000-0000A21E0000}"/>
    <cellStyle name="Percent 2 2 2 2 18 3 2" xfId="13001" xr:uid="{71E01AC7-C9BF-4167-A682-17A6DD337EE7}"/>
    <cellStyle name="Percent 2 2 2 2 18 4" xfId="12998" xr:uid="{A60E1294-8E8D-4EB7-8D6D-055A93FF7FBE}"/>
    <cellStyle name="Percent 2 2 2 2 19" xfId="7819" xr:uid="{00000000-0005-0000-0000-0000A31E0000}"/>
    <cellStyle name="Percent 2 2 2 2 19 2" xfId="7820" xr:uid="{00000000-0005-0000-0000-0000A41E0000}"/>
    <cellStyle name="Percent 2 2 2 2 19 2 2" xfId="7821" xr:uid="{00000000-0005-0000-0000-0000A51E0000}"/>
    <cellStyle name="Percent 2 2 2 2 19 2 2 2" xfId="13004" xr:uid="{9DA9BA5E-3872-49B9-90D9-3A1873002F10}"/>
    <cellStyle name="Percent 2 2 2 2 19 2 3" xfId="13003" xr:uid="{4176CF8C-CCA6-48C5-825C-0A44B8C17A14}"/>
    <cellStyle name="Percent 2 2 2 2 19 3" xfId="7822" xr:uid="{00000000-0005-0000-0000-0000A61E0000}"/>
    <cellStyle name="Percent 2 2 2 2 19 3 2" xfId="13005" xr:uid="{4C5103A6-BB6E-4893-9CB4-B2735AF3AB52}"/>
    <cellStyle name="Percent 2 2 2 2 19 4" xfId="13002" xr:uid="{D10CC147-6616-415C-9764-39FD27C9FACF}"/>
    <cellStyle name="Percent 2 2 2 2 2" xfId="7823" xr:uid="{00000000-0005-0000-0000-0000A71E0000}"/>
    <cellStyle name="Percent 2 2 2 2 2 10" xfId="7824" xr:uid="{00000000-0005-0000-0000-0000A81E0000}"/>
    <cellStyle name="Percent 2 2 2 2 2 11" xfId="7825" xr:uid="{00000000-0005-0000-0000-0000A91E0000}"/>
    <cellStyle name="Percent 2 2 2 2 2 12" xfId="7826" xr:uid="{00000000-0005-0000-0000-0000AA1E0000}"/>
    <cellStyle name="Percent 2 2 2 2 2 13" xfId="7827" xr:uid="{00000000-0005-0000-0000-0000AB1E0000}"/>
    <cellStyle name="Percent 2 2 2 2 2 14" xfId="7828" xr:uid="{00000000-0005-0000-0000-0000AC1E0000}"/>
    <cellStyle name="Percent 2 2 2 2 2 15" xfId="7829" xr:uid="{00000000-0005-0000-0000-0000AD1E0000}"/>
    <cellStyle name="Percent 2 2 2 2 2 16" xfId="7830" xr:uid="{00000000-0005-0000-0000-0000AE1E0000}"/>
    <cellStyle name="Percent 2 2 2 2 2 17" xfId="7831" xr:uid="{00000000-0005-0000-0000-0000AF1E0000}"/>
    <cellStyle name="Percent 2 2 2 2 2 18" xfId="7832" xr:uid="{00000000-0005-0000-0000-0000B01E0000}"/>
    <cellStyle name="Percent 2 2 2 2 2 19" xfId="7833" xr:uid="{00000000-0005-0000-0000-0000B11E0000}"/>
    <cellStyle name="Percent 2 2 2 2 2 19 2" xfId="7834" xr:uid="{00000000-0005-0000-0000-0000B21E0000}"/>
    <cellStyle name="Percent 2 2 2 2 2 19 2 2" xfId="13008" xr:uid="{4A9CD75C-B6EC-4482-97EB-159591703933}"/>
    <cellStyle name="Percent 2 2 2 2 2 19 3" xfId="13007" xr:uid="{A76A9539-E2A2-4B54-8A20-BAE87C5FABEE}"/>
    <cellStyle name="Percent 2 2 2 2 2 2" xfId="7835" xr:uid="{00000000-0005-0000-0000-0000B31E0000}"/>
    <cellStyle name="Percent 2 2 2 2 2 20" xfId="7836" xr:uid="{00000000-0005-0000-0000-0000B41E0000}"/>
    <cellStyle name="Percent 2 2 2 2 2 20 2" xfId="13009" xr:uid="{F0DEAA59-DA36-431D-A1AA-BF04C15D3375}"/>
    <cellStyle name="Percent 2 2 2 2 2 21" xfId="13006" xr:uid="{94247363-563A-442C-95E8-771482D0C5E3}"/>
    <cellStyle name="Percent 2 2 2 2 2 3" xfId="7837" xr:uid="{00000000-0005-0000-0000-0000B51E0000}"/>
    <cellStyle name="Percent 2 2 2 2 2 4" xfId="7838" xr:uid="{00000000-0005-0000-0000-0000B61E0000}"/>
    <cellStyle name="Percent 2 2 2 2 2 5" xfId="7839" xr:uid="{00000000-0005-0000-0000-0000B71E0000}"/>
    <cellStyle name="Percent 2 2 2 2 2 6" xfId="7840" xr:uid="{00000000-0005-0000-0000-0000B81E0000}"/>
    <cellStyle name="Percent 2 2 2 2 2 7" xfId="7841" xr:uid="{00000000-0005-0000-0000-0000B91E0000}"/>
    <cellStyle name="Percent 2 2 2 2 2 8" xfId="7842" xr:uid="{00000000-0005-0000-0000-0000BA1E0000}"/>
    <cellStyle name="Percent 2 2 2 2 2 9" xfId="7843" xr:uid="{00000000-0005-0000-0000-0000BB1E0000}"/>
    <cellStyle name="Percent 2 2 2 2 20" xfId="7844" xr:uid="{00000000-0005-0000-0000-0000BC1E0000}"/>
    <cellStyle name="Percent 2 2 2 2 20 2" xfId="7845" xr:uid="{00000000-0005-0000-0000-0000BD1E0000}"/>
    <cellStyle name="Percent 2 2 2 2 20 2 2" xfId="7846" xr:uid="{00000000-0005-0000-0000-0000BE1E0000}"/>
    <cellStyle name="Percent 2 2 2 2 20 2 2 2" xfId="13012" xr:uid="{A7ADA3A5-7B28-49E9-BA5A-468A7BC2918A}"/>
    <cellStyle name="Percent 2 2 2 2 20 2 3" xfId="13011" xr:uid="{75351980-253C-4B47-BD25-EFF20AFC8BE0}"/>
    <cellStyle name="Percent 2 2 2 2 20 3" xfId="7847" xr:uid="{00000000-0005-0000-0000-0000BF1E0000}"/>
    <cellStyle name="Percent 2 2 2 2 20 3 2" xfId="13013" xr:uid="{C8760D1D-645F-42CF-B881-19E15B5A909C}"/>
    <cellStyle name="Percent 2 2 2 2 20 4" xfId="13010" xr:uid="{C8BB8584-10E1-47F2-BB37-C2AEA50D14DE}"/>
    <cellStyle name="Percent 2 2 2 2 21" xfId="7848" xr:uid="{00000000-0005-0000-0000-0000C01E0000}"/>
    <cellStyle name="Percent 2 2 2 2 21 2" xfId="7849" xr:uid="{00000000-0005-0000-0000-0000C11E0000}"/>
    <cellStyle name="Percent 2 2 2 2 21 2 2" xfId="7850" xr:uid="{00000000-0005-0000-0000-0000C21E0000}"/>
    <cellStyle name="Percent 2 2 2 2 21 2 2 2" xfId="13016" xr:uid="{CBC5BDD5-979F-4107-AD6B-18BFEE17D228}"/>
    <cellStyle name="Percent 2 2 2 2 21 2 3" xfId="13015" xr:uid="{FA1C728D-99D6-4054-AD7F-B1CDBE4AD4D6}"/>
    <cellStyle name="Percent 2 2 2 2 21 3" xfId="7851" xr:uid="{00000000-0005-0000-0000-0000C31E0000}"/>
    <cellStyle name="Percent 2 2 2 2 21 3 2" xfId="13017" xr:uid="{96F89E16-6658-4460-8461-CAF12FE089A7}"/>
    <cellStyle name="Percent 2 2 2 2 21 4" xfId="13014" xr:uid="{16200848-8C19-4D31-917D-AE4E0FE95542}"/>
    <cellStyle name="Percent 2 2 2 2 22" xfId="7852" xr:uid="{00000000-0005-0000-0000-0000C41E0000}"/>
    <cellStyle name="Percent 2 2 2 2 22 2" xfId="7853" xr:uid="{00000000-0005-0000-0000-0000C51E0000}"/>
    <cellStyle name="Percent 2 2 2 2 22 2 2" xfId="7854" xr:uid="{00000000-0005-0000-0000-0000C61E0000}"/>
    <cellStyle name="Percent 2 2 2 2 22 2 2 2" xfId="13020" xr:uid="{3D75A589-E77E-4DC2-950A-EC3F4A69885E}"/>
    <cellStyle name="Percent 2 2 2 2 22 2 3" xfId="13019" xr:uid="{2004B439-4B93-46B8-9CB6-34BEF3AB758B}"/>
    <cellStyle name="Percent 2 2 2 2 22 3" xfId="7855" xr:uid="{00000000-0005-0000-0000-0000C71E0000}"/>
    <cellStyle name="Percent 2 2 2 2 22 3 2" xfId="13021" xr:uid="{E9926F23-3E59-4D36-82CF-C746A3F157BE}"/>
    <cellStyle name="Percent 2 2 2 2 22 4" xfId="13018" xr:uid="{6FD9F52C-019D-4CC6-AE24-D139CBD68AB9}"/>
    <cellStyle name="Percent 2 2 2 2 23" xfId="7856" xr:uid="{00000000-0005-0000-0000-0000C81E0000}"/>
    <cellStyle name="Percent 2 2 2 2 23 2" xfId="7857" xr:uid="{00000000-0005-0000-0000-0000C91E0000}"/>
    <cellStyle name="Percent 2 2 2 2 23 2 2" xfId="7858" xr:uid="{00000000-0005-0000-0000-0000CA1E0000}"/>
    <cellStyle name="Percent 2 2 2 2 23 2 2 2" xfId="13024" xr:uid="{502E5E60-5B8F-4707-9770-113242715904}"/>
    <cellStyle name="Percent 2 2 2 2 23 2 3" xfId="13023" xr:uid="{66894C95-926D-40DC-ABF7-9480F3D07C6D}"/>
    <cellStyle name="Percent 2 2 2 2 23 3" xfId="7859" xr:uid="{00000000-0005-0000-0000-0000CB1E0000}"/>
    <cellStyle name="Percent 2 2 2 2 23 3 2" xfId="13025" xr:uid="{61F95C93-80B5-4E24-9D84-EAFBCACF6812}"/>
    <cellStyle name="Percent 2 2 2 2 23 4" xfId="13022" xr:uid="{BF86A1B2-D2CC-4490-982A-B66FCF9994EB}"/>
    <cellStyle name="Percent 2 2 2 2 24" xfId="7860" xr:uid="{00000000-0005-0000-0000-0000CC1E0000}"/>
    <cellStyle name="Percent 2 2 2 2 24 2" xfId="7861" xr:uid="{00000000-0005-0000-0000-0000CD1E0000}"/>
    <cellStyle name="Percent 2 2 2 2 24 2 2" xfId="7862" xr:uid="{00000000-0005-0000-0000-0000CE1E0000}"/>
    <cellStyle name="Percent 2 2 2 2 24 2 2 2" xfId="13028" xr:uid="{379A6FB0-2F93-435B-9AAF-02DF81DAE1EC}"/>
    <cellStyle name="Percent 2 2 2 2 24 2 3" xfId="13027" xr:uid="{85BB3581-A94D-4C8E-9FB0-35139A014ABF}"/>
    <cellStyle name="Percent 2 2 2 2 24 3" xfId="7863" xr:uid="{00000000-0005-0000-0000-0000CF1E0000}"/>
    <cellStyle name="Percent 2 2 2 2 24 3 2" xfId="13029" xr:uid="{2E9CD23E-9A6B-4287-82C8-EF6568E8DC85}"/>
    <cellStyle name="Percent 2 2 2 2 24 4" xfId="13026" xr:uid="{C29DBC12-51BB-40C6-9D80-61C7A104C668}"/>
    <cellStyle name="Percent 2 2 2 2 25" xfId="7864" xr:uid="{00000000-0005-0000-0000-0000D01E0000}"/>
    <cellStyle name="Percent 2 2 2 2 25 2" xfId="7865" xr:uid="{00000000-0005-0000-0000-0000D11E0000}"/>
    <cellStyle name="Percent 2 2 2 2 25 2 2" xfId="7866" xr:uid="{00000000-0005-0000-0000-0000D21E0000}"/>
    <cellStyle name="Percent 2 2 2 2 25 2 2 2" xfId="13032" xr:uid="{8C7A8F24-031B-486B-979F-4D781F1AA893}"/>
    <cellStyle name="Percent 2 2 2 2 25 2 3" xfId="13031" xr:uid="{EDFB9D29-6463-4158-8E41-A794EB309B00}"/>
    <cellStyle name="Percent 2 2 2 2 25 3" xfId="7867" xr:uid="{00000000-0005-0000-0000-0000D31E0000}"/>
    <cellStyle name="Percent 2 2 2 2 25 3 2" xfId="13033" xr:uid="{540645FE-E11E-4791-8335-3E3CAC2AFB2F}"/>
    <cellStyle name="Percent 2 2 2 2 25 4" xfId="13030" xr:uid="{B3F4491A-E611-4E14-951C-1EA752015A97}"/>
    <cellStyle name="Percent 2 2 2 2 26" xfId="7868" xr:uid="{00000000-0005-0000-0000-0000D41E0000}"/>
    <cellStyle name="Percent 2 2 2 2 26 2" xfId="7869" xr:uid="{00000000-0005-0000-0000-0000D51E0000}"/>
    <cellStyle name="Percent 2 2 2 2 26 2 2" xfId="7870" xr:uid="{00000000-0005-0000-0000-0000D61E0000}"/>
    <cellStyle name="Percent 2 2 2 2 26 2 2 2" xfId="13036" xr:uid="{7D9C5039-016D-4C1A-812A-84BD35836D7B}"/>
    <cellStyle name="Percent 2 2 2 2 26 2 3" xfId="13035" xr:uid="{5B08E14F-2D38-4E7C-842C-3638463AD2A0}"/>
    <cellStyle name="Percent 2 2 2 2 26 3" xfId="7871" xr:uid="{00000000-0005-0000-0000-0000D71E0000}"/>
    <cellStyle name="Percent 2 2 2 2 26 3 2" xfId="13037" xr:uid="{3F088F75-75D1-48FC-8A6A-643222EFB935}"/>
    <cellStyle name="Percent 2 2 2 2 26 4" xfId="13034" xr:uid="{92EE8CA4-48D3-4817-BC92-1FBC3D6FA279}"/>
    <cellStyle name="Percent 2 2 2 2 3" xfId="7872" xr:uid="{00000000-0005-0000-0000-0000D81E0000}"/>
    <cellStyle name="Percent 2 2 2 2 4" xfId="7873" xr:uid="{00000000-0005-0000-0000-0000D91E0000}"/>
    <cellStyle name="Percent 2 2 2 2 5" xfId="7874" xr:uid="{00000000-0005-0000-0000-0000DA1E0000}"/>
    <cellStyle name="Percent 2 2 2 2 6" xfId="7875" xr:uid="{00000000-0005-0000-0000-0000DB1E0000}"/>
    <cellStyle name="Percent 2 2 2 2 7" xfId="7876" xr:uid="{00000000-0005-0000-0000-0000DC1E0000}"/>
    <cellStyle name="Percent 2 2 2 2 8" xfId="7877" xr:uid="{00000000-0005-0000-0000-0000DD1E0000}"/>
    <cellStyle name="Percent 2 2 2 2 9" xfId="7878" xr:uid="{00000000-0005-0000-0000-0000DE1E0000}"/>
    <cellStyle name="Percent 2 2 2 20" xfId="7879" xr:uid="{00000000-0005-0000-0000-0000DF1E0000}"/>
    <cellStyle name="Percent 2 2 2 21" xfId="7880" xr:uid="{00000000-0005-0000-0000-0000E01E0000}"/>
    <cellStyle name="Percent 2 2 2 22" xfId="7881" xr:uid="{00000000-0005-0000-0000-0000E11E0000}"/>
    <cellStyle name="Percent 2 2 2 23" xfId="7882" xr:uid="{00000000-0005-0000-0000-0000E21E0000}"/>
    <cellStyle name="Percent 2 2 2 24" xfId="7883" xr:uid="{00000000-0005-0000-0000-0000E31E0000}"/>
    <cellStyle name="Percent 2 2 2 25" xfId="7884" xr:uid="{00000000-0005-0000-0000-0000E41E0000}"/>
    <cellStyle name="Percent 2 2 2 26" xfId="7885" xr:uid="{00000000-0005-0000-0000-0000E51E0000}"/>
    <cellStyle name="Percent 2 2 2 27" xfId="7886" xr:uid="{00000000-0005-0000-0000-0000E61E0000}"/>
    <cellStyle name="Percent 2 2 2 28" xfId="7887" xr:uid="{00000000-0005-0000-0000-0000E71E0000}"/>
    <cellStyle name="Percent 2 2 2 28 2" xfId="13038" xr:uid="{E0000826-B653-4021-B998-61CE2836A4C9}"/>
    <cellStyle name="Percent 2 2 2 3" xfId="7888" xr:uid="{00000000-0005-0000-0000-0000E81E0000}"/>
    <cellStyle name="Percent 2 2 2 3 2" xfId="7889" xr:uid="{00000000-0005-0000-0000-0000E91E0000}"/>
    <cellStyle name="Percent 2 2 2 3 2 2" xfId="7890" xr:uid="{00000000-0005-0000-0000-0000EA1E0000}"/>
    <cellStyle name="Percent 2 2 2 3 2 2 2" xfId="13041" xr:uid="{19070CC6-691A-42EE-A9D6-3C36305FC58F}"/>
    <cellStyle name="Percent 2 2 2 3 2 3" xfId="13040" xr:uid="{17D3997E-7E7B-4B68-9EB8-8301620ABBCA}"/>
    <cellStyle name="Percent 2 2 2 3 3" xfId="7891" xr:uid="{00000000-0005-0000-0000-0000EB1E0000}"/>
    <cellStyle name="Percent 2 2 2 3 3 2" xfId="13042" xr:uid="{CE8C8FB5-3939-4700-BD08-7954177A128F}"/>
    <cellStyle name="Percent 2 2 2 3 4" xfId="13039" xr:uid="{FC8DF1C9-FD36-469C-A558-5ED738E7F833}"/>
    <cellStyle name="Percent 2 2 2 4" xfId="7892" xr:uid="{00000000-0005-0000-0000-0000EC1E0000}"/>
    <cellStyle name="Percent 2 2 2 4 2" xfId="7893" xr:uid="{00000000-0005-0000-0000-0000ED1E0000}"/>
    <cellStyle name="Percent 2 2 2 4 2 2" xfId="7894" xr:uid="{00000000-0005-0000-0000-0000EE1E0000}"/>
    <cellStyle name="Percent 2 2 2 4 2 2 2" xfId="13045" xr:uid="{B5DF0CAB-5960-4FF8-B78F-3DC938F876DB}"/>
    <cellStyle name="Percent 2 2 2 4 2 3" xfId="13044" xr:uid="{F3752D95-158C-45A5-A64A-1F07B18F48A2}"/>
    <cellStyle name="Percent 2 2 2 4 3" xfId="7895" xr:uid="{00000000-0005-0000-0000-0000EF1E0000}"/>
    <cellStyle name="Percent 2 2 2 4 3 2" xfId="13046" xr:uid="{440E2463-6D7F-44F5-9F65-E29525AA30A7}"/>
    <cellStyle name="Percent 2 2 2 4 4" xfId="13043" xr:uid="{A56B932F-E6B2-43CF-BED3-AC09E7924E36}"/>
    <cellStyle name="Percent 2 2 2 5" xfId="7896" xr:uid="{00000000-0005-0000-0000-0000F01E0000}"/>
    <cellStyle name="Percent 2 2 2 5 2" xfId="7897" xr:uid="{00000000-0005-0000-0000-0000F11E0000}"/>
    <cellStyle name="Percent 2 2 2 5 2 2" xfId="7898" xr:uid="{00000000-0005-0000-0000-0000F21E0000}"/>
    <cellStyle name="Percent 2 2 2 5 2 2 2" xfId="13049" xr:uid="{DFCCADB5-D36B-4DD7-B84E-CCEB838E6CC1}"/>
    <cellStyle name="Percent 2 2 2 5 2 3" xfId="13048" xr:uid="{30584DD2-C07F-4F20-8AFA-12A3BCDC52B2}"/>
    <cellStyle name="Percent 2 2 2 5 3" xfId="7899" xr:uid="{00000000-0005-0000-0000-0000F31E0000}"/>
    <cellStyle name="Percent 2 2 2 5 3 2" xfId="13050" xr:uid="{3702D827-499C-4A01-97AB-FAC65DBF71F8}"/>
    <cellStyle name="Percent 2 2 2 5 4" xfId="13047" xr:uid="{60DBAFFE-B467-4CC6-81E8-02744500AB33}"/>
    <cellStyle name="Percent 2 2 2 6" xfId="7900" xr:uid="{00000000-0005-0000-0000-0000F41E0000}"/>
    <cellStyle name="Percent 2 2 2 6 2" xfId="7901" xr:uid="{00000000-0005-0000-0000-0000F51E0000}"/>
    <cellStyle name="Percent 2 2 2 6 2 2" xfId="7902" xr:uid="{00000000-0005-0000-0000-0000F61E0000}"/>
    <cellStyle name="Percent 2 2 2 6 2 2 2" xfId="13053" xr:uid="{DDBBE75F-44FD-46FE-BADD-1924E023A8FA}"/>
    <cellStyle name="Percent 2 2 2 6 2 3" xfId="13052" xr:uid="{6A900C52-EE05-4426-A767-1DB9271E2D2A}"/>
    <cellStyle name="Percent 2 2 2 6 3" xfId="7903" xr:uid="{00000000-0005-0000-0000-0000F71E0000}"/>
    <cellStyle name="Percent 2 2 2 6 3 2" xfId="13054" xr:uid="{16A20E66-A6C9-4474-8887-E3E205997AEF}"/>
    <cellStyle name="Percent 2 2 2 6 4" xfId="13051" xr:uid="{04265A96-CDC2-4C44-9300-5D2BEBD01A5F}"/>
    <cellStyle name="Percent 2 2 2 7" xfId="7904" xr:uid="{00000000-0005-0000-0000-0000F81E0000}"/>
    <cellStyle name="Percent 2 2 2 7 2" xfId="7905" xr:uid="{00000000-0005-0000-0000-0000F91E0000}"/>
    <cellStyle name="Percent 2 2 2 7 2 2" xfId="7906" xr:uid="{00000000-0005-0000-0000-0000FA1E0000}"/>
    <cellStyle name="Percent 2 2 2 7 2 2 2" xfId="13057" xr:uid="{FEC89C74-4570-4A1C-8B5A-09BBD39E60A6}"/>
    <cellStyle name="Percent 2 2 2 7 2 3" xfId="13056" xr:uid="{3B336D95-3777-4411-B21D-1367443B8633}"/>
    <cellStyle name="Percent 2 2 2 7 3" xfId="7907" xr:uid="{00000000-0005-0000-0000-0000FB1E0000}"/>
    <cellStyle name="Percent 2 2 2 7 3 2" xfId="13058" xr:uid="{7F87C830-985D-41F9-9EBB-BDD2D39A29DB}"/>
    <cellStyle name="Percent 2 2 2 7 4" xfId="13055" xr:uid="{64459C57-02BB-4516-9E69-DFD1D3FA4C7A}"/>
    <cellStyle name="Percent 2 2 2 8" xfId="7908" xr:uid="{00000000-0005-0000-0000-0000FC1E0000}"/>
    <cellStyle name="Percent 2 2 2 8 2" xfId="7909" xr:uid="{00000000-0005-0000-0000-0000FD1E0000}"/>
    <cellStyle name="Percent 2 2 2 8 2 2" xfId="7910" xr:uid="{00000000-0005-0000-0000-0000FE1E0000}"/>
    <cellStyle name="Percent 2 2 2 8 2 2 2" xfId="13061" xr:uid="{B0AE5D8E-204F-4A9F-BBE0-4941FBD8229F}"/>
    <cellStyle name="Percent 2 2 2 8 2 3" xfId="13060" xr:uid="{2DAAC50E-F6BA-4057-B394-A9403CD78610}"/>
    <cellStyle name="Percent 2 2 2 8 3" xfId="7911" xr:uid="{00000000-0005-0000-0000-0000FF1E0000}"/>
    <cellStyle name="Percent 2 2 2 8 3 2" xfId="13062" xr:uid="{75403351-B033-40C3-A2D9-D8C2C5778BE2}"/>
    <cellStyle name="Percent 2 2 2 8 4" xfId="13059" xr:uid="{572B1BEB-7C22-4F9E-A2BD-67603C412F1D}"/>
    <cellStyle name="Percent 2 2 2 9" xfId="7912" xr:uid="{00000000-0005-0000-0000-0000001F0000}"/>
    <cellStyle name="Percent 2 2 2 9 2" xfId="7913" xr:uid="{00000000-0005-0000-0000-0000011F0000}"/>
    <cellStyle name="Percent 2 2 2 9 2 2" xfId="7914" xr:uid="{00000000-0005-0000-0000-0000021F0000}"/>
    <cellStyle name="Percent 2 2 2 9 2 2 2" xfId="13065" xr:uid="{80CB2CD2-6E5A-499A-9828-128C1440BC05}"/>
    <cellStyle name="Percent 2 2 2 9 2 3" xfId="13064" xr:uid="{8CBBB6B2-6FDE-4988-9893-1BCFEBA5DF7A}"/>
    <cellStyle name="Percent 2 2 2 9 3" xfId="7915" xr:uid="{00000000-0005-0000-0000-0000031F0000}"/>
    <cellStyle name="Percent 2 2 2 9 3 2" xfId="13066" xr:uid="{4FC4CB37-5C12-4973-9D83-6FEF49F0F5CC}"/>
    <cellStyle name="Percent 2 2 2 9 4" xfId="13063" xr:uid="{E15083BC-C6A0-4E4F-9772-47C88D89AE0B}"/>
    <cellStyle name="Percent 2 2 20" xfId="7916" xr:uid="{00000000-0005-0000-0000-0000041F0000}"/>
    <cellStyle name="Percent 2 2 20 2" xfId="7917" xr:uid="{00000000-0005-0000-0000-0000051F0000}"/>
    <cellStyle name="Percent 2 2 20 2 2" xfId="7918" xr:uid="{00000000-0005-0000-0000-0000061F0000}"/>
    <cellStyle name="Percent 2 2 20 2 2 2" xfId="13069" xr:uid="{611CC85B-6777-431C-B414-96FD789CE6B6}"/>
    <cellStyle name="Percent 2 2 20 2 3" xfId="13068" xr:uid="{902F95DE-4C8B-42D2-B1BE-AF293EFDC0A0}"/>
    <cellStyle name="Percent 2 2 20 3" xfId="7919" xr:uid="{00000000-0005-0000-0000-0000071F0000}"/>
    <cellStyle name="Percent 2 2 20 3 2" xfId="13070" xr:uid="{4850EB76-5999-409B-90F1-DBBB8EE5BFE4}"/>
    <cellStyle name="Percent 2 2 20 4" xfId="13067" xr:uid="{F29665C8-E36E-4E56-867C-22BC7C989D90}"/>
    <cellStyle name="Percent 2 2 21" xfId="7920" xr:uid="{00000000-0005-0000-0000-0000081F0000}"/>
    <cellStyle name="Percent 2 2 21 2" xfId="7921" xr:uid="{00000000-0005-0000-0000-0000091F0000}"/>
    <cellStyle name="Percent 2 2 21 2 2" xfId="7922" xr:uid="{00000000-0005-0000-0000-00000A1F0000}"/>
    <cellStyle name="Percent 2 2 21 2 2 2" xfId="13073" xr:uid="{F6900D02-DD8A-4EDA-B54E-4C34CAC48480}"/>
    <cellStyle name="Percent 2 2 21 2 3" xfId="13072" xr:uid="{4B925D49-FC8D-4BBB-98A0-674B1D49B744}"/>
    <cellStyle name="Percent 2 2 21 3" xfId="7923" xr:uid="{00000000-0005-0000-0000-00000B1F0000}"/>
    <cellStyle name="Percent 2 2 21 3 2" xfId="13074" xr:uid="{3301F55F-9725-45C3-BC6A-E1B3C52A33FF}"/>
    <cellStyle name="Percent 2 2 21 4" xfId="13071" xr:uid="{8BC81919-4FD6-4024-9040-148CB7F69B3F}"/>
    <cellStyle name="Percent 2 2 22" xfId="7924" xr:uid="{00000000-0005-0000-0000-00000C1F0000}"/>
    <cellStyle name="Percent 2 2 22 2" xfId="7925" xr:uid="{00000000-0005-0000-0000-00000D1F0000}"/>
    <cellStyle name="Percent 2 2 22 2 2" xfId="7926" xr:uid="{00000000-0005-0000-0000-00000E1F0000}"/>
    <cellStyle name="Percent 2 2 22 2 2 2" xfId="13077" xr:uid="{D1EDF996-CABF-407A-BF66-BFCEA5A62048}"/>
    <cellStyle name="Percent 2 2 22 2 3" xfId="13076" xr:uid="{DA13895F-2B0B-4864-B3DD-8674F1864434}"/>
    <cellStyle name="Percent 2 2 22 3" xfId="7927" xr:uid="{00000000-0005-0000-0000-00000F1F0000}"/>
    <cellStyle name="Percent 2 2 22 3 2" xfId="13078" xr:uid="{9232B379-A906-44E7-82BF-69C8429B7D36}"/>
    <cellStyle name="Percent 2 2 22 4" xfId="13075" xr:uid="{C6E8D46B-CDAD-4460-91F4-3AFB9ED7C7FD}"/>
    <cellStyle name="Percent 2 2 23" xfId="7928" xr:uid="{00000000-0005-0000-0000-0000101F0000}"/>
    <cellStyle name="Percent 2 2 23 2" xfId="7929" xr:uid="{00000000-0005-0000-0000-0000111F0000}"/>
    <cellStyle name="Percent 2 2 23 2 2" xfId="7930" xr:uid="{00000000-0005-0000-0000-0000121F0000}"/>
    <cellStyle name="Percent 2 2 23 2 2 2" xfId="13081" xr:uid="{B469ED18-52DD-40BF-900D-62FD56B0B4CA}"/>
    <cellStyle name="Percent 2 2 23 2 3" xfId="13080" xr:uid="{79244AB4-32D4-4D99-9F63-5CC2D23EC96B}"/>
    <cellStyle name="Percent 2 2 23 3" xfId="7931" xr:uid="{00000000-0005-0000-0000-0000131F0000}"/>
    <cellStyle name="Percent 2 2 23 3 2" xfId="13082" xr:uid="{3525404D-F58A-40BB-8622-F2BEF48ED4D3}"/>
    <cellStyle name="Percent 2 2 23 4" xfId="13079" xr:uid="{C8B971CA-3E90-4422-B583-D196E24B05C0}"/>
    <cellStyle name="Percent 2 2 24" xfId="7932" xr:uid="{00000000-0005-0000-0000-0000141F0000}"/>
    <cellStyle name="Percent 2 2 24 2" xfId="7933" xr:uid="{00000000-0005-0000-0000-0000151F0000}"/>
    <cellStyle name="Percent 2 2 24 2 2" xfId="7934" xr:uid="{00000000-0005-0000-0000-0000161F0000}"/>
    <cellStyle name="Percent 2 2 24 2 2 2" xfId="13085" xr:uid="{35156051-7386-44ED-8739-94C08B48932A}"/>
    <cellStyle name="Percent 2 2 24 2 3" xfId="13084" xr:uid="{72F08500-F707-405D-B996-F0B431F808BF}"/>
    <cellStyle name="Percent 2 2 24 3" xfId="7935" xr:uid="{00000000-0005-0000-0000-0000171F0000}"/>
    <cellStyle name="Percent 2 2 24 3 2" xfId="13086" xr:uid="{471238B0-B822-4FED-B1F0-93CDFB55881D}"/>
    <cellStyle name="Percent 2 2 24 4" xfId="13083" xr:uid="{CB0B3A6A-95DA-42A1-A338-AF91CDA3C72C}"/>
    <cellStyle name="Percent 2 2 25" xfId="7936" xr:uid="{00000000-0005-0000-0000-0000181F0000}"/>
    <cellStyle name="Percent 2 2 25 2" xfId="7937" xr:uid="{00000000-0005-0000-0000-0000191F0000}"/>
    <cellStyle name="Percent 2 2 25 2 2" xfId="7938" xr:uid="{00000000-0005-0000-0000-00001A1F0000}"/>
    <cellStyle name="Percent 2 2 25 2 2 2" xfId="13089" xr:uid="{4F189E5F-F124-4A64-982F-B73F67459F4E}"/>
    <cellStyle name="Percent 2 2 25 2 3" xfId="13088" xr:uid="{FFA66DD1-D12F-49CD-9999-4AA2F21F7ABA}"/>
    <cellStyle name="Percent 2 2 25 3" xfId="7939" xr:uid="{00000000-0005-0000-0000-00001B1F0000}"/>
    <cellStyle name="Percent 2 2 25 3 2" xfId="13090" xr:uid="{08094306-273B-4269-B766-934AE1022345}"/>
    <cellStyle name="Percent 2 2 25 4" xfId="13087" xr:uid="{802361D7-1FC2-4B4D-83C2-A2E096F649EE}"/>
    <cellStyle name="Percent 2 2 26" xfId="7940" xr:uid="{00000000-0005-0000-0000-00001C1F0000}"/>
    <cellStyle name="Percent 2 2 26 2" xfId="7941" xr:uid="{00000000-0005-0000-0000-00001D1F0000}"/>
    <cellStyle name="Percent 2 2 26 2 2" xfId="7942" xr:uid="{00000000-0005-0000-0000-00001E1F0000}"/>
    <cellStyle name="Percent 2 2 26 2 2 2" xfId="13093" xr:uid="{A70C42F4-C996-4017-8FFD-BA29E75CF76F}"/>
    <cellStyle name="Percent 2 2 26 2 3" xfId="13092" xr:uid="{C434FB36-A5B4-42DA-887F-C2ADABF245EF}"/>
    <cellStyle name="Percent 2 2 26 3" xfId="7943" xr:uid="{00000000-0005-0000-0000-00001F1F0000}"/>
    <cellStyle name="Percent 2 2 26 3 2" xfId="13094" xr:uid="{694CCE3A-9B72-48FE-AF12-90747ADD6E81}"/>
    <cellStyle name="Percent 2 2 26 4" xfId="13091" xr:uid="{90783F2D-3DED-4E43-8D64-C203255708D7}"/>
    <cellStyle name="Percent 2 2 27" xfId="7944" xr:uid="{00000000-0005-0000-0000-0000201F0000}"/>
    <cellStyle name="Percent 2 2 27 2" xfId="7945" xr:uid="{00000000-0005-0000-0000-0000211F0000}"/>
    <cellStyle name="Percent 2 2 27 2 2" xfId="7946" xr:uid="{00000000-0005-0000-0000-0000221F0000}"/>
    <cellStyle name="Percent 2 2 27 2 2 2" xfId="13097" xr:uid="{AB1AC30E-12C9-46B0-8DC0-B53CA20A5C06}"/>
    <cellStyle name="Percent 2 2 27 2 3" xfId="13096" xr:uid="{C081CAC2-BDDD-4E35-A873-E9F42F76469D}"/>
    <cellStyle name="Percent 2 2 27 3" xfId="7947" xr:uid="{00000000-0005-0000-0000-0000231F0000}"/>
    <cellStyle name="Percent 2 2 27 3 2" xfId="13098" xr:uid="{CFD97D78-C1B1-4556-83D8-CBD66C79EE40}"/>
    <cellStyle name="Percent 2 2 27 4" xfId="13095" xr:uid="{B2E75414-2D5E-4760-91D7-FBB36BD13358}"/>
    <cellStyle name="Percent 2 2 28" xfId="7948" xr:uid="{00000000-0005-0000-0000-0000241F0000}"/>
    <cellStyle name="Percent 2 2 28 2" xfId="7949" xr:uid="{00000000-0005-0000-0000-0000251F0000}"/>
    <cellStyle name="Percent 2 2 28 3" xfId="7950" xr:uid="{00000000-0005-0000-0000-0000261F0000}"/>
    <cellStyle name="Percent 2 2 29" xfId="7951" xr:uid="{00000000-0005-0000-0000-0000271F0000}"/>
    <cellStyle name="Percent 2 2 3" xfId="7952" xr:uid="{00000000-0005-0000-0000-0000281F0000}"/>
    <cellStyle name="Percent 2 2 3 2" xfId="7953" xr:uid="{00000000-0005-0000-0000-0000291F0000}"/>
    <cellStyle name="Percent 2 2 3 2 2" xfId="7954" xr:uid="{00000000-0005-0000-0000-00002A1F0000}"/>
    <cellStyle name="Percent 2 2 3 2 3" xfId="7955" xr:uid="{00000000-0005-0000-0000-00002B1F0000}"/>
    <cellStyle name="Percent 2 2 3 3" xfId="7956" xr:uid="{00000000-0005-0000-0000-00002C1F0000}"/>
    <cellStyle name="Percent 2 2 4" xfId="7957" xr:uid="{00000000-0005-0000-0000-00002D1F0000}"/>
    <cellStyle name="Percent 2 2 4 2" xfId="7958" xr:uid="{00000000-0005-0000-0000-00002E1F0000}"/>
    <cellStyle name="Percent 2 2 4 2 2" xfId="7959" xr:uid="{00000000-0005-0000-0000-00002F1F0000}"/>
    <cellStyle name="Percent 2 2 4 2 3" xfId="7960" xr:uid="{00000000-0005-0000-0000-0000301F0000}"/>
    <cellStyle name="Percent 2 2 4 3" xfId="7961" xr:uid="{00000000-0005-0000-0000-0000311F0000}"/>
    <cellStyle name="Percent 2 2 5" xfId="7962" xr:uid="{00000000-0005-0000-0000-0000321F0000}"/>
    <cellStyle name="Percent 2 2 5 2" xfId="7963" xr:uid="{00000000-0005-0000-0000-0000331F0000}"/>
    <cellStyle name="Percent 2 2 5 2 2" xfId="7964" xr:uid="{00000000-0005-0000-0000-0000341F0000}"/>
    <cellStyle name="Percent 2 2 5 2 3" xfId="7965" xr:uid="{00000000-0005-0000-0000-0000351F0000}"/>
    <cellStyle name="Percent 2 2 5 3" xfId="7966" xr:uid="{00000000-0005-0000-0000-0000361F0000}"/>
    <cellStyle name="Percent 2 2 6" xfId="7967" xr:uid="{00000000-0005-0000-0000-0000371F0000}"/>
    <cellStyle name="Percent 2 2 6 2" xfId="7968" xr:uid="{00000000-0005-0000-0000-0000381F0000}"/>
    <cellStyle name="Percent 2 2 6 2 2" xfId="7969" xr:uid="{00000000-0005-0000-0000-0000391F0000}"/>
    <cellStyle name="Percent 2 2 6 2 3" xfId="7970" xr:uid="{00000000-0005-0000-0000-00003A1F0000}"/>
    <cellStyle name="Percent 2 2 6 3" xfId="7971" xr:uid="{00000000-0005-0000-0000-00003B1F0000}"/>
    <cellStyle name="Percent 2 2 7" xfId="7972" xr:uid="{00000000-0005-0000-0000-00003C1F0000}"/>
    <cellStyle name="Percent 2 2 7 2" xfId="7973" xr:uid="{00000000-0005-0000-0000-00003D1F0000}"/>
    <cellStyle name="Percent 2 2 7 2 2" xfId="7974" xr:uid="{00000000-0005-0000-0000-00003E1F0000}"/>
    <cellStyle name="Percent 2 2 7 2 3" xfId="7975" xr:uid="{00000000-0005-0000-0000-00003F1F0000}"/>
    <cellStyle name="Percent 2 2 7 3" xfId="7976" xr:uid="{00000000-0005-0000-0000-0000401F0000}"/>
    <cellStyle name="Percent 2 2 8" xfId="7977" xr:uid="{00000000-0005-0000-0000-0000411F0000}"/>
    <cellStyle name="Percent 2 2 8 2" xfId="7978" xr:uid="{00000000-0005-0000-0000-0000421F0000}"/>
    <cellStyle name="Percent 2 2 8 2 2" xfId="7979" xr:uid="{00000000-0005-0000-0000-0000431F0000}"/>
    <cellStyle name="Percent 2 2 8 2 3" xfId="7980" xr:uid="{00000000-0005-0000-0000-0000441F0000}"/>
    <cellStyle name="Percent 2 2 8 3" xfId="7981" xr:uid="{00000000-0005-0000-0000-0000451F0000}"/>
    <cellStyle name="Percent 2 2 9" xfId="7982" xr:uid="{00000000-0005-0000-0000-0000461F0000}"/>
    <cellStyle name="Percent 2 2 9 2" xfId="7983" xr:uid="{00000000-0005-0000-0000-0000471F0000}"/>
    <cellStyle name="Percent 2 20" xfId="7984" xr:uid="{00000000-0005-0000-0000-0000481F0000}"/>
    <cellStyle name="Percent 2 20 2" xfId="7985" xr:uid="{00000000-0005-0000-0000-0000491F0000}"/>
    <cellStyle name="Percent 2 20 2 2" xfId="7986" xr:uid="{00000000-0005-0000-0000-00004A1F0000}"/>
    <cellStyle name="Percent 2 20 2 3" xfId="7987" xr:uid="{00000000-0005-0000-0000-00004B1F0000}"/>
    <cellStyle name="Percent 2 20 3" xfId="7988" xr:uid="{00000000-0005-0000-0000-00004C1F0000}"/>
    <cellStyle name="Percent 2 21" xfId="7989" xr:uid="{00000000-0005-0000-0000-00004D1F0000}"/>
    <cellStyle name="Percent 2 21 2" xfId="7990" xr:uid="{00000000-0005-0000-0000-00004E1F0000}"/>
    <cellStyle name="Percent 2 21 2 2" xfId="7991" xr:uid="{00000000-0005-0000-0000-00004F1F0000}"/>
    <cellStyle name="Percent 2 21 2 3" xfId="7992" xr:uid="{00000000-0005-0000-0000-0000501F0000}"/>
    <cellStyle name="Percent 2 21 3" xfId="7993" xr:uid="{00000000-0005-0000-0000-0000511F0000}"/>
    <cellStyle name="Percent 2 22" xfId="7994" xr:uid="{00000000-0005-0000-0000-0000521F0000}"/>
    <cellStyle name="Percent 2 22 2" xfId="7995" xr:uid="{00000000-0005-0000-0000-0000531F0000}"/>
    <cellStyle name="Percent 2 22 2 2" xfId="7996" xr:uid="{00000000-0005-0000-0000-0000541F0000}"/>
    <cellStyle name="Percent 2 22 2 3" xfId="7997" xr:uid="{00000000-0005-0000-0000-0000551F0000}"/>
    <cellStyle name="Percent 2 22 3" xfId="7998" xr:uid="{00000000-0005-0000-0000-0000561F0000}"/>
    <cellStyle name="Percent 2 23" xfId="7999" xr:uid="{00000000-0005-0000-0000-0000571F0000}"/>
    <cellStyle name="Percent 2 23 2" xfId="8000" xr:uid="{00000000-0005-0000-0000-0000581F0000}"/>
    <cellStyle name="Percent 2 23 2 2" xfId="8001" xr:uid="{00000000-0005-0000-0000-0000591F0000}"/>
    <cellStyle name="Percent 2 23 2 3" xfId="8002" xr:uid="{00000000-0005-0000-0000-00005A1F0000}"/>
    <cellStyle name="Percent 2 23 3" xfId="8003" xr:uid="{00000000-0005-0000-0000-00005B1F0000}"/>
    <cellStyle name="Percent 2 24" xfId="8004" xr:uid="{00000000-0005-0000-0000-00005C1F0000}"/>
    <cellStyle name="Percent 2 24 2" xfId="8005" xr:uid="{00000000-0005-0000-0000-00005D1F0000}"/>
    <cellStyle name="Percent 2 24 2 2" xfId="8006" xr:uid="{00000000-0005-0000-0000-00005E1F0000}"/>
    <cellStyle name="Percent 2 24 2 3" xfId="8007" xr:uid="{00000000-0005-0000-0000-00005F1F0000}"/>
    <cellStyle name="Percent 2 24 3" xfId="8008" xr:uid="{00000000-0005-0000-0000-0000601F0000}"/>
    <cellStyle name="Percent 2 25" xfId="8009" xr:uid="{00000000-0005-0000-0000-0000611F0000}"/>
    <cellStyle name="Percent 2 25 2" xfId="8010" xr:uid="{00000000-0005-0000-0000-0000621F0000}"/>
    <cellStyle name="Percent 2 25 2 2" xfId="8011" xr:uid="{00000000-0005-0000-0000-0000631F0000}"/>
    <cellStyle name="Percent 2 25 2 3" xfId="8012" xr:uid="{00000000-0005-0000-0000-0000641F0000}"/>
    <cellStyle name="Percent 2 25 3" xfId="8013" xr:uid="{00000000-0005-0000-0000-0000651F0000}"/>
    <cellStyle name="Percent 2 26" xfId="8014" xr:uid="{00000000-0005-0000-0000-0000661F0000}"/>
    <cellStyle name="Percent 2 26 2" xfId="8015" xr:uid="{00000000-0005-0000-0000-0000671F0000}"/>
    <cellStyle name="Percent 2 26 2 2" xfId="8016" xr:uid="{00000000-0005-0000-0000-0000681F0000}"/>
    <cellStyle name="Percent 2 26 2 3" xfId="8017" xr:uid="{00000000-0005-0000-0000-0000691F0000}"/>
    <cellStyle name="Percent 2 26 3" xfId="8018" xr:uid="{00000000-0005-0000-0000-00006A1F0000}"/>
    <cellStyle name="Percent 2 27" xfId="8019" xr:uid="{00000000-0005-0000-0000-00006B1F0000}"/>
    <cellStyle name="Percent 2 27 2" xfId="8020" xr:uid="{00000000-0005-0000-0000-00006C1F0000}"/>
    <cellStyle name="Percent 2 27 2 2" xfId="8021" xr:uid="{00000000-0005-0000-0000-00006D1F0000}"/>
    <cellStyle name="Percent 2 27 2 3" xfId="8022" xr:uid="{00000000-0005-0000-0000-00006E1F0000}"/>
    <cellStyle name="Percent 2 27 3" xfId="8023" xr:uid="{00000000-0005-0000-0000-00006F1F0000}"/>
    <cellStyle name="Percent 2 28" xfId="8024" xr:uid="{00000000-0005-0000-0000-0000701F0000}"/>
    <cellStyle name="Percent 2 28 2" xfId="8025" xr:uid="{00000000-0005-0000-0000-0000711F0000}"/>
    <cellStyle name="Percent 2 28 3" xfId="8026" xr:uid="{00000000-0005-0000-0000-0000721F0000}"/>
    <cellStyle name="Percent 2 28 4" xfId="8027" xr:uid="{00000000-0005-0000-0000-0000731F0000}"/>
    <cellStyle name="Percent 2 29" xfId="8028" xr:uid="{00000000-0005-0000-0000-0000741F0000}"/>
    <cellStyle name="Percent 2 29 2" xfId="8029" xr:uid="{00000000-0005-0000-0000-0000751F0000}"/>
    <cellStyle name="Percent 2 3" xfId="8030" xr:uid="{00000000-0005-0000-0000-0000761F0000}"/>
    <cellStyle name="Percent 2 3 10" xfId="8031" xr:uid="{00000000-0005-0000-0000-0000771F0000}"/>
    <cellStyle name="Percent 2 3 11" xfId="8032" xr:uid="{00000000-0005-0000-0000-0000781F0000}"/>
    <cellStyle name="Percent 2 3 12" xfId="8033" xr:uid="{00000000-0005-0000-0000-0000791F0000}"/>
    <cellStyle name="Percent 2 3 13" xfId="8034" xr:uid="{00000000-0005-0000-0000-00007A1F0000}"/>
    <cellStyle name="Percent 2 3 14" xfId="8035" xr:uid="{00000000-0005-0000-0000-00007B1F0000}"/>
    <cellStyle name="Percent 2 3 15" xfId="8036" xr:uid="{00000000-0005-0000-0000-00007C1F0000}"/>
    <cellStyle name="Percent 2 3 16" xfId="8037" xr:uid="{00000000-0005-0000-0000-00007D1F0000}"/>
    <cellStyle name="Percent 2 3 17" xfId="8038" xr:uid="{00000000-0005-0000-0000-00007E1F0000}"/>
    <cellStyle name="Percent 2 3 18" xfId="8039" xr:uid="{00000000-0005-0000-0000-00007F1F0000}"/>
    <cellStyle name="Percent 2 3 19" xfId="8040" xr:uid="{00000000-0005-0000-0000-0000801F0000}"/>
    <cellStyle name="Percent 2 3 2" xfId="8041" xr:uid="{00000000-0005-0000-0000-0000811F0000}"/>
    <cellStyle name="Percent 2 3 2 2" xfId="8042" xr:uid="{00000000-0005-0000-0000-0000821F0000}"/>
    <cellStyle name="Percent 2 3 2 2 2" xfId="8043" xr:uid="{00000000-0005-0000-0000-0000831F0000}"/>
    <cellStyle name="Percent 2 3 2 2 2 2" xfId="8044" xr:uid="{00000000-0005-0000-0000-0000841F0000}"/>
    <cellStyle name="Percent 2 3 2 2 2 2 2" xfId="8045" xr:uid="{00000000-0005-0000-0000-0000851F0000}"/>
    <cellStyle name="Percent 2 3 2 2 2 3" xfId="8046" xr:uid="{00000000-0005-0000-0000-0000861F0000}"/>
    <cellStyle name="Percent 2 3 2 2 3" xfId="8047" xr:uid="{00000000-0005-0000-0000-0000871F0000}"/>
    <cellStyle name="Percent 2 3 2 2 3 2" xfId="8048" xr:uid="{00000000-0005-0000-0000-0000881F0000}"/>
    <cellStyle name="Percent 2 3 2 2 3 2 2" xfId="8049" xr:uid="{00000000-0005-0000-0000-0000891F0000}"/>
    <cellStyle name="Percent 2 3 2 2 3 3" xfId="8050" xr:uid="{00000000-0005-0000-0000-00008A1F0000}"/>
    <cellStyle name="Percent 2 3 2 2 4" xfId="8051" xr:uid="{00000000-0005-0000-0000-00008B1F0000}"/>
    <cellStyle name="Percent 2 3 2 2 4 2" xfId="8052" xr:uid="{00000000-0005-0000-0000-00008C1F0000}"/>
    <cellStyle name="Percent 2 3 2 2 4 2 2" xfId="8053" xr:uid="{00000000-0005-0000-0000-00008D1F0000}"/>
    <cellStyle name="Percent 2 3 2 2 4 3" xfId="8054" xr:uid="{00000000-0005-0000-0000-00008E1F0000}"/>
    <cellStyle name="Percent 2 3 2 2 5" xfId="8055" xr:uid="{00000000-0005-0000-0000-00008F1F0000}"/>
    <cellStyle name="Percent 2 3 2 2 5 2" xfId="8056" xr:uid="{00000000-0005-0000-0000-0000901F0000}"/>
    <cellStyle name="Percent 2 3 2 2 5 2 2" xfId="8057" xr:uid="{00000000-0005-0000-0000-0000911F0000}"/>
    <cellStyle name="Percent 2 3 2 2 5 3" xfId="8058" xr:uid="{00000000-0005-0000-0000-0000921F0000}"/>
    <cellStyle name="Percent 2 3 2 3" xfId="8059" xr:uid="{00000000-0005-0000-0000-0000931F0000}"/>
    <cellStyle name="Percent 2 3 2 4" xfId="8060" xr:uid="{00000000-0005-0000-0000-0000941F0000}"/>
    <cellStyle name="Percent 2 3 2 4 2" xfId="8061" xr:uid="{00000000-0005-0000-0000-0000951F0000}"/>
    <cellStyle name="Percent 2 3 2 5" xfId="8062" xr:uid="{00000000-0005-0000-0000-0000961F0000}"/>
    <cellStyle name="Percent 2 3 2 6" xfId="8063" xr:uid="{00000000-0005-0000-0000-0000971F0000}"/>
    <cellStyle name="Percent 2 3 2 6 2" xfId="8064" xr:uid="{00000000-0005-0000-0000-0000981F0000}"/>
    <cellStyle name="Percent 2 3 2 6 3" xfId="8065" xr:uid="{00000000-0005-0000-0000-0000991F0000}"/>
    <cellStyle name="Percent 2 3 2 7" xfId="8066" xr:uid="{00000000-0005-0000-0000-00009A1F0000}"/>
    <cellStyle name="Percent 2 3 2 8" xfId="8067" xr:uid="{00000000-0005-0000-0000-00009B1F0000}"/>
    <cellStyle name="Percent 2 3 3" xfId="8068" xr:uid="{00000000-0005-0000-0000-00009C1F0000}"/>
    <cellStyle name="Percent 2 3 3 2" xfId="8069" xr:uid="{00000000-0005-0000-0000-00009D1F0000}"/>
    <cellStyle name="Percent 2 3 3 2 2" xfId="8070" xr:uid="{00000000-0005-0000-0000-00009E1F0000}"/>
    <cellStyle name="Percent 2 3 3 3" xfId="8071" xr:uid="{00000000-0005-0000-0000-00009F1F0000}"/>
    <cellStyle name="Percent 2 3 3 4" xfId="8072" xr:uid="{00000000-0005-0000-0000-0000A01F0000}"/>
    <cellStyle name="Percent 2 3 4" xfId="8073" xr:uid="{00000000-0005-0000-0000-0000A11F0000}"/>
    <cellStyle name="Percent 2 3 4 2" xfId="8074" xr:uid="{00000000-0005-0000-0000-0000A21F0000}"/>
    <cellStyle name="Percent 2 3 4 2 2" xfId="8075" xr:uid="{00000000-0005-0000-0000-0000A31F0000}"/>
    <cellStyle name="Percent 2 3 4 3" xfId="8076" xr:uid="{00000000-0005-0000-0000-0000A41F0000}"/>
    <cellStyle name="Percent 2 3 4 4" xfId="8077" xr:uid="{00000000-0005-0000-0000-0000A51F0000}"/>
    <cellStyle name="Percent 2 3 5" xfId="8078" xr:uid="{00000000-0005-0000-0000-0000A61F0000}"/>
    <cellStyle name="Percent 2 3 5 2" xfId="8079" xr:uid="{00000000-0005-0000-0000-0000A71F0000}"/>
    <cellStyle name="Percent 2 3 5 2 2" xfId="8080" xr:uid="{00000000-0005-0000-0000-0000A81F0000}"/>
    <cellStyle name="Percent 2 3 5 3" xfId="8081" xr:uid="{00000000-0005-0000-0000-0000A91F0000}"/>
    <cellStyle name="Percent 2 3 5 4" xfId="8082" xr:uid="{00000000-0005-0000-0000-0000AA1F0000}"/>
    <cellStyle name="Percent 2 3 6" xfId="8083" xr:uid="{00000000-0005-0000-0000-0000AB1F0000}"/>
    <cellStyle name="Percent 2 3 6 2" xfId="8084" xr:uid="{00000000-0005-0000-0000-0000AC1F0000}"/>
    <cellStyle name="Percent 2 3 6 2 2" xfId="8085" xr:uid="{00000000-0005-0000-0000-0000AD1F0000}"/>
    <cellStyle name="Percent 2 3 6 3" xfId="8086" xr:uid="{00000000-0005-0000-0000-0000AE1F0000}"/>
    <cellStyle name="Percent 2 3 6 4" xfId="8087" xr:uid="{00000000-0005-0000-0000-0000AF1F0000}"/>
    <cellStyle name="Percent 2 3 7" xfId="8088" xr:uid="{00000000-0005-0000-0000-0000B01F0000}"/>
    <cellStyle name="Percent 2 3 8" xfId="8089" xr:uid="{00000000-0005-0000-0000-0000B11F0000}"/>
    <cellStyle name="Percent 2 3 9" xfId="8090" xr:uid="{00000000-0005-0000-0000-0000B21F0000}"/>
    <cellStyle name="Percent 2 30" xfId="8091" xr:uid="{00000000-0005-0000-0000-0000B31F0000}"/>
    <cellStyle name="Percent 2 30 2" xfId="8092" xr:uid="{00000000-0005-0000-0000-0000B41F0000}"/>
    <cellStyle name="Percent 2 31" xfId="8093" xr:uid="{00000000-0005-0000-0000-0000B51F0000}"/>
    <cellStyle name="Percent 2 31 2" xfId="8094" xr:uid="{00000000-0005-0000-0000-0000B61F0000}"/>
    <cellStyle name="Percent 2 32" xfId="8095" xr:uid="{00000000-0005-0000-0000-0000B71F0000}"/>
    <cellStyle name="Percent 2 32 2" xfId="8096" xr:uid="{00000000-0005-0000-0000-0000B81F0000}"/>
    <cellStyle name="Percent 2 33" xfId="8097" xr:uid="{00000000-0005-0000-0000-0000B91F0000}"/>
    <cellStyle name="Percent 2 33 2" xfId="8098" xr:uid="{00000000-0005-0000-0000-0000BA1F0000}"/>
    <cellStyle name="Percent 2 34" xfId="8099" xr:uid="{00000000-0005-0000-0000-0000BB1F0000}"/>
    <cellStyle name="Percent 2 34 2" xfId="8100" xr:uid="{00000000-0005-0000-0000-0000BC1F0000}"/>
    <cellStyle name="Percent 2 35" xfId="8101" xr:uid="{00000000-0005-0000-0000-0000BD1F0000}"/>
    <cellStyle name="Percent 2 35 2" xfId="8102" xr:uid="{00000000-0005-0000-0000-0000BE1F0000}"/>
    <cellStyle name="Percent 2 36" xfId="8103" xr:uid="{00000000-0005-0000-0000-0000BF1F0000}"/>
    <cellStyle name="Percent 2 36 2" xfId="8104" xr:uid="{00000000-0005-0000-0000-0000C01F0000}"/>
    <cellStyle name="Percent 2 37" xfId="8105" xr:uid="{00000000-0005-0000-0000-0000C11F0000}"/>
    <cellStyle name="Percent 2 37 2" xfId="8106" xr:uid="{00000000-0005-0000-0000-0000C21F0000}"/>
    <cellStyle name="Percent 2 38" xfId="8107" xr:uid="{00000000-0005-0000-0000-0000C31F0000}"/>
    <cellStyle name="Percent 2 38 2" xfId="8108" xr:uid="{00000000-0005-0000-0000-0000C41F0000}"/>
    <cellStyle name="Percent 2 39" xfId="8109" xr:uid="{00000000-0005-0000-0000-0000C51F0000}"/>
    <cellStyle name="Percent 2 39 2" xfId="8110" xr:uid="{00000000-0005-0000-0000-0000C61F0000}"/>
    <cellStyle name="Percent 2 4" xfId="8111" xr:uid="{00000000-0005-0000-0000-0000C71F0000}"/>
    <cellStyle name="Percent 2 4 2" xfId="8112" xr:uid="{00000000-0005-0000-0000-0000C81F0000}"/>
    <cellStyle name="Percent 2 4 2 2" xfId="8113" xr:uid="{00000000-0005-0000-0000-0000C91F0000}"/>
    <cellStyle name="Percent 2 4 2 2 2" xfId="8114" xr:uid="{00000000-0005-0000-0000-0000CA1F0000}"/>
    <cellStyle name="Percent 2 4 2 3" xfId="8115" xr:uid="{00000000-0005-0000-0000-0000CB1F0000}"/>
    <cellStyle name="Percent 2 4 2 4" xfId="8116" xr:uid="{00000000-0005-0000-0000-0000CC1F0000}"/>
    <cellStyle name="Percent 2 4 2 5" xfId="8117" xr:uid="{00000000-0005-0000-0000-0000CD1F0000}"/>
    <cellStyle name="Percent 2 4 3" xfId="8118" xr:uid="{00000000-0005-0000-0000-0000CE1F0000}"/>
    <cellStyle name="Percent 2 4 4" xfId="8119" xr:uid="{00000000-0005-0000-0000-0000CF1F0000}"/>
    <cellStyle name="Percent 2 4 5" xfId="8120" xr:uid="{00000000-0005-0000-0000-0000D01F0000}"/>
    <cellStyle name="Percent 2 4 6" xfId="8121" xr:uid="{00000000-0005-0000-0000-0000D11F0000}"/>
    <cellStyle name="Percent 2 40" xfId="8122" xr:uid="{00000000-0005-0000-0000-0000D21F0000}"/>
    <cellStyle name="Percent 2 40 2" xfId="8123" xr:uid="{00000000-0005-0000-0000-0000D31F0000}"/>
    <cellStyle name="Percent 2 41" xfId="8124" xr:uid="{00000000-0005-0000-0000-0000D41F0000}"/>
    <cellStyle name="Percent 2 41 2" xfId="8125" xr:uid="{00000000-0005-0000-0000-0000D51F0000}"/>
    <cellStyle name="Percent 2 42" xfId="8126" xr:uid="{00000000-0005-0000-0000-0000D61F0000}"/>
    <cellStyle name="Percent 2 42 2" xfId="8127" xr:uid="{00000000-0005-0000-0000-0000D71F0000}"/>
    <cellStyle name="Percent 2 43" xfId="8128" xr:uid="{00000000-0005-0000-0000-0000D81F0000}"/>
    <cellStyle name="Percent 2 43 2" xfId="8129" xr:uid="{00000000-0005-0000-0000-0000D91F0000}"/>
    <cellStyle name="Percent 2 44" xfId="8130" xr:uid="{00000000-0005-0000-0000-0000DA1F0000}"/>
    <cellStyle name="Percent 2 44 2" xfId="8131" xr:uid="{00000000-0005-0000-0000-0000DB1F0000}"/>
    <cellStyle name="Percent 2 45" xfId="8132" xr:uid="{00000000-0005-0000-0000-0000DC1F0000}"/>
    <cellStyle name="Percent 2 45 2" xfId="8133" xr:uid="{00000000-0005-0000-0000-0000DD1F0000}"/>
    <cellStyle name="Percent 2 46" xfId="8134" xr:uid="{00000000-0005-0000-0000-0000DE1F0000}"/>
    <cellStyle name="Percent 2 46 2" xfId="8135" xr:uid="{00000000-0005-0000-0000-0000DF1F0000}"/>
    <cellStyle name="Percent 2 47" xfId="8136" xr:uid="{00000000-0005-0000-0000-0000E01F0000}"/>
    <cellStyle name="Percent 2 47 2" xfId="8137" xr:uid="{00000000-0005-0000-0000-0000E11F0000}"/>
    <cellStyle name="Percent 2 48" xfId="8138" xr:uid="{00000000-0005-0000-0000-0000E21F0000}"/>
    <cellStyle name="Percent 2 48 2" xfId="8139" xr:uid="{00000000-0005-0000-0000-0000E31F0000}"/>
    <cellStyle name="Percent 2 49" xfId="8140" xr:uid="{00000000-0005-0000-0000-0000E41F0000}"/>
    <cellStyle name="Percent 2 49 2" xfId="8141" xr:uid="{00000000-0005-0000-0000-0000E51F0000}"/>
    <cellStyle name="Percent 2 5" xfId="8142" xr:uid="{00000000-0005-0000-0000-0000E61F0000}"/>
    <cellStyle name="Percent 2 5 2" xfId="8143" xr:uid="{00000000-0005-0000-0000-0000E71F0000}"/>
    <cellStyle name="Percent 2 5 2 2" xfId="8144" xr:uid="{00000000-0005-0000-0000-0000E81F0000}"/>
    <cellStyle name="Percent 2 5 2 2 2" xfId="13100" xr:uid="{05EB5354-1460-4AD9-8A4B-8EC59F1A721C}"/>
    <cellStyle name="Percent 2 5 2 3" xfId="8145" xr:uid="{00000000-0005-0000-0000-0000E91F0000}"/>
    <cellStyle name="Percent 2 5 2 4" xfId="13099" xr:uid="{E52AEF80-E932-4459-88CF-C10CE36CC60D}"/>
    <cellStyle name="Percent 2 5 3" xfId="8146" xr:uid="{00000000-0005-0000-0000-0000EA1F0000}"/>
    <cellStyle name="Percent 2 5 4" xfId="8147" xr:uid="{00000000-0005-0000-0000-0000EB1F0000}"/>
    <cellStyle name="Percent 2 50" xfId="8148" xr:uid="{00000000-0005-0000-0000-0000EC1F0000}"/>
    <cellStyle name="Percent 2 50 2" xfId="8149" xr:uid="{00000000-0005-0000-0000-0000ED1F0000}"/>
    <cellStyle name="Percent 2 51" xfId="8150" xr:uid="{00000000-0005-0000-0000-0000EE1F0000}"/>
    <cellStyle name="Percent 2 51 2" xfId="8151" xr:uid="{00000000-0005-0000-0000-0000EF1F0000}"/>
    <cellStyle name="Percent 2 52" xfId="8152" xr:uid="{00000000-0005-0000-0000-0000F01F0000}"/>
    <cellStyle name="Percent 2 52 2" xfId="8153" xr:uid="{00000000-0005-0000-0000-0000F11F0000}"/>
    <cellStyle name="Percent 2 53" xfId="8154" xr:uid="{00000000-0005-0000-0000-0000F21F0000}"/>
    <cellStyle name="Percent 2 53 2" xfId="8155" xr:uid="{00000000-0005-0000-0000-0000F31F0000}"/>
    <cellStyle name="Percent 2 54" xfId="8156" xr:uid="{00000000-0005-0000-0000-0000F41F0000}"/>
    <cellStyle name="Percent 2 54 2" xfId="8157" xr:uid="{00000000-0005-0000-0000-0000F51F0000}"/>
    <cellStyle name="Percent 2 55" xfId="8158" xr:uid="{00000000-0005-0000-0000-0000F61F0000}"/>
    <cellStyle name="Percent 2 56" xfId="8159" xr:uid="{00000000-0005-0000-0000-0000F71F0000}"/>
    <cellStyle name="Percent 2 56 2" xfId="8160" xr:uid="{00000000-0005-0000-0000-0000F81F0000}"/>
    <cellStyle name="Percent 2 57" xfId="8161" xr:uid="{00000000-0005-0000-0000-0000F91F0000}"/>
    <cellStyle name="Percent 2 57 2" xfId="8162" xr:uid="{00000000-0005-0000-0000-0000FA1F0000}"/>
    <cellStyle name="Percent 2 58" xfId="8163" xr:uid="{00000000-0005-0000-0000-0000FB1F0000}"/>
    <cellStyle name="Percent 2 58 2" xfId="8164" xr:uid="{00000000-0005-0000-0000-0000FC1F0000}"/>
    <cellStyle name="Percent 2 59" xfId="8165" xr:uid="{00000000-0005-0000-0000-0000FD1F0000}"/>
    <cellStyle name="Percent 2 59 2" xfId="8166" xr:uid="{00000000-0005-0000-0000-0000FE1F0000}"/>
    <cellStyle name="Percent 2 6" xfId="8167" xr:uid="{00000000-0005-0000-0000-0000FF1F0000}"/>
    <cellStyle name="Percent 2 6 2" xfId="8168" xr:uid="{00000000-0005-0000-0000-000000200000}"/>
    <cellStyle name="Percent 2 6 2 2" xfId="8169" xr:uid="{00000000-0005-0000-0000-000001200000}"/>
    <cellStyle name="Percent 2 6 2 2 2" xfId="8170" xr:uid="{00000000-0005-0000-0000-000002200000}"/>
    <cellStyle name="Percent 2 6 2 2 2 2" xfId="13103" xr:uid="{4F128FF3-F2F6-424E-80CF-BF6D52AB29C7}"/>
    <cellStyle name="Percent 2 6 2 2 3" xfId="13102" xr:uid="{B43F2DA7-D01B-47A6-90FC-1C96279C9FCE}"/>
    <cellStyle name="Percent 2 6 2 3" xfId="8171" xr:uid="{00000000-0005-0000-0000-000003200000}"/>
    <cellStyle name="Percent 2 6 2 3 2" xfId="13104" xr:uid="{8D83A615-2C46-4F89-AF58-D7A6BC96560D}"/>
    <cellStyle name="Percent 2 6 2 4" xfId="13101" xr:uid="{43B2DD67-557F-4FC5-ACD0-B32433DC1C65}"/>
    <cellStyle name="Percent 2 6 3" xfId="8172" xr:uid="{00000000-0005-0000-0000-000004200000}"/>
    <cellStyle name="Percent 2 6 4" xfId="8173" xr:uid="{00000000-0005-0000-0000-000005200000}"/>
    <cellStyle name="Percent 2 6 4 2" xfId="13105" xr:uid="{3C52D2E6-3CA9-48B2-9DAE-D463D91A1653}"/>
    <cellStyle name="Percent 2 60" xfId="8174" xr:uid="{00000000-0005-0000-0000-000006200000}"/>
    <cellStyle name="Percent 2 60 2" xfId="8175" xr:uid="{00000000-0005-0000-0000-000007200000}"/>
    <cellStyle name="Percent 2 61" xfId="8176" xr:uid="{00000000-0005-0000-0000-000008200000}"/>
    <cellStyle name="Percent 2 61 2" xfId="8177" xr:uid="{00000000-0005-0000-0000-000009200000}"/>
    <cellStyle name="Percent 2 62" xfId="8178" xr:uid="{00000000-0005-0000-0000-00000A200000}"/>
    <cellStyle name="Percent 2 62 2" xfId="8179" xr:uid="{00000000-0005-0000-0000-00000B200000}"/>
    <cellStyle name="Percent 2 63" xfId="8180" xr:uid="{00000000-0005-0000-0000-00000C200000}"/>
    <cellStyle name="Percent 2 63 2" xfId="8181" xr:uid="{00000000-0005-0000-0000-00000D200000}"/>
    <cellStyle name="Percent 2 63 2 2" xfId="8182" xr:uid="{00000000-0005-0000-0000-00000E200000}"/>
    <cellStyle name="Percent 2 63 2 2 2" xfId="8183" xr:uid="{00000000-0005-0000-0000-00000F200000}"/>
    <cellStyle name="Percent 2 63 2 2 2 2" xfId="13108" xr:uid="{6123BD38-E5F2-46E8-B463-996935ABB673}"/>
    <cellStyle name="Percent 2 63 2 2 3" xfId="13107" xr:uid="{015B055E-E662-4C4E-8845-2BF55E0DEE7F}"/>
    <cellStyle name="Percent 2 63 2 3" xfId="8184" xr:uid="{00000000-0005-0000-0000-000010200000}"/>
    <cellStyle name="Percent 2 63 2 3 2" xfId="13109" xr:uid="{DB627158-BAE6-4FB1-977E-3962932A021E}"/>
    <cellStyle name="Percent 2 63 2 4" xfId="13106" xr:uid="{7EC92CEA-F6DD-42C9-9284-8AC3C57B215C}"/>
    <cellStyle name="Percent 2 64" xfId="8185" xr:uid="{00000000-0005-0000-0000-000011200000}"/>
    <cellStyle name="Percent 2 65" xfId="8186" xr:uid="{00000000-0005-0000-0000-000012200000}"/>
    <cellStyle name="Percent 2 66" xfId="8187" xr:uid="{00000000-0005-0000-0000-000013200000}"/>
    <cellStyle name="Percent 2 67" xfId="8188" xr:uid="{00000000-0005-0000-0000-000014200000}"/>
    <cellStyle name="Percent 2 68" xfId="8189" xr:uid="{00000000-0005-0000-0000-000015200000}"/>
    <cellStyle name="Percent 2 69" xfId="8190" xr:uid="{00000000-0005-0000-0000-000016200000}"/>
    <cellStyle name="Percent 2 69 2" xfId="8191" xr:uid="{00000000-0005-0000-0000-000017200000}"/>
    <cellStyle name="Percent 2 69 2 2" xfId="13111" xr:uid="{DC9504B7-1AEF-4C13-9AB5-995EDBABEC3F}"/>
    <cellStyle name="Percent 2 69 3" xfId="13110" xr:uid="{DCAB206B-FCCA-4423-B4C7-C0B2DEEE335B}"/>
    <cellStyle name="Percent 2 7" xfId="8192" xr:uid="{00000000-0005-0000-0000-000018200000}"/>
    <cellStyle name="Percent 2 7 2" xfId="8193" xr:uid="{00000000-0005-0000-0000-000019200000}"/>
    <cellStyle name="Percent 2 7 2 2" xfId="8194" xr:uid="{00000000-0005-0000-0000-00001A200000}"/>
    <cellStyle name="Percent 2 7 2 3" xfId="8195" xr:uid="{00000000-0005-0000-0000-00001B200000}"/>
    <cellStyle name="Percent 2 7 3" xfId="8196" xr:uid="{00000000-0005-0000-0000-00001C200000}"/>
    <cellStyle name="Percent 2 70" xfId="8197" xr:uid="{00000000-0005-0000-0000-00001D200000}"/>
    <cellStyle name="Percent 2 71" xfId="8198" xr:uid="{00000000-0005-0000-0000-00001E200000}"/>
    <cellStyle name="Percent 2 72" xfId="8199" xr:uid="{00000000-0005-0000-0000-00001F200000}"/>
    <cellStyle name="Percent 2 73" xfId="8200" xr:uid="{00000000-0005-0000-0000-000020200000}"/>
    <cellStyle name="Percent 2 74" xfId="8201" xr:uid="{00000000-0005-0000-0000-000021200000}"/>
    <cellStyle name="Percent 2 75" xfId="8202" xr:uid="{00000000-0005-0000-0000-000022200000}"/>
    <cellStyle name="Percent 2 76" xfId="8203" xr:uid="{00000000-0005-0000-0000-000023200000}"/>
    <cellStyle name="Percent 2 77" xfId="8204" xr:uid="{00000000-0005-0000-0000-000024200000}"/>
    <cellStyle name="Percent 2 78" xfId="8205" xr:uid="{00000000-0005-0000-0000-000025200000}"/>
    <cellStyle name="Percent 2 79" xfId="8206" xr:uid="{00000000-0005-0000-0000-000026200000}"/>
    <cellStyle name="Percent 2 8" xfId="8207" xr:uid="{00000000-0005-0000-0000-000027200000}"/>
    <cellStyle name="Percent 2 8 2" xfId="8208" xr:uid="{00000000-0005-0000-0000-000028200000}"/>
    <cellStyle name="Percent 2 8 2 2" xfId="8209" xr:uid="{00000000-0005-0000-0000-000029200000}"/>
    <cellStyle name="Percent 2 8 2 3" xfId="8210" xr:uid="{00000000-0005-0000-0000-00002A200000}"/>
    <cellStyle name="Percent 2 8 3" xfId="8211" xr:uid="{00000000-0005-0000-0000-00002B200000}"/>
    <cellStyle name="Percent 2 80" xfId="8212" xr:uid="{00000000-0005-0000-0000-00002C200000}"/>
    <cellStyle name="Percent 2 81" xfId="8213" xr:uid="{00000000-0005-0000-0000-00002D200000}"/>
    <cellStyle name="Percent 2 82" xfId="8214" xr:uid="{00000000-0005-0000-0000-00002E200000}"/>
    <cellStyle name="Percent 2 83" xfId="8215" xr:uid="{00000000-0005-0000-0000-00002F200000}"/>
    <cellStyle name="Percent 2 84" xfId="8216" xr:uid="{00000000-0005-0000-0000-000030200000}"/>
    <cellStyle name="Percent 2 85" xfId="8217" xr:uid="{00000000-0005-0000-0000-000031200000}"/>
    <cellStyle name="Percent 2 86" xfId="8218" xr:uid="{00000000-0005-0000-0000-000032200000}"/>
    <cellStyle name="Percent 2 87" xfId="8219" xr:uid="{00000000-0005-0000-0000-000033200000}"/>
    <cellStyle name="Percent 2 88" xfId="8220" xr:uid="{00000000-0005-0000-0000-000034200000}"/>
    <cellStyle name="Percent 2 89" xfId="8221" xr:uid="{00000000-0005-0000-0000-000035200000}"/>
    <cellStyle name="Percent 2 9" xfId="8222" xr:uid="{00000000-0005-0000-0000-000036200000}"/>
    <cellStyle name="Percent 2 9 2" xfId="8223" xr:uid="{00000000-0005-0000-0000-000037200000}"/>
    <cellStyle name="Percent 2 9 2 2" xfId="8224" xr:uid="{00000000-0005-0000-0000-000038200000}"/>
    <cellStyle name="Percent 2 9 2 3" xfId="8225" xr:uid="{00000000-0005-0000-0000-000039200000}"/>
    <cellStyle name="Percent 2 9 3" xfId="8226" xr:uid="{00000000-0005-0000-0000-00003A200000}"/>
    <cellStyle name="Percent 2 90" xfId="8227" xr:uid="{00000000-0005-0000-0000-00003B200000}"/>
    <cellStyle name="Percent 2 91" xfId="8228" xr:uid="{00000000-0005-0000-0000-00003C200000}"/>
    <cellStyle name="Percent 2 92" xfId="8229" xr:uid="{00000000-0005-0000-0000-00003D200000}"/>
    <cellStyle name="Percent 2 93" xfId="8230" xr:uid="{00000000-0005-0000-0000-00003E200000}"/>
    <cellStyle name="Percent 2 94" xfId="8231" xr:uid="{00000000-0005-0000-0000-00003F200000}"/>
    <cellStyle name="Percent 2 95" xfId="8232" xr:uid="{00000000-0005-0000-0000-000040200000}"/>
    <cellStyle name="Percent 2 96" xfId="8233" xr:uid="{00000000-0005-0000-0000-000041200000}"/>
    <cellStyle name="Percent 2 97" xfId="8234" xr:uid="{00000000-0005-0000-0000-000042200000}"/>
    <cellStyle name="Percent 2 98" xfId="8235" xr:uid="{00000000-0005-0000-0000-000043200000}"/>
    <cellStyle name="Percent 2 99" xfId="8236" xr:uid="{00000000-0005-0000-0000-000044200000}"/>
    <cellStyle name="Percent 20" xfId="8237" xr:uid="{00000000-0005-0000-0000-000045200000}"/>
    <cellStyle name="Percent 20 2" xfId="8238" xr:uid="{00000000-0005-0000-0000-000046200000}"/>
    <cellStyle name="Percent 21" xfId="8239" xr:uid="{00000000-0005-0000-0000-000047200000}"/>
    <cellStyle name="Percent 21 2" xfId="8240" xr:uid="{00000000-0005-0000-0000-000048200000}"/>
    <cellStyle name="Percent 22" xfId="8241" xr:uid="{00000000-0005-0000-0000-000049200000}"/>
    <cellStyle name="Percent 23" xfId="8242" xr:uid="{00000000-0005-0000-0000-00004A200000}"/>
    <cellStyle name="Percent 24" xfId="8243" xr:uid="{00000000-0005-0000-0000-00004B200000}"/>
    <cellStyle name="Percent 25" xfId="8244" xr:uid="{00000000-0005-0000-0000-00004C200000}"/>
    <cellStyle name="Percent 26" xfId="8245" xr:uid="{00000000-0005-0000-0000-00004D200000}"/>
    <cellStyle name="Percent 26 2" xfId="8246" xr:uid="{00000000-0005-0000-0000-00004E200000}"/>
    <cellStyle name="Percent 27" xfId="8247" xr:uid="{00000000-0005-0000-0000-00004F200000}"/>
    <cellStyle name="Percent 28" xfId="8248" xr:uid="{00000000-0005-0000-0000-000050200000}"/>
    <cellStyle name="Percent 29" xfId="8249" xr:uid="{00000000-0005-0000-0000-000051200000}"/>
    <cellStyle name="Percent 3" xfId="5" xr:uid="{00000000-0005-0000-0000-000052200000}"/>
    <cellStyle name="Percent 3 10" xfId="8250" xr:uid="{00000000-0005-0000-0000-000053200000}"/>
    <cellStyle name="Percent 3 10 2" xfId="8251" xr:uid="{00000000-0005-0000-0000-000054200000}"/>
    <cellStyle name="Percent 3 10 2 2" xfId="8252" xr:uid="{00000000-0005-0000-0000-000055200000}"/>
    <cellStyle name="Percent 3 10 2 3" xfId="8253" xr:uid="{00000000-0005-0000-0000-000056200000}"/>
    <cellStyle name="Percent 3 10 3" xfId="8254" xr:uid="{00000000-0005-0000-0000-000057200000}"/>
    <cellStyle name="Percent 3 100" xfId="8255" xr:uid="{00000000-0005-0000-0000-000058200000}"/>
    <cellStyle name="Percent 3 101" xfId="8256" xr:uid="{00000000-0005-0000-0000-000059200000}"/>
    <cellStyle name="Percent 3 101 2" xfId="8257" xr:uid="{00000000-0005-0000-0000-00005A200000}"/>
    <cellStyle name="Percent 3 101 2 2" xfId="13113" xr:uid="{F14C73E8-6E02-4E2A-9071-C1C64D6F11F0}"/>
    <cellStyle name="Percent 3 101 3" xfId="8258" xr:uid="{00000000-0005-0000-0000-00005B200000}"/>
    <cellStyle name="Percent 3 101 3 2" xfId="13114" xr:uid="{5BE82334-ECA0-44D3-A953-30B5048F5884}"/>
    <cellStyle name="Percent 3 101 4" xfId="13112" xr:uid="{CB26B2D1-1617-4B9A-A547-7967571268A2}"/>
    <cellStyle name="Percent 3 102" xfId="8259" xr:uid="{00000000-0005-0000-0000-00005C200000}"/>
    <cellStyle name="Percent 3 102 2" xfId="8260" xr:uid="{00000000-0005-0000-0000-00005D200000}"/>
    <cellStyle name="Percent 3 102 2 2" xfId="13116" xr:uid="{D1CA1680-8E95-4387-8217-EDB13E6E472D}"/>
    <cellStyle name="Percent 3 102 3" xfId="13115" xr:uid="{0F092317-37DE-4809-B726-3251C752F3E6}"/>
    <cellStyle name="Percent 3 103" xfId="8261" xr:uid="{00000000-0005-0000-0000-00005E200000}"/>
    <cellStyle name="Percent 3 103 2" xfId="8262" xr:uid="{00000000-0005-0000-0000-00005F200000}"/>
    <cellStyle name="Percent 3 103 2 2" xfId="13118" xr:uid="{04DBFA51-CF6C-431E-AA08-BFFBD22BF517}"/>
    <cellStyle name="Percent 3 103 3" xfId="13117" xr:uid="{CC640AF4-BE9E-4C2B-9BD5-8ED17EDC427D}"/>
    <cellStyle name="Percent 3 104" xfId="8263" xr:uid="{00000000-0005-0000-0000-000060200000}"/>
    <cellStyle name="Percent 3 104 2" xfId="8264" xr:uid="{00000000-0005-0000-0000-000061200000}"/>
    <cellStyle name="Percent 3 104 2 2" xfId="13120" xr:uid="{7C57CD4D-68E8-428D-BD75-F3F5145A0BC4}"/>
    <cellStyle name="Percent 3 104 3" xfId="13119" xr:uid="{FF4B2CA7-156A-40AB-979E-733078621387}"/>
    <cellStyle name="Percent 3 105" xfId="8265" xr:uid="{00000000-0005-0000-0000-000062200000}"/>
    <cellStyle name="Percent 3 105 2" xfId="8266" xr:uid="{00000000-0005-0000-0000-000063200000}"/>
    <cellStyle name="Percent 3 105 2 2" xfId="13122" xr:uid="{0A5C322F-8A0C-40E4-960C-32FDCA62C62D}"/>
    <cellStyle name="Percent 3 105 3" xfId="13121" xr:uid="{DEE96A75-0DFA-4E24-9A85-ABDC3D6FAD38}"/>
    <cellStyle name="Percent 3 106" xfId="8267" xr:uid="{00000000-0005-0000-0000-000064200000}"/>
    <cellStyle name="Percent 3 106 2" xfId="8268" xr:uid="{00000000-0005-0000-0000-000065200000}"/>
    <cellStyle name="Percent 3 106 2 2" xfId="13124" xr:uid="{3D08E55B-0452-4A6A-9D81-B9C5A2845557}"/>
    <cellStyle name="Percent 3 106 3" xfId="13123" xr:uid="{74664DF7-0471-43DA-B33D-0AA388A4B543}"/>
    <cellStyle name="Percent 3 107" xfId="8269" xr:uid="{00000000-0005-0000-0000-000066200000}"/>
    <cellStyle name="Percent 3 108" xfId="8270" xr:uid="{00000000-0005-0000-0000-000067200000}"/>
    <cellStyle name="Percent 3 109" xfId="8271" xr:uid="{00000000-0005-0000-0000-000068200000}"/>
    <cellStyle name="Percent 3 11" xfId="8272" xr:uid="{00000000-0005-0000-0000-000069200000}"/>
    <cellStyle name="Percent 3 11 2" xfId="8273" xr:uid="{00000000-0005-0000-0000-00006A200000}"/>
    <cellStyle name="Percent 3 11 2 2" xfId="8274" xr:uid="{00000000-0005-0000-0000-00006B200000}"/>
    <cellStyle name="Percent 3 11 2 3" xfId="8275" xr:uid="{00000000-0005-0000-0000-00006C200000}"/>
    <cellStyle name="Percent 3 11 3" xfId="8276" xr:uid="{00000000-0005-0000-0000-00006D200000}"/>
    <cellStyle name="Percent 3 110" xfId="8277" xr:uid="{00000000-0005-0000-0000-00006E200000}"/>
    <cellStyle name="Percent 3 111" xfId="8278" xr:uid="{00000000-0005-0000-0000-00006F200000}"/>
    <cellStyle name="Percent 3 112" xfId="8279" xr:uid="{00000000-0005-0000-0000-000070200000}"/>
    <cellStyle name="Percent 3 113" xfId="8280" xr:uid="{00000000-0005-0000-0000-000071200000}"/>
    <cellStyle name="Percent 3 114" xfId="8281" xr:uid="{00000000-0005-0000-0000-000072200000}"/>
    <cellStyle name="Percent 3 115" xfId="8282" xr:uid="{00000000-0005-0000-0000-000073200000}"/>
    <cellStyle name="Percent 3 116" xfId="8283" xr:uid="{00000000-0005-0000-0000-000074200000}"/>
    <cellStyle name="Percent 3 117" xfId="8284" xr:uid="{00000000-0005-0000-0000-000075200000}"/>
    <cellStyle name="Percent 3 118" xfId="8285" xr:uid="{00000000-0005-0000-0000-000076200000}"/>
    <cellStyle name="Percent 3 119" xfId="8286" xr:uid="{00000000-0005-0000-0000-000077200000}"/>
    <cellStyle name="Percent 3 119 2" xfId="8287" xr:uid="{00000000-0005-0000-0000-000078200000}"/>
    <cellStyle name="Percent 3 119 2 2" xfId="13126" xr:uid="{CEBFB890-8C94-4977-9F10-3CFBB768D3F1}"/>
    <cellStyle name="Percent 3 119 3" xfId="13125" xr:uid="{64929EC2-CB0D-4808-8359-1BE0ACDBD6BF}"/>
    <cellStyle name="Percent 3 12" xfId="8288" xr:uid="{00000000-0005-0000-0000-000079200000}"/>
    <cellStyle name="Percent 3 12 2" xfId="8289" xr:uid="{00000000-0005-0000-0000-00007A200000}"/>
    <cellStyle name="Percent 3 12 2 2" xfId="8290" xr:uid="{00000000-0005-0000-0000-00007B200000}"/>
    <cellStyle name="Percent 3 12 2 3" xfId="8291" xr:uid="{00000000-0005-0000-0000-00007C200000}"/>
    <cellStyle name="Percent 3 12 3" xfId="8292" xr:uid="{00000000-0005-0000-0000-00007D200000}"/>
    <cellStyle name="Percent 3 120" xfId="8293" xr:uid="{00000000-0005-0000-0000-00007E200000}"/>
    <cellStyle name="Percent 3 120 2" xfId="8294" xr:uid="{00000000-0005-0000-0000-00007F200000}"/>
    <cellStyle name="Percent 3 120 2 2" xfId="13128" xr:uid="{B7A82F07-5F11-40FA-9B8D-B05736D6C8C6}"/>
    <cellStyle name="Percent 3 120 3" xfId="13127" xr:uid="{C219B123-FA6C-4844-92A2-52B67AC64AEB}"/>
    <cellStyle name="Percent 3 121" xfId="8295" xr:uid="{00000000-0005-0000-0000-000080200000}"/>
    <cellStyle name="Percent 3 121 2" xfId="8296" xr:uid="{00000000-0005-0000-0000-000081200000}"/>
    <cellStyle name="Percent 3 121 2 2" xfId="13130" xr:uid="{BE1D960B-06A7-41DD-8D5B-9726144FC725}"/>
    <cellStyle name="Percent 3 121 3" xfId="13129" xr:uid="{5CD2DCB5-16F7-4773-854F-BA5C096F4C95}"/>
    <cellStyle name="Percent 3 122" xfId="8297" xr:uid="{00000000-0005-0000-0000-000082200000}"/>
    <cellStyle name="Percent 3 122 2" xfId="8298" xr:uid="{00000000-0005-0000-0000-000083200000}"/>
    <cellStyle name="Percent 3 122 2 2" xfId="13132" xr:uid="{87A5A872-10EA-4A54-9DD4-492B981854B9}"/>
    <cellStyle name="Percent 3 122 3" xfId="13131" xr:uid="{1FA4652F-2B0F-44FB-9280-A09E6FF60A9B}"/>
    <cellStyle name="Percent 3 123" xfId="8299" xr:uid="{00000000-0005-0000-0000-000084200000}"/>
    <cellStyle name="Percent 3 124" xfId="8300" xr:uid="{00000000-0005-0000-0000-000085200000}"/>
    <cellStyle name="Percent 3 125" xfId="8301" xr:uid="{00000000-0005-0000-0000-000086200000}"/>
    <cellStyle name="Percent 3 126" xfId="8302" xr:uid="{00000000-0005-0000-0000-000087200000}"/>
    <cellStyle name="Percent 3 127" xfId="8303" xr:uid="{00000000-0005-0000-0000-000088200000}"/>
    <cellStyle name="Percent 3 128" xfId="8304" xr:uid="{00000000-0005-0000-0000-000089200000}"/>
    <cellStyle name="Percent 3 129" xfId="8305" xr:uid="{00000000-0005-0000-0000-00008A200000}"/>
    <cellStyle name="Percent 3 13" xfId="8306" xr:uid="{00000000-0005-0000-0000-00008B200000}"/>
    <cellStyle name="Percent 3 13 2" xfId="8307" xr:uid="{00000000-0005-0000-0000-00008C200000}"/>
    <cellStyle name="Percent 3 13 2 2" xfId="8308" xr:uid="{00000000-0005-0000-0000-00008D200000}"/>
    <cellStyle name="Percent 3 13 2 2 2" xfId="13134" xr:uid="{15EDAC3C-3E26-412B-B049-3B2FF0749E0C}"/>
    <cellStyle name="Percent 3 13 2 3" xfId="8309" xr:uid="{00000000-0005-0000-0000-00008E200000}"/>
    <cellStyle name="Percent 3 13 2 4" xfId="13133" xr:uid="{6451B1D6-D27D-44BB-B5B0-8B4098F64C28}"/>
    <cellStyle name="Percent 3 13 3" xfId="8310" xr:uid="{00000000-0005-0000-0000-00008F200000}"/>
    <cellStyle name="Percent 3 13 4" xfId="8311" xr:uid="{00000000-0005-0000-0000-000090200000}"/>
    <cellStyle name="Percent 3 13 4 2" xfId="13135" xr:uid="{77FBE462-5A58-4A31-8C9C-D96733E70731}"/>
    <cellStyle name="Percent 3 130" xfId="8312" xr:uid="{00000000-0005-0000-0000-000091200000}"/>
    <cellStyle name="Percent 3 131" xfId="8313" xr:uid="{00000000-0005-0000-0000-000092200000}"/>
    <cellStyle name="Percent 3 132" xfId="8314" xr:uid="{00000000-0005-0000-0000-000093200000}"/>
    <cellStyle name="Percent 3 133" xfId="8315" xr:uid="{00000000-0005-0000-0000-000094200000}"/>
    <cellStyle name="Percent 3 134" xfId="8316" xr:uid="{00000000-0005-0000-0000-000095200000}"/>
    <cellStyle name="Percent 3 135" xfId="8317" xr:uid="{00000000-0005-0000-0000-000096200000}"/>
    <cellStyle name="Percent 3 136" xfId="8318" xr:uid="{00000000-0005-0000-0000-000097200000}"/>
    <cellStyle name="Percent 3 137" xfId="8319" xr:uid="{00000000-0005-0000-0000-000098200000}"/>
    <cellStyle name="Percent 3 138" xfId="8320" xr:uid="{00000000-0005-0000-0000-000099200000}"/>
    <cellStyle name="Percent 3 139" xfId="8321" xr:uid="{00000000-0005-0000-0000-00009A200000}"/>
    <cellStyle name="Percent 3 14" xfId="8322" xr:uid="{00000000-0005-0000-0000-00009B200000}"/>
    <cellStyle name="Percent 3 14 2" xfId="8323" xr:uid="{00000000-0005-0000-0000-00009C200000}"/>
    <cellStyle name="Percent 3 14 2 2" xfId="8324" xr:uid="{00000000-0005-0000-0000-00009D200000}"/>
    <cellStyle name="Percent 3 14 2 3" xfId="8325" xr:uid="{00000000-0005-0000-0000-00009E200000}"/>
    <cellStyle name="Percent 3 14 3" xfId="8326" xr:uid="{00000000-0005-0000-0000-00009F200000}"/>
    <cellStyle name="Percent 3 140" xfId="8327" xr:uid="{00000000-0005-0000-0000-0000A0200000}"/>
    <cellStyle name="Percent 3 141" xfId="8328" xr:uid="{00000000-0005-0000-0000-0000A1200000}"/>
    <cellStyle name="Percent 3 142" xfId="8329" xr:uid="{00000000-0005-0000-0000-0000A2200000}"/>
    <cellStyle name="Percent 3 143" xfId="8330" xr:uid="{00000000-0005-0000-0000-0000A3200000}"/>
    <cellStyle name="Percent 3 144" xfId="8331" xr:uid="{00000000-0005-0000-0000-0000A4200000}"/>
    <cellStyle name="Percent 3 145" xfId="8332" xr:uid="{00000000-0005-0000-0000-0000A5200000}"/>
    <cellStyle name="Percent 3 145 2" xfId="8333" xr:uid="{00000000-0005-0000-0000-0000A6200000}"/>
    <cellStyle name="Percent 3 145 2 2" xfId="13137" xr:uid="{70D68699-0E44-432C-837B-87A88456220B}"/>
    <cellStyle name="Percent 3 145 3" xfId="13136" xr:uid="{103D3A00-C4CC-49EC-9EFF-D9E448E763C6}"/>
    <cellStyle name="Percent 3 146" xfId="8334" xr:uid="{00000000-0005-0000-0000-0000A7200000}"/>
    <cellStyle name="Percent 3 146 2" xfId="8335" xr:uid="{00000000-0005-0000-0000-0000A8200000}"/>
    <cellStyle name="Percent 3 146 2 2" xfId="13139" xr:uid="{17A1EB9F-92CD-4AE7-94DA-AD0CA39EF06D}"/>
    <cellStyle name="Percent 3 146 3" xfId="13138" xr:uid="{AF62F041-133B-4192-9E71-7D09BF7A562B}"/>
    <cellStyle name="Percent 3 147" xfId="8336" xr:uid="{00000000-0005-0000-0000-0000A9200000}"/>
    <cellStyle name="Percent 3 148" xfId="8337" xr:uid="{00000000-0005-0000-0000-0000AA200000}"/>
    <cellStyle name="Percent 3 149" xfId="8338" xr:uid="{00000000-0005-0000-0000-0000AB200000}"/>
    <cellStyle name="Percent 3 15" xfId="8339" xr:uid="{00000000-0005-0000-0000-0000AC200000}"/>
    <cellStyle name="Percent 3 15 2" xfId="8340" xr:uid="{00000000-0005-0000-0000-0000AD200000}"/>
    <cellStyle name="Percent 3 15 2 2" xfId="8341" xr:uid="{00000000-0005-0000-0000-0000AE200000}"/>
    <cellStyle name="Percent 3 15 2 2 2" xfId="13141" xr:uid="{521E1892-B1C1-46E9-A7B2-4D0E9A27482D}"/>
    <cellStyle name="Percent 3 15 2 3" xfId="8342" xr:uid="{00000000-0005-0000-0000-0000AF200000}"/>
    <cellStyle name="Percent 3 15 2 4" xfId="13140" xr:uid="{5AF45FE3-3762-4B5F-884B-BB8303874D25}"/>
    <cellStyle name="Percent 3 15 3" xfId="8343" xr:uid="{00000000-0005-0000-0000-0000B0200000}"/>
    <cellStyle name="Percent 3 15 4" xfId="8344" xr:uid="{00000000-0005-0000-0000-0000B1200000}"/>
    <cellStyle name="Percent 3 15 4 2" xfId="13142" xr:uid="{17729F51-49B6-44ED-8C9A-CA9918971EBE}"/>
    <cellStyle name="Percent 3 150" xfId="8345" xr:uid="{00000000-0005-0000-0000-0000B2200000}"/>
    <cellStyle name="Percent 3 151" xfId="8346" xr:uid="{00000000-0005-0000-0000-0000B3200000}"/>
    <cellStyle name="Percent 3 152" xfId="8347" xr:uid="{00000000-0005-0000-0000-0000B4200000}"/>
    <cellStyle name="Percent 3 153" xfId="8348" xr:uid="{00000000-0005-0000-0000-0000B5200000}"/>
    <cellStyle name="Percent 3 154" xfId="8349" xr:uid="{00000000-0005-0000-0000-0000B6200000}"/>
    <cellStyle name="Percent 3 155" xfId="8350" xr:uid="{00000000-0005-0000-0000-0000B7200000}"/>
    <cellStyle name="Percent 3 155 2" xfId="13143" xr:uid="{E23024B6-B6A4-4C76-9ACF-29C26BD1798C}"/>
    <cellStyle name="Percent 3 156" xfId="10086" xr:uid="{C14DE649-A483-4BF3-8808-2207C4F6AE54}"/>
    <cellStyle name="Percent 3 16" xfId="8351" xr:uid="{00000000-0005-0000-0000-0000B8200000}"/>
    <cellStyle name="Percent 3 16 2" xfId="8352" xr:uid="{00000000-0005-0000-0000-0000B9200000}"/>
    <cellStyle name="Percent 3 16 2 2" xfId="8353" xr:uid="{00000000-0005-0000-0000-0000BA200000}"/>
    <cellStyle name="Percent 3 16 2 2 2" xfId="13145" xr:uid="{1C4C62D8-C998-47DE-8495-8564955EE763}"/>
    <cellStyle name="Percent 3 16 2 3" xfId="8354" xr:uid="{00000000-0005-0000-0000-0000BB200000}"/>
    <cellStyle name="Percent 3 16 2 4" xfId="13144" xr:uid="{B70D5BE6-072B-4AFC-9534-447363EA5206}"/>
    <cellStyle name="Percent 3 16 3" xfId="8355" xr:uid="{00000000-0005-0000-0000-0000BC200000}"/>
    <cellStyle name="Percent 3 16 4" xfId="8356" xr:uid="{00000000-0005-0000-0000-0000BD200000}"/>
    <cellStyle name="Percent 3 16 4 2" xfId="13146" xr:uid="{DA969EA1-325F-44F1-8BC8-B158A2A2DD80}"/>
    <cellStyle name="Percent 3 17" xfId="8357" xr:uid="{00000000-0005-0000-0000-0000BE200000}"/>
    <cellStyle name="Percent 3 17 2" xfId="8358" xr:uid="{00000000-0005-0000-0000-0000BF200000}"/>
    <cellStyle name="Percent 3 17 2 2" xfId="8359" xr:uid="{00000000-0005-0000-0000-0000C0200000}"/>
    <cellStyle name="Percent 3 17 2 2 2" xfId="13148" xr:uid="{2D0FD1DE-A33A-4D57-B0FF-99ECA195AFC9}"/>
    <cellStyle name="Percent 3 17 2 3" xfId="8360" xr:uid="{00000000-0005-0000-0000-0000C1200000}"/>
    <cellStyle name="Percent 3 17 2 4" xfId="13147" xr:uid="{CDD96096-F90C-431F-B403-D9282704FF3F}"/>
    <cellStyle name="Percent 3 17 3" xfId="8361" xr:uid="{00000000-0005-0000-0000-0000C2200000}"/>
    <cellStyle name="Percent 3 17 4" xfId="8362" xr:uid="{00000000-0005-0000-0000-0000C3200000}"/>
    <cellStyle name="Percent 3 17 4 2" xfId="13149" xr:uid="{9A73E0D3-A8DA-4A9B-BA4F-3627F13164F0}"/>
    <cellStyle name="Percent 3 18" xfId="8363" xr:uid="{00000000-0005-0000-0000-0000C4200000}"/>
    <cellStyle name="Percent 3 18 2" xfId="8364" xr:uid="{00000000-0005-0000-0000-0000C5200000}"/>
    <cellStyle name="Percent 3 18 2 2" xfId="8365" xr:uid="{00000000-0005-0000-0000-0000C6200000}"/>
    <cellStyle name="Percent 3 18 2 2 2" xfId="13151" xr:uid="{389F7B34-7A75-4BD8-9B1F-9B72C7064E89}"/>
    <cellStyle name="Percent 3 18 2 3" xfId="8366" xr:uid="{00000000-0005-0000-0000-0000C7200000}"/>
    <cellStyle name="Percent 3 18 2 4" xfId="13150" xr:uid="{9E54DF1B-80D6-40E6-B794-E1533E5BE0D8}"/>
    <cellStyle name="Percent 3 18 3" xfId="8367" xr:uid="{00000000-0005-0000-0000-0000C8200000}"/>
    <cellStyle name="Percent 3 18 4" xfId="8368" xr:uid="{00000000-0005-0000-0000-0000C9200000}"/>
    <cellStyle name="Percent 3 18 4 2" xfId="13152" xr:uid="{51827522-ACB6-4F29-B7CE-413401F54CA1}"/>
    <cellStyle name="Percent 3 19" xfId="8369" xr:uid="{00000000-0005-0000-0000-0000CA200000}"/>
    <cellStyle name="Percent 3 19 2" xfId="8370" xr:uid="{00000000-0005-0000-0000-0000CB200000}"/>
    <cellStyle name="Percent 3 19 2 2" xfId="8371" xr:uid="{00000000-0005-0000-0000-0000CC200000}"/>
    <cellStyle name="Percent 3 19 2 3" xfId="8372" xr:uid="{00000000-0005-0000-0000-0000CD200000}"/>
    <cellStyle name="Percent 3 19 3" xfId="8373" xr:uid="{00000000-0005-0000-0000-0000CE200000}"/>
    <cellStyle name="Percent 3 2" xfId="8374" xr:uid="{00000000-0005-0000-0000-0000CF200000}"/>
    <cellStyle name="Percent 3 2 10" xfId="8375" xr:uid="{00000000-0005-0000-0000-0000D0200000}"/>
    <cellStyle name="Percent 3 2 10 2" xfId="8376" xr:uid="{00000000-0005-0000-0000-0000D1200000}"/>
    <cellStyle name="Percent 3 2 11" xfId="8377" xr:uid="{00000000-0005-0000-0000-0000D2200000}"/>
    <cellStyle name="Percent 3 2 11 2" xfId="8378" xr:uid="{00000000-0005-0000-0000-0000D3200000}"/>
    <cellStyle name="Percent 3 2 12" xfId="8379" xr:uid="{00000000-0005-0000-0000-0000D4200000}"/>
    <cellStyle name="Percent 3 2 12 2" xfId="8380" xr:uid="{00000000-0005-0000-0000-0000D5200000}"/>
    <cellStyle name="Percent 3 2 12 2 2" xfId="8381" xr:uid="{00000000-0005-0000-0000-0000D6200000}"/>
    <cellStyle name="Percent 3 2 12 3" xfId="8382" xr:uid="{00000000-0005-0000-0000-0000D7200000}"/>
    <cellStyle name="Percent 3 2 13" xfId="8383" xr:uid="{00000000-0005-0000-0000-0000D8200000}"/>
    <cellStyle name="Percent 3 2 13 2" xfId="8384" xr:uid="{00000000-0005-0000-0000-0000D9200000}"/>
    <cellStyle name="Percent 3 2 14" xfId="8385" xr:uid="{00000000-0005-0000-0000-0000DA200000}"/>
    <cellStyle name="Percent 3 2 14 2" xfId="8386" xr:uid="{00000000-0005-0000-0000-0000DB200000}"/>
    <cellStyle name="Percent 3 2 14 2 2" xfId="8387" xr:uid="{00000000-0005-0000-0000-0000DC200000}"/>
    <cellStyle name="Percent 3 2 14 3" xfId="8388" xr:uid="{00000000-0005-0000-0000-0000DD200000}"/>
    <cellStyle name="Percent 3 2 15" xfId="8389" xr:uid="{00000000-0005-0000-0000-0000DE200000}"/>
    <cellStyle name="Percent 3 2 15 2" xfId="8390" xr:uid="{00000000-0005-0000-0000-0000DF200000}"/>
    <cellStyle name="Percent 3 2 15 2 2" xfId="8391" xr:uid="{00000000-0005-0000-0000-0000E0200000}"/>
    <cellStyle name="Percent 3 2 15 3" xfId="8392" xr:uid="{00000000-0005-0000-0000-0000E1200000}"/>
    <cellStyle name="Percent 3 2 16" xfId="8393" xr:uid="{00000000-0005-0000-0000-0000E2200000}"/>
    <cellStyle name="Percent 3 2 16 2" xfId="8394" xr:uid="{00000000-0005-0000-0000-0000E3200000}"/>
    <cellStyle name="Percent 3 2 16 2 2" xfId="8395" xr:uid="{00000000-0005-0000-0000-0000E4200000}"/>
    <cellStyle name="Percent 3 2 16 3" xfId="8396" xr:uid="{00000000-0005-0000-0000-0000E5200000}"/>
    <cellStyle name="Percent 3 2 17" xfId="8397" xr:uid="{00000000-0005-0000-0000-0000E6200000}"/>
    <cellStyle name="Percent 3 2 17 2" xfId="8398" xr:uid="{00000000-0005-0000-0000-0000E7200000}"/>
    <cellStyle name="Percent 3 2 17 2 2" xfId="8399" xr:uid="{00000000-0005-0000-0000-0000E8200000}"/>
    <cellStyle name="Percent 3 2 17 3" xfId="8400" xr:uid="{00000000-0005-0000-0000-0000E9200000}"/>
    <cellStyle name="Percent 3 2 18" xfId="8401" xr:uid="{00000000-0005-0000-0000-0000EA200000}"/>
    <cellStyle name="Percent 3 2 19" xfId="8402" xr:uid="{00000000-0005-0000-0000-0000EB200000}"/>
    <cellStyle name="Percent 3 2 2" xfId="8403" xr:uid="{00000000-0005-0000-0000-0000EC200000}"/>
    <cellStyle name="Percent 3 2 2 10" xfId="8404" xr:uid="{00000000-0005-0000-0000-0000ED200000}"/>
    <cellStyle name="Percent 3 2 2 10 2" xfId="8405" xr:uid="{00000000-0005-0000-0000-0000EE200000}"/>
    <cellStyle name="Percent 3 2 2 10 2 2" xfId="8406" xr:uid="{00000000-0005-0000-0000-0000EF200000}"/>
    <cellStyle name="Percent 3 2 2 10 2 2 2" xfId="13155" xr:uid="{7D6BF7F2-5495-483B-9233-720742D5AF20}"/>
    <cellStyle name="Percent 3 2 2 10 2 3" xfId="13154" xr:uid="{B2BB1DBB-63E1-40A1-9475-F633F077AA54}"/>
    <cellStyle name="Percent 3 2 2 10 3" xfId="8407" xr:uid="{00000000-0005-0000-0000-0000F0200000}"/>
    <cellStyle name="Percent 3 2 2 10 3 2" xfId="13156" xr:uid="{62876CFD-4252-4338-9240-11DB281CB846}"/>
    <cellStyle name="Percent 3 2 2 10 4" xfId="13153" xr:uid="{696E089B-929C-4CCE-A6DF-544CCC8AAB83}"/>
    <cellStyle name="Percent 3 2 2 11" xfId="8408" xr:uid="{00000000-0005-0000-0000-0000F1200000}"/>
    <cellStyle name="Percent 3 2 2 11 2" xfId="8409" xr:uid="{00000000-0005-0000-0000-0000F2200000}"/>
    <cellStyle name="Percent 3 2 2 11 2 2" xfId="8410" xr:uid="{00000000-0005-0000-0000-0000F3200000}"/>
    <cellStyle name="Percent 3 2 2 11 2 2 2" xfId="13159" xr:uid="{CA4C0CE6-C67B-47F7-BF2A-1EDF6196AA63}"/>
    <cellStyle name="Percent 3 2 2 11 2 3" xfId="13158" xr:uid="{62AE451C-F49A-45FB-8DD4-687D0D1FEF5C}"/>
    <cellStyle name="Percent 3 2 2 11 3" xfId="8411" xr:uid="{00000000-0005-0000-0000-0000F4200000}"/>
    <cellStyle name="Percent 3 2 2 11 3 2" xfId="13160" xr:uid="{0FD6E2A9-618D-4397-BCDB-EE2D05135E95}"/>
    <cellStyle name="Percent 3 2 2 11 4" xfId="13157" xr:uid="{6BC35696-4858-4B01-B914-4AD64DC3186E}"/>
    <cellStyle name="Percent 3 2 2 12" xfId="8412" xr:uid="{00000000-0005-0000-0000-0000F5200000}"/>
    <cellStyle name="Percent 3 2 2 12 2" xfId="8413" xr:uid="{00000000-0005-0000-0000-0000F6200000}"/>
    <cellStyle name="Percent 3 2 2 12 2 2" xfId="8414" xr:uid="{00000000-0005-0000-0000-0000F7200000}"/>
    <cellStyle name="Percent 3 2 2 12 2 2 2" xfId="13163" xr:uid="{5969259D-F4AB-4C2D-BC09-15AF11238F2E}"/>
    <cellStyle name="Percent 3 2 2 12 2 3" xfId="13162" xr:uid="{E5D2A1A3-3B23-4C66-BE39-D1A84319166F}"/>
    <cellStyle name="Percent 3 2 2 12 3" xfId="8415" xr:uid="{00000000-0005-0000-0000-0000F8200000}"/>
    <cellStyle name="Percent 3 2 2 12 3 2" xfId="13164" xr:uid="{F5EF9CF5-6D37-47F6-81A2-4910EB5B6BFF}"/>
    <cellStyle name="Percent 3 2 2 12 4" xfId="13161" xr:uid="{06B60BC7-10DF-495C-A06F-AF9ED3004959}"/>
    <cellStyle name="Percent 3 2 2 13" xfId="8416" xr:uid="{00000000-0005-0000-0000-0000F9200000}"/>
    <cellStyle name="Percent 3 2 2 13 2" xfId="8417" xr:uid="{00000000-0005-0000-0000-0000FA200000}"/>
    <cellStyle name="Percent 3 2 2 13 2 2" xfId="8418" xr:uid="{00000000-0005-0000-0000-0000FB200000}"/>
    <cellStyle name="Percent 3 2 2 13 2 2 2" xfId="13167" xr:uid="{A3117916-A3E9-4036-93F8-A26ABFAEC8C6}"/>
    <cellStyle name="Percent 3 2 2 13 2 3" xfId="13166" xr:uid="{18133118-97E3-4100-ADAB-9EBF82599B9A}"/>
    <cellStyle name="Percent 3 2 2 13 3" xfId="8419" xr:uid="{00000000-0005-0000-0000-0000FC200000}"/>
    <cellStyle name="Percent 3 2 2 13 3 2" xfId="13168" xr:uid="{3F8B064E-872D-42B0-B129-0347A72FA587}"/>
    <cellStyle name="Percent 3 2 2 13 4" xfId="13165" xr:uid="{1B107936-4BAB-4881-B663-43AD4F835FF1}"/>
    <cellStyle name="Percent 3 2 2 14" xfId="8420" xr:uid="{00000000-0005-0000-0000-0000FD200000}"/>
    <cellStyle name="Percent 3 2 2 14 2" xfId="8421" xr:uid="{00000000-0005-0000-0000-0000FE200000}"/>
    <cellStyle name="Percent 3 2 2 14 2 2" xfId="8422" xr:uid="{00000000-0005-0000-0000-0000FF200000}"/>
    <cellStyle name="Percent 3 2 2 14 2 2 2" xfId="13171" xr:uid="{7102B55C-E688-4255-9DE9-90238C2D63BD}"/>
    <cellStyle name="Percent 3 2 2 14 2 3" xfId="13170" xr:uid="{B2269225-5FC5-486F-B82B-DDC8F3B9ED75}"/>
    <cellStyle name="Percent 3 2 2 14 3" xfId="8423" xr:uid="{00000000-0005-0000-0000-000000210000}"/>
    <cellStyle name="Percent 3 2 2 14 3 2" xfId="13172" xr:uid="{582FD891-B173-49C8-A8D7-2EF852BB918F}"/>
    <cellStyle name="Percent 3 2 2 14 4" xfId="13169" xr:uid="{B0AA3163-59EB-4CF0-9B06-F024584E133F}"/>
    <cellStyle name="Percent 3 2 2 15" xfId="8424" xr:uid="{00000000-0005-0000-0000-000001210000}"/>
    <cellStyle name="Percent 3 2 2 15 2" xfId="8425" xr:uid="{00000000-0005-0000-0000-000002210000}"/>
    <cellStyle name="Percent 3 2 2 15 2 2" xfId="8426" xr:uid="{00000000-0005-0000-0000-000003210000}"/>
    <cellStyle name="Percent 3 2 2 15 2 2 2" xfId="13175" xr:uid="{EBAE369C-4EDD-4C6F-9DC0-3C617226065A}"/>
    <cellStyle name="Percent 3 2 2 15 2 3" xfId="13174" xr:uid="{844B899D-0EB7-40ED-A9E3-B43B85D7C432}"/>
    <cellStyle name="Percent 3 2 2 15 3" xfId="8427" xr:uid="{00000000-0005-0000-0000-000004210000}"/>
    <cellStyle name="Percent 3 2 2 15 3 2" xfId="13176" xr:uid="{47FD4780-1C33-4BD7-A71E-25890EF362F7}"/>
    <cellStyle name="Percent 3 2 2 15 4" xfId="13173" xr:uid="{6CFE39FC-461D-44EF-985F-2886988DAE86}"/>
    <cellStyle name="Percent 3 2 2 16" xfId="8428" xr:uid="{00000000-0005-0000-0000-000005210000}"/>
    <cellStyle name="Percent 3 2 2 16 2" xfId="8429" xr:uid="{00000000-0005-0000-0000-000006210000}"/>
    <cellStyle name="Percent 3 2 2 16 2 2" xfId="13178" xr:uid="{BA4B07A5-813A-4E94-88CB-A4F63CC9EDB2}"/>
    <cellStyle name="Percent 3 2 2 16 3" xfId="13177" xr:uid="{B04607BE-5966-4640-9358-260E6CC2C765}"/>
    <cellStyle name="Percent 3 2 2 17" xfId="8430" xr:uid="{00000000-0005-0000-0000-000007210000}"/>
    <cellStyle name="Percent 3 2 2 17 2" xfId="8431" xr:uid="{00000000-0005-0000-0000-000008210000}"/>
    <cellStyle name="Percent 3 2 2 17 2 2" xfId="13180" xr:uid="{26E7D2B5-F2AF-4A3C-B987-611527417E92}"/>
    <cellStyle name="Percent 3 2 2 17 3" xfId="13179" xr:uid="{C073D92B-0D5F-406B-9D16-631DAB7DF611}"/>
    <cellStyle name="Percent 3 2 2 18" xfId="8432" xr:uid="{00000000-0005-0000-0000-000009210000}"/>
    <cellStyle name="Percent 3 2 2 18 2" xfId="8433" xr:uid="{00000000-0005-0000-0000-00000A210000}"/>
    <cellStyle name="Percent 3 2 2 19" xfId="8434" xr:uid="{00000000-0005-0000-0000-00000B210000}"/>
    <cellStyle name="Percent 3 2 2 2" xfId="8435" xr:uid="{00000000-0005-0000-0000-00000C210000}"/>
    <cellStyle name="Percent 3 2 2 2 10" xfId="8436" xr:uid="{00000000-0005-0000-0000-00000D210000}"/>
    <cellStyle name="Percent 3 2 2 2 10 2" xfId="8437" xr:uid="{00000000-0005-0000-0000-00000E210000}"/>
    <cellStyle name="Percent 3 2 2 2 10 2 2" xfId="8438" xr:uid="{00000000-0005-0000-0000-00000F210000}"/>
    <cellStyle name="Percent 3 2 2 2 10 3" xfId="8439" xr:uid="{00000000-0005-0000-0000-000010210000}"/>
    <cellStyle name="Percent 3 2 2 2 11" xfId="8440" xr:uid="{00000000-0005-0000-0000-000011210000}"/>
    <cellStyle name="Percent 3 2 2 2 11 2" xfId="8441" xr:uid="{00000000-0005-0000-0000-000012210000}"/>
    <cellStyle name="Percent 3 2 2 2 11 2 2" xfId="8442" xr:uid="{00000000-0005-0000-0000-000013210000}"/>
    <cellStyle name="Percent 3 2 2 2 11 3" xfId="8443" xr:uid="{00000000-0005-0000-0000-000014210000}"/>
    <cellStyle name="Percent 3 2 2 2 12" xfId="8444" xr:uid="{00000000-0005-0000-0000-000015210000}"/>
    <cellStyle name="Percent 3 2 2 2 12 2" xfId="8445" xr:uid="{00000000-0005-0000-0000-000016210000}"/>
    <cellStyle name="Percent 3 2 2 2 12 2 2" xfId="8446" xr:uid="{00000000-0005-0000-0000-000017210000}"/>
    <cellStyle name="Percent 3 2 2 2 12 3" xfId="8447" xr:uid="{00000000-0005-0000-0000-000018210000}"/>
    <cellStyle name="Percent 3 2 2 2 13" xfId="8448" xr:uid="{00000000-0005-0000-0000-000019210000}"/>
    <cellStyle name="Percent 3 2 2 2 13 2" xfId="8449" xr:uid="{00000000-0005-0000-0000-00001A210000}"/>
    <cellStyle name="Percent 3 2 2 2 13 2 2" xfId="8450" xr:uid="{00000000-0005-0000-0000-00001B210000}"/>
    <cellStyle name="Percent 3 2 2 2 13 3" xfId="8451" xr:uid="{00000000-0005-0000-0000-00001C210000}"/>
    <cellStyle name="Percent 3 2 2 2 14" xfId="8452" xr:uid="{00000000-0005-0000-0000-00001D210000}"/>
    <cellStyle name="Percent 3 2 2 2 14 2" xfId="8453" xr:uid="{00000000-0005-0000-0000-00001E210000}"/>
    <cellStyle name="Percent 3 2 2 2 14 2 2" xfId="8454" xr:uid="{00000000-0005-0000-0000-00001F210000}"/>
    <cellStyle name="Percent 3 2 2 2 14 3" xfId="8455" xr:uid="{00000000-0005-0000-0000-000020210000}"/>
    <cellStyle name="Percent 3 2 2 2 15" xfId="8456" xr:uid="{00000000-0005-0000-0000-000021210000}"/>
    <cellStyle name="Percent 3 2 2 2 15 2" xfId="8457" xr:uid="{00000000-0005-0000-0000-000022210000}"/>
    <cellStyle name="Percent 3 2 2 2 15 2 2" xfId="8458" xr:uid="{00000000-0005-0000-0000-000023210000}"/>
    <cellStyle name="Percent 3 2 2 2 15 3" xfId="8459" xr:uid="{00000000-0005-0000-0000-000024210000}"/>
    <cellStyle name="Percent 3 2 2 2 16" xfId="8460" xr:uid="{00000000-0005-0000-0000-000025210000}"/>
    <cellStyle name="Percent 3 2 2 2 16 2" xfId="8461" xr:uid="{00000000-0005-0000-0000-000026210000}"/>
    <cellStyle name="Percent 3 2 2 2 16 2 2" xfId="8462" xr:uid="{00000000-0005-0000-0000-000027210000}"/>
    <cellStyle name="Percent 3 2 2 2 16 3" xfId="8463" xr:uid="{00000000-0005-0000-0000-000028210000}"/>
    <cellStyle name="Percent 3 2 2 2 16 4" xfId="8464" xr:uid="{00000000-0005-0000-0000-000029210000}"/>
    <cellStyle name="Percent 3 2 2 2 16 4 2" xfId="13182" xr:uid="{2B34F80F-F5EF-4AFF-9E29-96AA1613592A}"/>
    <cellStyle name="Percent 3 2 2 2 17" xfId="8465" xr:uid="{00000000-0005-0000-0000-00002A210000}"/>
    <cellStyle name="Percent 3 2 2 2 17 2" xfId="8466" xr:uid="{00000000-0005-0000-0000-00002B210000}"/>
    <cellStyle name="Percent 3 2 2 2 17 2 2" xfId="8467" xr:uid="{00000000-0005-0000-0000-00002C210000}"/>
    <cellStyle name="Percent 3 2 2 2 17 3" xfId="8468" xr:uid="{00000000-0005-0000-0000-00002D210000}"/>
    <cellStyle name="Percent 3 2 2 2 18" xfId="8469" xr:uid="{00000000-0005-0000-0000-00002E210000}"/>
    <cellStyle name="Percent 3 2 2 2 18 2" xfId="13183" xr:uid="{93A494DE-6E1C-4FF6-8A3B-CA4C64963936}"/>
    <cellStyle name="Percent 3 2 2 2 19" xfId="13181" xr:uid="{843B0F68-AE5F-45C6-B810-12D8B16A4A5D}"/>
    <cellStyle name="Percent 3 2 2 2 2" xfId="8470" xr:uid="{00000000-0005-0000-0000-00002F210000}"/>
    <cellStyle name="Percent 3 2 2 2 2 2" xfId="8471" xr:uid="{00000000-0005-0000-0000-000030210000}"/>
    <cellStyle name="Percent 3 2 2 2 2 2 2" xfId="8472" xr:uid="{00000000-0005-0000-0000-000031210000}"/>
    <cellStyle name="Percent 3 2 2 2 2 2 2 2" xfId="8473" xr:uid="{00000000-0005-0000-0000-000032210000}"/>
    <cellStyle name="Percent 3 2 2 2 2 2 2 2 2" xfId="8474" xr:uid="{00000000-0005-0000-0000-000033210000}"/>
    <cellStyle name="Percent 3 2 2 2 2 2 2 3" xfId="8475" xr:uid="{00000000-0005-0000-0000-000034210000}"/>
    <cellStyle name="Percent 3 2 2 2 2 2 3" xfId="8476" xr:uid="{00000000-0005-0000-0000-000035210000}"/>
    <cellStyle name="Percent 3 2 2 2 2 2 3 2" xfId="8477" xr:uid="{00000000-0005-0000-0000-000036210000}"/>
    <cellStyle name="Percent 3 2 2 2 2 2 3 2 2" xfId="8478" xr:uid="{00000000-0005-0000-0000-000037210000}"/>
    <cellStyle name="Percent 3 2 2 2 2 2 3 3" xfId="8479" xr:uid="{00000000-0005-0000-0000-000038210000}"/>
    <cellStyle name="Percent 3 2 2 2 2 2 4" xfId="8480" xr:uid="{00000000-0005-0000-0000-000039210000}"/>
    <cellStyle name="Percent 3 2 2 2 2 2 4 2" xfId="8481" xr:uid="{00000000-0005-0000-0000-00003A210000}"/>
    <cellStyle name="Percent 3 2 2 2 2 2 4 2 2" xfId="8482" xr:uid="{00000000-0005-0000-0000-00003B210000}"/>
    <cellStyle name="Percent 3 2 2 2 2 2 4 3" xfId="8483" xr:uid="{00000000-0005-0000-0000-00003C210000}"/>
    <cellStyle name="Percent 3 2 2 2 2 2 5" xfId="8484" xr:uid="{00000000-0005-0000-0000-00003D210000}"/>
    <cellStyle name="Percent 3 2 2 2 2 2 5 2" xfId="8485" xr:uid="{00000000-0005-0000-0000-00003E210000}"/>
    <cellStyle name="Percent 3 2 2 2 2 2 5 2 2" xfId="8486" xr:uid="{00000000-0005-0000-0000-00003F210000}"/>
    <cellStyle name="Percent 3 2 2 2 2 2 5 3" xfId="8487" xr:uid="{00000000-0005-0000-0000-000040210000}"/>
    <cellStyle name="Percent 3 2 2 2 2 2 6" xfId="8488" xr:uid="{00000000-0005-0000-0000-000041210000}"/>
    <cellStyle name="Percent 3 2 2 2 2 2 6 2" xfId="8489" xr:uid="{00000000-0005-0000-0000-000042210000}"/>
    <cellStyle name="Percent 3 2 2 2 2 2 6 2 2" xfId="13186" xr:uid="{8F579836-C08F-4EF2-B98F-F3EE895DF2A1}"/>
    <cellStyle name="Percent 3 2 2 2 2 2 6 3" xfId="13185" xr:uid="{A76221AB-22E3-49AE-938F-B218117EB289}"/>
    <cellStyle name="Percent 3 2 2 2 2 2 7" xfId="8490" xr:uid="{00000000-0005-0000-0000-000043210000}"/>
    <cellStyle name="Percent 3 2 2 2 2 2 7 2" xfId="13187" xr:uid="{E6688325-78D2-4D07-9E63-62C3C6511A34}"/>
    <cellStyle name="Percent 3 2 2 2 2 2 8" xfId="13184" xr:uid="{6309BAE1-F87C-4E27-BA09-8E6541E22B77}"/>
    <cellStyle name="Percent 3 2 2 2 2 3" xfId="8491" xr:uid="{00000000-0005-0000-0000-000044210000}"/>
    <cellStyle name="Percent 3 2 2 2 2 3 2" xfId="8492" xr:uid="{00000000-0005-0000-0000-000045210000}"/>
    <cellStyle name="Percent 3 2 2 2 2 3 2 2" xfId="8493" xr:uid="{00000000-0005-0000-0000-000046210000}"/>
    <cellStyle name="Percent 3 2 2 2 2 3 2 2 2" xfId="13190" xr:uid="{4CD2B116-6CE9-45D8-ACA0-CBE27C77491D}"/>
    <cellStyle name="Percent 3 2 2 2 2 3 2 3" xfId="13189" xr:uid="{AE7E9F8B-9589-401C-AE47-4BE9930EF63F}"/>
    <cellStyle name="Percent 3 2 2 2 2 3 3" xfId="8494" xr:uid="{00000000-0005-0000-0000-000047210000}"/>
    <cellStyle name="Percent 3 2 2 2 2 3 3 2" xfId="13191" xr:uid="{216DB5C1-37FA-42AE-85EB-ABE5543E63CE}"/>
    <cellStyle name="Percent 3 2 2 2 2 3 4" xfId="13188" xr:uid="{B3BB7E69-3D14-45A5-ADCB-6074E39DE605}"/>
    <cellStyle name="Percent 3 2 2 2 2 4" xfId="8495" xr:uid="{00000000-0005-0000-0000-000048210000}"/>
    <cellStyle name="Percent 3 2 2 2 2 4 2" xfId="8496" xr:uid="{00000000-0005-0000-0000-000049210000}"/>
    <cellStyle name="Percent 3 2 2 2 2 4 2 2" xfId="8497" xr:uid="{00000000-0005-0000-0000-00004A210000}"/>
    <cellStyle name="Percent 3 2 2 2 2 4 2 2 2" xfId="13194" xr:uid="{85262D56-A5B0-4A52-9810-DDD7AB27B8EF}"/>
    <cellStyle name="Percent 3 2 2 2 2 4 2 3" xfId="13193" xr:uid="{6101FD1B-CED2-4385-9450-A3253AEF65A7}"/>
    <cellStyle name="Percent 3 2 2 2 2 4 3" xfId="8498" xr:uid="{00000000-0005-0000-0000-00004B210000}"/>
    <cellStyle name="Percent 3 2 2 2 2 4 3 2" xfId="13195" xr:uid="{98169EB1-8DEC-40C5-94D8-445CE4C3BDF4}"/>
    <cellStyle name="Percent 3 2 2 2 2 4 4" xfId="13192" xr:uid="{FCF44E28-3C6C-482D-AEA3-96215C367CE8}"/>
    <cellStyle name="Percent 3 2 2 2 2 5" xfId="8499" xr:uid="{00000000-0005-0000-0000-00004C210000}"/>
    <cellStyle name="Percent 3 2 2 2 2 5 2" xfId="8500" xr:uid="{00000000-0005-0000-0000-00004D210000}"/>
    <cellStyle name="Percent 3 2 2 2 2 5 2 2" xfId="8501" xr:uid="{00000000-0005-0000-0000-00004E210000}"/>
    <cellStyle name="Percent 3 2 2 2 2 5 2 2 2" xfId="13198" xr:uid="{B24321BF-7B78-4BFF-9910-DA95203DC84E}"/>
    <cellStyle name="Percent 3 2 2 2 2 5 2 3" xfId="13197" xr:uid="{5568FD0A-67F2-452A-A242-00F56376038B}"/>
    <cellStyle name="Percent 3 2 2 2 2 5 3" xfId="8502" xr:uid="{00000000-0005-0000-0000-00004F210000}"/>
    <cellStyle name="Percent 3 2 2 2 2 5 3 2" xfId="13199" xr:uid="{DE016CE4-1404-47AC-B0BC-CE6DE2FB399D}"/>
    <cellStyle name="Percent 3 2 2 2 2 5 4" xfId="13196" xr:uid="{828640CF-5F1F-471C-B24C-29D0B077DA3D}"/>
    <cellStyle name="Percent 3 2 2 2 2 6" xfId="8503" xr:uid="{00000000-0005-0000-0000-000050210000}"/>
    <cellStyle name="Percent 3 2 2 2 2 6 2" xfId="8504" xr:uid="{00000000-0005-0000-0000-000051210000}"/>
    <cellStyle name="Percent 3 2 2 2 2 7" xfId="8505" xr:uid="{00000000-0005-0000-0000-000052210000}"/>
    <cellStyle name="Percent 3 2 2 2 3" xfId="8506" xr:uid="{00000000-0005-0000-0000-000053210000}"/>
    <cellStyle name="Percent 3 2 2 2 3 2" xfId="8507" xr:uid="{00000000-0005-0000-0000-000054210000}"/>
    <cellStyle name="Percent 3 2 2 2 3 2 2" xfId="8508" xr:uid="{00000000-0005-0000-0000-000055210000}"/>
    <cellStyle name="Percent 3 2 2 2 3 3" xfId="8509" xr:uid="{00000000-0005-0000-0000-000056210000}"/>
    <cellStyle name="Percent 3 2 2 2 4" xfId="8510" xr:uid="{00000000-0005-0000-0000-000057210000}"/>
    <cellStyle name="Percent 3 2 2 2 4 2" xfId="8511" xr:uid="{00000000-0005-0000-0000-000058210000}"/>
    <cellStyle name="Percent 3 2 2 2 4 2 2" xfId="8512" xr:uid="{00000000-0005-0000-0000-000059210000}"/>
    <cellStyle name="Percent 3 2 2 2 4 3" xfId="8513" xr:uid="{00000000-0005-0000-0000-00005A210000}"/>
    <cellStyle name="Percent 3 2 2 2 5" xfId="8514" xr:uid="{00000000-0005-0000-0000-00005B210000}"/>
    <cellStyle name="Percent 3 2 2 2 5 2" xfId="8515" xr:uid="{00000000-0005-0000-0000-00005C210000}"/>
    <cellStyle name="Percent 3 2 2 2 5 2 2" xfId="8516" xr:uid="{00000000-0005-0000-0000-00005D210000}"/>
    <cellStyle name="Percent 3 2 2 2 5 3" xfId="8517" xr:uid="{00000000-0005-0000-0000-00005E210000}"/>
    <cellStyle name="Percent 3 2 2 2 6" xfId="8518" xr:uid="{00000000-0005-0000-0000-00005F210000}"/>
    <cellStyle name="Percent 3 2 2 2 6 2" xfId="8519" xr:uid="{00000000-0005-0000-0000-000060210000}"/>
    <cellStyle name="Percent 3 2 2 2 6 2 2" xfId="8520" xr:uid="{00000000-0005-0000-0000-000061210000}"/>
    <cellStyle name="Percent 3 2 2 2 6 3" xfId="8521" xr:uid="{00000000-0005-0000-0000-000062210000}"/>
    <cellStyle name="Percent 3 2 2 2 7" xfId="8522" xr:uid="{00000000-0005-0000-0000-000063210000}"/>
    <cellStyle name="Percent 3 2 2 2 7 2" xfId="8523" xr:uid="{00000000-0005-0000-0000-000064210000}"/>
    <cellStyle name="Percent 3 2 2 2 7 2 2" xfId="8524" xr:uid="{00000000-0005-0000-0000-000065210000}"/>
    <cellStyle name="Percent 3 2 2 2 7 3" xfId="8525" xr:uid="{00000000-0005-0000-0000-000066210000}"/>
    <cellStyle name="Percent 3 2 2 2 8" xfId="8526" xr:uid="{00000000-0005-0000-0000-000067210000}"/>
    <cellStyle name="Percent 3 2 2 2 8 2" xfId="8527" xr:uid="{00000000-0005-0000-0000-000068210000}"/>
    <cellStyle name="Percent 3 2 2 2 8 2 2" xfId="8528" xr:uid="{00000000-0005-0000-0000-000069210000}"/>
    <cellStyle name="Percent 3 2 2 2 8 3" xfId="8529" xr:uid="{00000000-0005-0000-0000-00006A210000}"/>
    <cellStyle name="Percent 3 2 2 2 9" xfId="8530" xr:uid="{00000000-0005-0000-0000-00006B210000}"/>
    <cellStyle name="Percent 3 2 2 2 9 2" xfId="8531" xr:uid="{00000000-0005-0000-0000-00006C210000}"/>
    <cellStyle name="Percent 3 2 2 2 9 2 2" xfId="8532" xr:uid="{00000000-0005-0000-0000-00006D210000}"/>
    <cellStyle name="Percent 3 2 2 2 9 3" xfId="8533" xr:uid="{00000000-0005-0000-0000-00006E210000}"/>
    <cellStyle name="Percent 3 2 2 3" xfId="8534" xr:uid="{00000000-0005-0000-0000-00006F210000}"/>
    <cellStyle name="Percent 3 2 2 3 2" xfId="8535" xr:uid="{00000000-0005-0000-0000-000070210000}"/>
    <cellStyle name="Percent 3 2 2 3 2 2" xfId="8536" xr:uid="{00000000-0005-0000-0000-000071210000}"/>
    <cellStyle name="Percent 3 2 2 3 2 2 2" xfId="13202" xr:uid="{A6CD64B3-8524-4EF7-A7CD-593065C11F49}"/>
    <cellStyle name="Percent 3 2 2 3 2 3" xfId="13201" xr:uid="{B582D5E9-D891-4D75-8416-932BCA734BE3}"/>
    <cellStyle name="Percent 3 2 2 3 3" xfId="8537" xr:uid="{00000000-0005-0000-0000-000072210000}"/>
    <cellStyle name="Percent 3 2 2 3 3 2" xfId="13203" xr:uid="{D09EA734-449F-4A86-9C7B-31A8F3D597BC}"/>
    <cellStyle name="Percent 3 2 2 3 4" xfId="13200" xr:uid="{7E6947E2-BFCB-412E-B30D-9A3807B56FAE}"/>
    <cellStyle name="Percent 3 2 2 4" xfId="8538" xr:uid="{00000000-0005-0000-0000-000073210000}"/>
    <cellStyle name="Percent 3 2 2 4 2" xfId="8539" xr:uid="{00000000-0005-0000-0000-000074210000}"/>
    <cellStyle name="Percent 3 2 2 4 2 2" xfId="8540" xr:uid="{00000000-0005-0000-0000-000075210000}"/>
    <cellStyle name="Percent 3 2 2 4 2 2 2" xfId="13206" xr:uid="{C3342C4B-694A-4FED-816C-75CD64FA2109}"/>
    <cellStyle name="Percent 3 2 2 4 2 3" xfId="13205" xr:uid="{B9BA6DE7-CFFC-490C-9C46-B5AF6B84A7F3}"/>
    <cellStyle name="Percent 3 2 2 4 3" xfId="8541" xr:uid="{00000000-0005-0000-0000-000076210000}"/>
    <cellStyle name="Percent 3 2 2 4 3 2" xfId="13207" xr:uid="{49D17FDF-4D64-43FA-A2D6-264E7956C314}"/>
    <cellStyle name="Percent 3 2 2 4 4" xfId="13204" xr:uid="{66163D27-1E37-46D8-BEFD-386819D594BA}"/>
    <cellStyle name="Percent 3 2 2 5" xfId="8542" xr:uid="{00000000-0005-0000-0000-000077210000}"/>
    <cellStyle name="Percent 3 2 2 5 2" xfId="8543" xr:uid="{00000000-0005-0000-0000-000078210000}"/>
    <cellStyle name="Percent 3 2 2 5 2 2" xfId="8544" xr:uid="{00000000-0005-0000-0000-000079210000}"/>
    <cellStyle name="Percent 3 2 2 5 2 2 2" xfId="13210" xr:uid="{0C52593D-4E37-45CB-BF26-3BAFEE66DA8F}"/>
    <cellStyle name="Percent 3 2 2 5 2 3" xfId="13209" xr:uid="{688975FF-B19A-4A1C-91ED-CF9F55C846D0}"/>
    <cellStyle name="Percent 3 2 2 5 3" xfId="8545" xr:uid="{00000000-0005-0000-0000-00007A210000}"/>
    <cellStyle name="Percent 3 2 2 5 3 2" xfId="13211" xr:uid="{F17A7AC8-6EDB-43CA-8973-68FB3818E45D}"/>
    <cellStyle name="Percent 3 2 2 5 4" xfId="13208" xr:uid="{5AFC848E-249B-4650-8644-E09BD60A09DE}"/>
    <cellStyle name="Percent 3 2 2 6" xfId="8546" xr:uid="{00000000-0005-0000-0000-00007B210000}"/>
    <cellStyle name="Percent 3 2 2 6 2" xfId="8547" xr:uid="{00000000-0005-0000-0000-00007C210000}"/>
    <cellStyle name="Percent 3 2 2 6 2 2" xfId="8548" xr:uid="{00000000-0005-0000-0000-00007D210000}"/>
    <cellStyle name="Percent 3 2 2 6 2 2 2" xfId="13214" xr:uid="{2FF39520-C5D2-4507-8268-7840B44AE3CE}"/>
    <cellStyle name="Percent 3 2 2 6 2 3" xfId="13213" xr:uid="{11EDD1ED-461B-40E9-B84F-BA1F9C169667}"/>
    <cellStyle name="Percent 3 2 2 6 3" xfId="8549" xr:uid="{00000000-0005-0000-0000-00007E210000}"/>
    <cellStyle name="Percent 3 2 2 6 3 2" xfId="13215" xr:uid="{76E69D39-F6B5-4B54-937C-27D1CCB24592}"/>
    <cellStyle name="Percent 3 2 2 6 4" xfId="13212" xr:uid="{85DABEB7-35E8-4BE4-B73D-0F598A40751E}"/>
    <cellStyle name="Percent 3 2 2 7" xfId="8550" xr:uid="{00000000-0005-0000-0000-00007F210000}"/>
    <cellStyle name="Percent 3 2 2 7 2" xfId="8551" xr:uid="{00000000-0005-0000-0000-000080210000}"/>
    <cellStyle name="Percent 3 2 2 7 2 2" xfId="8552" xr:uid="{00000000-0005-0000-0000-000081210000}"/>
    <cellStyle name="Percent 3 2 2 7 2 2 2" xfId="13218" xr:uid="{433E6F4C-6E43-49CD-9FA3-D3EDD4805391}"/>
    <cellStyle name="Percent 3 2 2 7 2 3" xfId="13217" xr:uid="{34269089-E646-4A2E-B63B-35CDCD4015CF}"/>
    <cellStyle name="Percent 3 2 2 7 3" xfId="8553" xr:uid="{00000000-0005-0000-0000-000082210000}"/>
    <cellStyle name="Percent 3 2 2 7 3 2" xfId="13219" xr:uid="{5FF241A6-AF7E-4CDC-A0F6-85CBE3968537}"/>
    <cellStyle name="Percent 3 2 2 7 4" xfId="13216" xr:uid="{100C6D1C-8D82-4461-8235-8B05B5836FCA}"/>
    <cellStyle name="Percent 3 2 2 8" xfId="8554" xr:uid="{00000000-0005-0000-0000-000083210000}"/>
    <cellStyle name="Percent 3 2 2 8 2" xfId="8555" xr:uid="{00000000-0005-0000-0000-000084210000}"/>
    <cellStyle name="Percent 3 2 2 8 2 2" xfId="8556" xr:uid="{00000000-0005-0000-0000-000085210000}"/>
    <cellStyle name="Percent 3 2 2 8 2 2 2" xfId="13222" xr:uid="{32DB7992-7438-4E46-8236-729E7529995A}"/>
    <cellStyle name="Percent 3 2 2 8 2 3" xfId="13221" xr:uid="{21EA7C03-D4D0-4E5E-BE8A-D7EA5CC2884D}"/>
    <cellStyle name="Percent 3 2 2 8 3" xfId="8557" xr:uid="{00000000-0005-0000-0000-000086210000}"/>
    <cellStyle name="Percent 3 2 2 8 3 2" xfId="13223" xr:uid="{01512FA6-F615-4B72-9504-3895575EDA0F}"/>
    <cellStyle name="Percent 3 2 2 8 4" xfId="13220" xr:uid="{E89D61D1-3AA5-486E-BB17-398D2033ED15}"/>
    <cellStyle name="Percent 3 2 2 9" xfId="8558" xr:uid="{00000000-0005-0000-0000-000087210000}"/>
    <cellStyle name="Percent 3 2 2 9 2" xfId="8559" xr:uid="{00000000-0005-0000-0000-000088210000}"/>
    <cellStyle name="Percent 3 2 2 9 2 2" xfId="8560" xr:uid="{00000000-0005-0000-0000-000089210000}"/>
    <cellStyle name="Percent 3 2 2 9 2 2 2" xfId="13226" xr:uid="{708A4B38-A228-44FC-AEAF-DF9E22C30AB4}"/>
    <cellStyle name="Percent 3 2 2 9 2 3" xfId="13225" xr:uid="{382B70AA-EF68-4FD3-9205-BA1373A8683C}"/>
    <cellStyle name="Percent 3 2 2 9 3" xfId="8561" xr:uid="{00000000-0005-0000-0000-00008A210000}"/>
    <cellStyle name="Percent 3 2 2 9 3 2" xfId="13227" xr:uid="{F172947D-553C-4EA0-9914-3D40F5424759}"/>
    <cellStyle name="Percent 3 2 2 9 4" xfId="13224" xr:uid="{8A13D826-E2F2-4CDA-9EFD-0757BCF21A06}"/>
    <cellStyle name="Percent 3 2 20" xfId="8562" xr:uid="{00000000-0005-0000-0000-00008B210000}"/>
    <cellStyle name="Percent 3 2 20 2" xfId="8563" xr:uid="{00000000-0005-0000-0000-00008C210000}"/>
    <cellStyle name="Percent 3 2 20 2 2" xfId="13229" xr:uid="{8EEFE19F-CF66-4B18-8426-1E954580A222}"/>
    <cellStyle name="Percent 3 2 20 3" xfId="13228" xr:uid="{AC30B851-68F2-4CE8-9122-216930ECFF88}"/>
    <cellStyle name="Percent 3 2 3" xfId="8564" xr:uid="{00000000-0005-0000-0000-00008D210000}"/>
    <cellStyle name="Percent 3 2 3 2" xfId="8565" xr:uid="{00000000-0005-0000-0000-00008E210000}"/>
    <cellStyle name="Percent 3 2 4" xfId="8566" xr:uid="{00000000-0005-0000-0000-00008F210000}"/>
    <cellStyle name="Percent 3 2 4 2" xfId="8567" xr:uid="{00000000-0005-0000-0000-000090210000}"/>
    <cellStyle name="Percent 3 2 5" xfId="8568" xr:uid="{00000000-0005-0000-0000-000091210000}"/>
    <cellStyle name="Percent 3 2 5 2" xfId="8569" xr:uid="{00000000-0005-0000-0000-000092210000}"/>
    <cellStyle name="Percent 3 2 6" xfId="8570" xr:uid="{00000000-0005-0000-0000-000093210000}"/>
    <cellStyle name="Percent 3 2 6 2" xfId="8571" xr:uid="{00000000-0005-0000-0000-000094210000}"/>
    <cellStyle name="Percent 3 2 7" xfId="8572" xr:uid="{00000000-0005-0000-0000-000095210000}"/>
    <cellStyle name="Percent 3 2 7 2" xfId="8573" xr:uid="{00000000-0005-0000-0000-000096210000}"/>
    <cellStyle name="Percent 3 2 8" xfId="8574" xr:uid="{00000000-0005-0000-0000-000097210000}"/>
    <cellStyle name="Percent 3 2 8 2" xfId="8575" xr:uid="{00000000-0005-0000-0000-000098210000}"/>
    <cellStyle name="Percent 3 2 9" xfId="8576" xr:uid="{00000000-0005-0000-0000-000099210000}"/>
    <cellStyle name="Percent 3 2 9 2" xfId="8577" xr:uid="{00000000-0005-0000-0000-00009A210000}"/>
    <cellStyle name="Percent 3 20" xfId="8578" xr:uid="{00000000-0005-0000-0000-00009B210000}"/>
    <cellStyle name="Percent 3 20 2" xfId="8579" xr:uid="{00000000-0005-0000-0000-00009C210000}"/>
    <cellStyle name="Percent 3 20 3" xfId="8580" xr:uid="{00000000-0005-0000-0000-00009D210000}"/>
    <cellStyle name="Percent 3 20 4" xfId="8581" xr:uid="{00000000-0005-0000-0000-00009E210000}"/>
    <cellStyle name="Percent 3 21" xfId="8582" xr:uid="{00000000-0005-0000-0000-00009F210000}"/>
    <cellStyle name="Percent 3 21 2" xfId="8583" xr:uid="{00000000-0005-0000-0000-0000A0210000}"/>
    <cellStyle name="Percent 3 21 3" xfId="8584" xr:uid="{00000000-0005-0000-0000-0000A1210000}"/>
    <cellStyle name="Percent 3 21 4" xfId="8585" xr:uid="{00000000-0005-0000-0000-0000A2210000}"/>
    <cellStyle name="Percent 3 22" xfId="8586" xr:uid="{00000000-0005-0000-0000-0000A3210000}"/>
    <cellStyle name="Percent 3 22 2" xfId="8587" xr:uid="{00000000-0005-0000-0000-0000A4210000}"/>
    <cellStyle name="Percent 3 23" xfId="8588" xr:uid="{00000000-0005-0000-0000-0000A5210000}"/>
    <cellStyle name="Percent 3 23 2" xfId="8589" xr:uid="{00000000-0005-0000-0000-0000A6210000}"/>
    <cellStyle name="Percent 3 24" xfId="8590" xr:uid="{00000000-0005-0000-0000-0000A7210000}"/>
    <cellStyle name="Percent 3 24 2" xfId="8591" xr:uid="{00000000-0005-0000-0000-0000A8210000}"/>
    <cellStyle name="Percent 3 25" xfId="8592" xr:uid="{00000000-0005-0000-0000-0000A9210000}"/>
    <cellStyle name="Percent 3 25 2" xfId="8593" xr:uid="{00000000-0005-0000-0000-0000AA210000}"/>
    <cellStyle name="Percent 3 26" xfId="8594" xr:uid="{00000000-0005-0000-0000-0000AB210000}"/>
    <cellStyle name="Percent 3 26 2" xfId="8595" xr:uid="{00000000-0005-0000-0000-0000AC210000}"/>
    <cellStyle name="Percent 3 27" xfId="8596" xr:uid="{00000000-0005-0000-0000-0000AD210000}"/>
    <cellStyle name="Percent 3 27 2" xfId="8597" xr:uid="{00000000-0005-0000-0000-0000AE210000}"/>
    <cellStyle name="Percent 3 28" xfId="8598" xr:uid="{00000000-0005-0000-0000-0000AF210000}"/>
    <cellStyle name="Percent 3 28 2" xfId="8599" xr:uid="{00000000-0005-0000-0000-0000B0210000}"/>
    <cellStyle name="Percent 3 29" xfId="8600" xr:uid="{00000000-0005-0000-0000-0000B1210000}"/>
    <cellStyle name="Percent 3 29 2" xfId="8601" xr:uid="{00000000-0005-0000-0000-0000B2210000}"/>
    <cellStyle name="Percent 3 3" xfId="8602" xr:uid="{00000000-0005-0000-0000-0000B3210000}"/>
    <cellStyle name="Percent 3 3 2" xfId="8603" xr:uid="{00000000-0005-0000-0000-0000B4210000}"/>
    <cellStyle name="Percent 3 3 2 2" xfId="8604" xr:uid="{00000000-0005-0000-0000-0000B5210000}"/>
    <cellStyle name="Percent 3 3 2 2 2" xfId="8605" xr:uid="{00000000-0005-0000-0000-0000B6210000}"/>
    <cellStyle name="Percent 3 3 2 3" xfId="8606" xr:uid="{00000000-0005-0000-0000-0000B7210000}"/>
    <cellStyle name="Percent 3 3 2 4" xfId="8607" xr:uid="{00000000-0005-0000-0000-0000B8210000}"/>
    <cellStyle name="Percent 3 3 2 5" xfId="8608" xr:uid="{00000000-0005-0000-0000-0000B9210000}"/>
    <cellStyle name="Percent 3 3 3" xfId="8609" xr:uid="{00000000-0005-0000-0000-0000BA210000}"/>
    <cellStyle name="Percent 3 3 4" xfId="8610" xr:uid="{00000000-0005-0000-0000-0000BB210000}"/>
    <cellStyle name="Percent 3 3 5" xfId="8611" xr:uid="{00000000-0005-0000-0000-0000BC210000}"/>
    <cellStyle name="Percent 3 3 6" xfId="8612" xr:uid="{00000000-0005-0000-0000-0000BD210000}"/>
    <cellStyle name="Percent 3 3 6 2" xfId="8613" xr:uid="{00000000-0005-0000-0000-0000BE210000}"/>
    <cellStyle name="Percent 3 3 6 3" xfId="8614" xr:uid="{00000000-0005-0000-0000-0000BF210000}"/>
    <cellStyle name="Percent 3 3 7" xfId="8615" xr:uid="{00000000-0005-0000-0000-0000C0210000}"/>
    <cellStyle name="Percent 3 30" xfId="8616" xr:uid="{00000000-0005-0000-0000-0000C1210000}"/>
    <cellStyle name="Percent 3 30 2" xfId="8617" xr:uid="{00000000-0005-0000-0000-0000C2210000}"/>
    <cellStyle name="Percent 3 31" xfId="8618" xr:uid="{00000000-0005-0000-0000-0000C3210000}"/>
    <cellStyle name="Percent 3 31 2" xfId="8619" xr:uid="{00000000-0005-0000-0000-0000C4210000}"/>
    <cellStyle name="Percent 3 32" xfId="8620" xr:uid="{00000000-0005-0000-0000-0000C5210000}"/>
    <cellStyle name="Percent 3 32 2" xfId="8621" xr:uid="{00000000-0005-0000-0000-0000C6210000}"/>
    <cellStyle name="Percent 3 33" xfId="8622" xr:uid="{00000000-0005-0000-0000-0000C7210000}"/>
    <cellStyle name="Percent 3 33 2" xfId="8623" xr:uid="{00000000-0005-0000-0000-0000C8210000}"/>
    <cellStyle name="Percent 3 34" xfId="8624" xr:uid="{00000000-0005-0000-0000-0000C9210000}"/>
    <cellStyle name="Percent 3 34 2" xfId="8625" xr:uid="{00000000-0005-0000-0000-0000CA210000}"/>
    <cellStyle name="Percent 3 35" xfId="8626" xr:uid="{00000000-0005-0000-0000-0000CB210000}"/>
    <cellStyle name="Percent 3 35 2" xfId="8627" xr:uid="{00000000-0005-0000-0000-0000CC210000}"/>
    <cellStyle name="Percent 3 36" xfId="8628" xr:uid="{00000000-0005-0000-0000-0000CD210000}"/>
    <cellStyle name="Percent 3 36 2" xfId="8629" xr:uid="{00000000-0005-0000-0000-0000CE210000}"/>
    <cellStyle name="Percent 3 37" xfId="8630" xr:uid="{00000000-0005-0000-0000-0000CF210000}"/>
    <cellStyle name="Percent 3 37 2" xfId="8631" xr:uid="{00000000-0005-0000-0000-0000D0210000}"/>
    <cellStyle name="Percent 3 38" xfId="8632" xr:uid="{00000000-0005-0000-0000-0000D1210000}"/>
    <cellStyle name="Percent 3 38 2" xfId="8633" xr:uid="{00000000-0005-0000-0000-0000D2210000}"/>
    <cellStyle name="Percent 3 39" xfId="8634" xr:uid="{00000000-0005-0000-0000-0000D3210000}"/>
    <cellStyle name="Percent 3 39 2" xfId="8635" xr:uid="{00000000-0005-0000-0000-0000D4210000}"/>
    <cellStyle name="Percent 3 4" xfId="8636" xr:uid="{00000000-0005-0000-0000-0000D5210000}"/>
    <cellStyle name="Percent 3 4 2" xfId="8637" xr:uid="{00000000-0005-0000-0000-0000D6210000}"/>
    <cellStyle name="Percent 3 4 3" xfId="8638" xr:uid="{00000000-0005-0000-0000-0000D7210000}"/>
    <cellStyle name="Percent 3 4 3 2" xfId="8639" xr:uid="{00000000-0005-0000-0000-0000D8210000}"/>
    <cellStyle name="Percent 3 4 4" xfId="8640" xr:uid="{00000000-0005-0000-0000-0000D9210000}"/>
    <cellStyle name="Percent 3 4 4 2" xfId="8641" xr:uid="{00000000-0005-0000-0000-0000DA210000}"/>
    <cellStyle name="Percent 3 4 4 3" xfId="8642" xr:uid="{00000000-0005-0000-0000-0000DB210000}"/>
    <cellStyle name="Percent 3 40" xfId="8643" xr:uid="{00000000-0005-0000-0000-0000DC210000}"/>
    <cellStyle name="Percent 3 40 2" xfId="8644" xr:uid="{00000000-0005-0000-0000-0000DD210000}"/>
    <cellStyle name="Percent 3 41" xfId="8645" xr:uid="{00000000-0005-0000-0000-0000DE210000}"/>
    <cellStyle name="Percent 3 41 2" xfId="8646" xr:uid="{00000000-0005-0000-0000-0000DF210000}"/>
    <cellStyle name="Percent 3 42" xfId="8647" xr:uid="{00000000-0005-0000-0000-0000E0210000}"/>
    <cellStyle name="Percent 3 42 2" xfId="8648" xr:uid="{00000000-0005-0000-0000-0000E1210000}"/>
    <cellStyle name="Percent 3 43" xfId="8649" xr:uid="{00000000-0005-0000-0000-0000E2210000}"/>
    <cellStyle name="Percent 3 43 2" xfId="8650" xr:uid="{00000000-0005-0000-0000-0000E3210000}"/>
    <cellStyle name="Percent 3 44" xfId="8651" xr:uid="{00000000-0005-0000-0000-0000E4210000}"/>
    <cellStyle name="Percent 3 44 2" xfId="8652" xr:uid="{00000000-0005-0000-0000-0000E5210000}"/>
    <cellStyle name="Percent 3 45" xfId="8653" xr:uid="{00000000-0005-0000-0000-0000E6210000}"/>
    <cellStyle name="Percent 3 45 2" xfId="8654" xr:uid="{00000000-0005-0000-0000-0000E7210000}"/>
    <cellStyle name="Percent 3 46" xfId="8655" xr:uid="{00000000-0005-0000-0000-0000E8210000}"/>
    <cellStyle name="Percent 3 46 2" xfId="8656" xr:uid="{00000000-0005-0000-0000-0000E9210000}"/>
    <cellStyle name="Percent 3 47" xfId="8657" xr:uid="{00000000-0005-0000-0000-0000EA210000}"/>
    <cellStyle name="Percent 3 47 2" xfId="8658" xr:uid="{00000000-0005-0000-0000-0000EB210000}"/>
    <cellStyle name="Percent 3 48" xfId="8659" xr:uid="{00000000-0005-0000-0000-0000EC210000}"/>
    <cellStyle name="Percent 3 48 2" xfId="8660" xr:uid="{00000000-0005-0000-0000-0000ED210000}"/>
    <cellStyle name="Percent 3 49" xfId="8661" xr:uid="{00000000-0005-0000-0000-0000EE210000}"/>
    <cellStyle name="Percent 3 49 2" xfId="8662" xr:uid="{00000000-0005-0000-0000-0000EF210000}"/>
    <cellStyle name="Percent 3 5" xfId="8663" xr:uid="{00000000-0005-0000-0000-0000F0210000}"/>
    <cellStyle name="Percent 3 5 2" xfId="8664" xr:uid="{00000000-0005-0000-0000-0000F1210000}"/>
    <cellStyle name="Percent 3 5 2 2" xfId="8665" xr:uid="{00000000-0005-0000-0000-0000F2210000}"/>
    <cellStyle name="Percent 3 5 2 3" xfId="8666" xr:uid="{00000000-0005-0000-0000-0000F3210000}"/>
    <cellStyle name="Percent 3 5 3" xfId="8667" xr:uid="{00000000-0005-0000-0000-0000F4210000}"/>
    <cellStyle name="Percent 3 50" xfId="8668" xr:uid="{00000000-0005-0000-0000-0000F5210000}"/>
    <cellStyle name="Percent 3 50 2" xfId="8669" xr:uid="{00000000-0005-0000-0000-0000F6210000}"/>
    <cellStyle name="Percent 3 51" xfId="8670" xr:uid="{00000000-0005-0000-0000-0000F7210000}"/>
    <cellStyle name="Percent 3 51 2" xfId="8671" xr:uid="{00000000-0005-0000-0000-0000F8210000}"/>
    <cellStyle name="Percent 3 52" xfId="8672" xr:uid="{00000000-0005-0000-0000-0000F9210000}"/>
    <cellStyle name="Percent 3 52 2" xfId="8673" xr:uid="{00000000-0005-0000-0000-0000FA210000}"/>
    <cellStyle name="Percent 3 53" xfId="8674" xr:uid="{00000000-0005-0000-0000-0000FB210000}"/>
    <cellStyle name="Percent 3 53 2" xfId="8675" xr:uid="{00000000-0005-0000-0000-0000FC210000}"/>
    <cellStyle name="Percent 3 54" xfId="8676" xr:uid="{00000000-0005-0000-0000-0000FD210000}"/>
    <cellStyle name="Percent 3 54 2" xfId="8677" xr:uid="{00000000-0005-0000-0000-0000FE210000}"/>
    <cellStyle name="Percent 3 55" xfId="8678" xr:uid="{00000000-0005-0000-0000-0000FF210000}"/>
    <cellStyle name="Percent 3 55 2" xfId="8679" xr:uid="{00000000-0005-0000-0000-000000220000}"/>
    <cellStyle name="Percent 3 56" xfId="8680" xr:uid="{00000000-0005-0000-0000-000001220000}"/>
    <cellStyle name="Percent 3 56 2" xfId="8681" xr:uid="{00000000-0005-0000-0000-000002220000}"/>
    <cellStyle name="Percent 3 57" xfId="8682" xr:uid="{00000000-0005-0000-0000-000003220000}"/>
    <cellStyle name="Percent 3 57 2" xfId="8683" xr:uid="{00000000-0005-0000-0000-000004220000}"/>
    <cellStyle name="Percent 3 58" xfId="8684" xr:uid="{00000000-0005-0000-0000-000005220000}"/>
    <cellStyle name="Percent 3 58 2" xfId="8685" xr:uid="{00000000-0005-0000-0000-000006220000}"/>
    <cellStyle name="Percent 3 59" xfId="8686" xr:uid="{00000000-0005-0000-0000-000007220000}"/>
    <cellStyle name="Percent 3 59 2" xfId="8687" xr:uid="{00000000-0005-0000-0000-000008220000}"/>
    <cellStyle name="Percent 3 6" xfId="8688" xr:uid="{00000000-0005-0000-0000-000009220000}"/>
    <cellStyle name="Percent 3 6 2" xfId="8689" xr:uid="{00000000-0005-0000-0000-00000A220000}"/>
    <cellStyle name="Percent 3 6 2 2" xfId="8690" xr:uid="{00000000-0005-0000-0000-00000B220000}"/>
    <cellStyle name="Percent 3 6 2 3" xfId="8691" xr:uid="{00000000-0005-0000-0000-00000C220000}"/>
    <cellStyle name="Percent 3 6 3" xfId="8692" xr:uid="{00000000-0005-0000-0000-00000D220000}"/>
    <cellStyle name="Percent 3 60" xfId="8693" xr:uid="{00000000-0005-0000-0000-00000E220000}"/>
    <cellStyle name="Percent 3 60 2" xfId="8694" xr:uid="{00000000-0005-0000-0000-00000F220000}"/>
    <cellStyle name="Percent 3 61" xfId="8695" xr:uid="{00000000-0005-0000-0000-000010220000}"/>
    <cellStyle name="Percent 3 61 2" xfId="8696" xr:uid="{00000000-0005-0000-0000-000011220000}"/>
    <cellStyle name="Percent 3 62" xfId="8697" xr:uid="{00000000-0005-0000-0000-000012220000}"/>
    <cellStyle name="Percent 3 63" xfId="8698" xr:uid="{00000000-0005-0000-0000-000013220000}"/>
    <cellStyle name="Percent 3 64" xfId="8699" xr:uid="{00000000-0005-0000-0000-000014220000}"/>
    <cellStyle name="Percent 3 65" xfId="8700" xr:uid="{00000000-0005-0000-0000-000015220000}"/>
    <cellStyle name="Percent 3 66" xfId="8701" xr:uid="{00000000-0005-0000-0000-000016220000}"/>
    <cellStyle name="Percent 3 67" xfId="8702" xr:uid="{00000000-0005-0000-0000-000017220000}"/>
    <cellStyle name="Percent 3 68" xfId="8703" xr:uid="{00000000-0005-0000-0000-000018220000}"/>
    <cellStyle name="Percent 3 69" xfId="8704" xr:uid="{00000000-0005-0000-0000-000019220000}"/>
    <cellStyle name="Percent 3 7" xfId="8705" xr:uid="{00000000-0005-0000-0000-00001A220000}"/>
    <cellStyle name="Percent 3 7 2" xfId="8706" xr:uid="{00000000-0005-0000-0000-00001B220000}"/>
    <cellStyle name="Percent 3 7 2 2" xfId="8707" xr:uid="{00000000-0005-0000-0000-00001C220000}"/>
    <cellStyle name="Percent 3 7 2 3" xfId="8708" xr:uid="{00000000-0005-0000-0000-00001D220000}"/>
    <cellStyle name="Percent 3 7 3" xfId="8709" xr:uid="{00000000-0005-0000-0000-00001E220000}"/>
    <cellStyle name="Percent 3 70" xfId="8710" xr:uid="{00000000-0005-0000-0000-00001F220000}"/>
    <cellStyle name="Percent 3 71" xfId="8711" xr:uid="{00000000-0005-0000-0000-000020220000}"/>
    <cellStyle name="Percent 3 72" xfId="8712" xr:uid="{00000000-0005-0000-0000-000021220000}"/>
    <cellStyle name="Percent 3 73" xfId="8713" xr:uid="{00000000-0005-0000-0000-000022220000}"/>
    <cellStyle name="Percent 3 74" xfId="8714" xr:uid="{00000000-0005-0000-0000-000023220000}"/>
    <cellStyle name="Percent 3 75" xfId="8715" xr:uid="{00000000-0005-0000-0000-000024220000}"/>
    <cellStyle name="Percent 3 76" xfId="8716" xr:uid="{00000000-0005-0000-0000-000025220000}"/>
    <cellStyle name="Percent 3 77" xfId="8717" xr:uid="{00000000-0005-0000-0000-000026220000}"/>
    <cellStyle name="Percent 3 78" xfId="8718" xr:uid="{00000000-0005-0000-0000-000027220000}"/>
    <cellStyle name="Percent 3 79" xfId="8719" xr:uid="{00000000-0005-0000-0000-000028220000}"/>
    <cellStyle name="Percent 3 8" xfId="8720" xr:uid="{00000000-0005-0000-0000-000029220000}"/>
    <cellStyle name="Percent 3 8 2" xfId="8721" xr:uid="{00000000-0005-0000-0000-00002A220000}"/>
    <cellStyle name="Percent 3 8 2 2" xfId="8722" xr:uid="{00000000-0005-0000-0000-00002B220000}"/>
    <cellStyle name="Percent 3 8 2 3" xfId="8723" xr:uid="{00000000-0005-0000-0000-00002C220000}"/>
    <cellStyle name="Percent 3 8 3" xfId="8724" xr:uid="{00000000-0005-0000-0000-00002D220000}"/>
    <cellStyle name="Percent 3 80" xfId="8725" xr:uid="{00000000-0005-0000-0000-00002E220000}"/>
    <cellStyle name="Percent 3 81" xfId="8726" xr:uid="{00000000-0005-0000-0000-00002F220000}"/>
    <cellStyle name="Percent 3 82" xfId="8727" xr:uid="{00000000-0005-0000-0000-000030220000}"/>
    <cellStyle name="Percent 3 83" xfId="8728" xr:uid="{00000000-0005-0000-0000-000031220000}"/>
    <cellStyle name="Percent 3 84" xfId="8729" xr:uid="{00000000-0005-0000-0000-000032220000}"/>
    <cellStyle name="Percent 3 85" xfId="8730" xr:uid="{00000000-0005-0000-0000-000033220000}"/>
    <cellStyle name="Percent 3 86" xfId="8731" xr:uid="{00000000-0005-0000-0000-000034220000}"/>
    <cellStyle name="Percent 3 87" xfId="8732" xr:uid="{00000000-0005-0000-0000-000035220000}"/>
    <cellStyle name="Percent 3 88" xfId="8733" xr:uid="{00000000-0005-0000-0000-000036220000}"/>
    <cellStyle name="Percent 3 89" xfId="8734" xr:uid="{00000000-0005-0000-0000-000037220000}"/>
    <cellStyle name="Percent 3 9" xfId="8735" xr:uid="{00000000-0005-0000-0000-000038220000}"/>
    <cellStyle name="Percent 3 9 2" xfId="8736" xr:uid="{00000000-0005-0000-0000-000039220000}"/>
    <cellStyle name="Percent 3 9 2 2" xfId="8737" xr:uid="{00000000-0005-0000-0000-00003A220000}"/>
    <cellStyle name="Percent 3 9 2 3" xfId="8738" xr:uid="{00000000-0005-0000-0000-00003B220000}"/>
    <cellStyle name="Percent 3 9 3" xfId="8739" xr:uid="{00000000-0005-0000-0000-00003C220000}"/>
    <cellStyle name="Percent 3 90" xfId="8740" xr:uid="{00000000-0005-0000-0000-00003D220000}"/>
    <cellStyle name="Percent 3 91" xfId="8741" xr:uid="{00000000-0005-0000-0000-00003E220000}"/>
    <cellStyle name="Percent 3 92" xfId="8742" xr:uid="{00000000-0005-0000-0000-00003F220000}"/>
    <cellStyle name="Percent 3 93" xfId="8743" xr:uid="{00000000-0005-0000-0000-000040220000}"/>
    <cellStyle name="Percent 3 94" xfId="8744" xr:uid="{00000000-0005-0000-0000-000041220000}"/>
    <cellStyle name="Percent 3 95" xfId="8745" xr:uid="{00000000-0005-0000-0000-000042220000}"/>
    <cellStyle name="Percent 3 96" xfId="8746" xr:uid="{00000000-0005-0000-0000-000043220000}"/>
    <cellStyle name="Percent 3 97" xfId="8747" xr:uid="{00000000-0005-0000-0000-000044220000}"/>
    <cellStyle name="Percent 3 98" xfId="8748" xr:uid="{00000000-0005-0000-0000-000045220000}"/>
    <cellStyle name="Percent 3 99" xfId="8749" xr:uid="{00000000-0005-0000-0000-000046220000}"/>
    <cellStyle name="Percent 3 99 2" xfId="8750" xr:uid="{00000000-0005-0000-0000-000047220000}"/>
    <cellStyle name="Percent 3 99 2 2" xfId="13231" xr:uid="{9C2B5ADE-F80B-4908-8FEB-293BBD060C31}"/>
    <cellStyle name="Percent 3 99 3" xfId="13230" xr:uid="{B2AA7DE5-E011-4525-8F90-69D6DA26F46C}"/>
    <cellStyle name="Percent 30" xfId="8751" xr:uid="{00000000-0005-0000-0000-000048220000}"/>
    <cellStyle name="Percent 31" xfId="8752" xr:uid="{00000000-0005-0000-0000-000049220000}"/>
    <cellStyle name="Percent 32" xfId="8753" xr:uid="{00000000-0005-0000-0000-00004A220000}"/>
    <cellStyle name="Percent 33" xfId="8754" xr:uid="{00000000-0005-0000-0000-00004B220000}"/>
    <cellStyle name="Percent 34" xfId="8755" xr:uid="{00000000-0005-0000-0000-00004C220000}"/>
    <cellStyle name="Percent 35" xfId="8756" xr:uid="{00000000-0005-0000-0000-00004D220000}"/>
    <cellStyle name="Percent 36" xfId="8757" xr:uid="{00000000-0005-0000-0000-00004E220000}"/>
    <cellStyle name="Percent 37" xfId="8758" xr:uid="{00000000-0005-0000-0000-00004F220000}"/>
    <cellStyle name="Percent 38" xfId="8759" xr:uid="{00000000-0005-0000-0000-000050220000}"/>
    <cellStyle name="Percent 39" xfId="8760" xr:uid="{00000000-0005-0000-0000-000051220000}"/>
    <cellStyle name="Percent 4" xfId="8" xr:uid="{00000000-0005-0000-0000-000052220000}"/>
    <cellStyle name="Percent 4 10" xfId="8761" xr:uid="{00000000-0005-0000-0000-000053220000}"/>
    <cellStyle name="Percent 4 11" xfId="8762" xr:uid="{00000000-0005-0000-0000-000054220000}"/>
    <cellStyle name="Percent 4 12" xfId="8763" xr:uid="{00000000-0005-0000-0000-000055220000}"/>
    <cellStyle name="Percent 4 13" xfId="8764" xr:uid="{00000000-0005-0000-0000-000056220000}"/>
    <cellStyle name="Percent 4 14" xfId="8765" xr:uid="{00000000-0005-0000-0000-000057220000}"/>
    <cellStyle name="Percent 4 15" xfId="8766" xr:uid="{00000000-0005-0000-0000-000058220000}"/>
    <cellStyle name="Percent 4 16" xfId="8767" xr:uid="{00000000-0005-0000-0000-000059220000}"/>
    <cellStyle name="Percent 4 17" xfId="8768" xr:uid="{00000000-0005-0000-0000-00005A220000}"/>
    <cellStyle name="Percent 4 18" xfId="8769" xr:uid="{00000000-0005-0000-0000-00005B220000}"/>
    <cellStyle name="Percent 4 19" xfId="8770" xr:uid="{00000000-0005-0000-0000-00005C220000}"/>
    <cellStyle name="Percent 4 2" xfId="8771" xr:uid="{00000000-0005-0000-0000-00005D220000}"/>
    <cellStyle name="Percent 4 2 2" xfId="8772" xr:uid="{00000000-0005-0000-0000-00005E220000}"/>
    <cellStyle name="Percent 4 2 2 2" xfId="8773" xr:uid="{00000000-0005-0000-0000-00005F220000}"/>
    <cellStyle name="Percent 4 2 2 3" xfId="9694" xr:uid="{CF0B3A28-107E-4FD8-8257-6C488539B19A}"/>
    <cellStyle name="Percent 4 2 2 3 2" xfId="13682" xr:uid="{643F026E-BDEB-45EC-A81C-84DAFE32A746}"/>
    <cellStyle name="Percent 4 2 2 4" xfId="9989" xr:uid="{81E8A9AD-6FE2-44DF-AA9E-07AF1886670C}"/>
    <cellStyle name="Percent 4 2 2 4 2" xfId="13947" xr:uid="{F17FDFB6-3173-4215-8166-DEC21708DF2C}"/>
    <cellStyle name="Percent 4 2 3" xfId="8774" xr:uid="{00000000-0005-0000-0000-000060220000}"/>
    <cellStyle name="Percent 4 2 4" xfId="8775" xr:uid="{00000000-0005-0000-0000-000061220000}"/>
    <cellStyle name="Percent 4 2 5" xfId="9580" xr:uid="{F6EEEC47-B092-4F6B-87B1-ABF693DEE8B3}"/>
    <cellStyle name="Percent 4 2 5 2" xfId="13569" xr:uid="{73106459-C832-4BC3-9E78-E7B016BD7619}"/>
    <cellStyle name="Percent 4 2 6" xfId="9875" xr:uid="{46D52170-7324-45C6-9220-74076F8C0E6A}"/>
    <cellStyle name="Percent 4 2 6 2" xfId="13833" xr:uid="{8DDC37B0-FE08-4646-875B-82333A37B7E9}"/>
    <cellStyle name="Percent 4 20" xfId="8776" xr:uid="{00000000-0005-0000-0000-000062220000}"/>
    <cellStyle name="Percent 4 21" xfId="8777" xr:uid="{00000000-0005-0000-0000-000063220000}"/>
    <cellStyle name="Percent 4 22" xfId="8778" xr:uid="{00000000-0005-0000-0000-000064220000}"/>
    <cellStyle name="Percent 4 23" xfId="8779" xr:uid="{00000000-0005-0000-0000-000065220000}"/>
    <cellStyle name="Percent 4 24" xfId="8780" xr:uid="{00000000-0005-0000-0000-000066220000}"/>
    <cellStyle name="Percent 4 25" xfId="8781" xr:uid="{00000000-0005-0000-0000-000067220000}"/>
    <cellStyle name="Percent 4 26" xfId="8782" xr:uid="{00000000-0005-0000-0000-000068220000}"/>
    <cellStyle name="Percent 4 27" xfId="8783" xr:uid="{00000000-0005-0000-0000-000069220000}"/>
    <cellStyle name="Percent 4 28" xfId="8784" xr:uid="{00000000-0005-0000-0000-00006A220000}"/>
    <cellStyle name="Percent 4 29" xfId="8785" xr:uid="{00000000-0005-0000-0000-00006B220000}"/>
    <cellStyle name="Percent 4 3" xfId="8786" xr:uid="{00000000-0005-0000-0000-00006C220000}"/>
    <cellStyle name="Percent 4 3 2" xfId="8787" xr:uid="{00000000-0005-0000-0000-00006D220000}"/>
    <cellStyle name="Percent 4 3 3" xfId="9637" xr:uid="{B01BFA60-BC95-4317-B91E-578578CAE709}"/>
    <cellStyle name="Percent 4 3 3 2" xfId="13625" xr:uid="{D9FB394D-FD12-4B38-9B6E-9537C86C5824}"/>
    <cellStyle name="Percent 4 3 4" xfId="9932" xr:uid="{20614402-7410-46DB-AB9D-7A532075E39B}"/>
    <cellStyle name="Percent 4 3 4 2" xfId="13890" xr:uid="{3E172A99-1C6F-471D-ACD0-F964C29BA565}"/>
    <cellStyle name="Percent 4 30" xfId="8788" xr:uid="{00000000-0005-0000-0000-00006E220000}"/>
    <cellStyle name="Percent 4 31" xfId="8789" xr:uid="{00000000-0005-0000-0000-00006F220000}"/>
    <cellStyle name="Percent 4 32" xfId="8790" xr:uid="{00000000-0005-0000-0000-000070220000}"/>
    <cellStyle name="Percent 4 33" xfId="8791" xr:uid="{00000000-0005-0000-0000-000071220000}"/>
    <cellStyle name="Percent 4 34" xfId="8792" xr:uid="{00000000-0005-0000-0000-000072220000}"/>
    <cellStyle name="Percent 4 35" xfId="8793" xr:uid="{00000000-0005-0000-0000-000073220000}"/>
    <cellStyle name="Percent 4 36" xfId="8794" xr:uid="{00000000-0005-0000-0000-000074220000}"/>
    <cellStyle name="Percent 4 37" xfId="8795" xr:uid="{00000000-0005-0000-0000-000075220000}"/>
    <cellStyle name="Percent 4 38" xfId="8796" xr:uid="{00000000-0005-0000-0000-000076220000}"/>
    <cellStyle name="Percent 4 39" xfId="8797" xr:uid="{00000000-0005-0000-0000-000077220000}"/>
    <cellStyle name="Percent 4 4" xfId="8798" xr:uid="{00000000-0005-0000-0000-000078220000}"/>
    <cellStyle name="Percent 4 40" xfId="8799" xr:uid="{00000000-0005-0000-0000-000079220000}"/>
    <cellStyle name="Percent 4 41" xfId="8800" xr:uid="{00000000-0005-0000-0000-00007A220000}"/>
    <cellStyle name="Percent 4 42" xfId="8801" xr:uid="{00000000-0005-0000-0000-00007B220000}"/>
    <cellStyle name="Percent 4 43" xfId="8802" xr:uid="{00000000-0005-0000-0000-00007C220000}"/>
    <cellStyle name="Percent 4 44" xfId="8803" xr:uid="{00000000-0005-0000-0000-00007D220000}"/>
    <cellStyle name="Percent 4 45" xfId="8804" xr:uid="{00000000-0005-0000-0000-00007E220000}"/>
    <cellStyle name="Percent 4 46" xfId="8805" xr:uid="{00000000-0005-0000-0000-00007F220000}"/>
    <cellStyle name="Percent 4 47" xfId="8806" xr:uid="{00000000-0005-0000-0000-000080220000}"/>
    <cellStyle name="Percent 4 48" xfId="8807" xr:uid="{00000000-0005-0000-0000-000081220000}"/>
    <cellStyle name="Percent 4 49" xfId="8808" xr:uid="{00000000-0005-0000-0000-000082220000}"/>
    <cellStyle name="Percent 4 5" xfId="8809" xr:uid="{00000000-0005-0000-0000-000083220000}"/>
    <cellStyle name="Percent 4 50" xfId="8810" xr:uid="{00000000-0005-0000-0000-000084220000}"/>
    <cellStyle name="Percent 4 51" xfId="8811" xr:uid="{00000000-0005-0000-0000-000085220000}"/>
    <cellStyle name="Percent 4 52" xfId="8812" xr:uid="{00000000-0005-0000-0000-000086220000}"/>
    <cellStyle name="Percent 4 53" xfId="8813" xr:uid="{00000000-0005-0000-0000-000087220000}"/>
    <cellStyle name="Percent 4 54" xfId="8814" xr:uid="{00000000-0005-0000-0000-000088220000}"/>
    <cellStyle name="Percent 4 55" xfId="8815" xr:uid="{00000000-0005-0000-0000-000089220000}"/>
    <cellStyle name="Percent 4 56" xfId="8816" xr:uid="{00000000-0005-0000-0000-00008A220000}"/>
    <cellStyle name="Percent 4 57" xfId="8817" xr:uid="{00000000-0005-0000-0000-00008B220000}"/>
    <cellStyle name="Percent 4 58" xfId="8818" xr:uid="{00000000-0005-0000-0000-00008C220000}"/>
    <cellStyle name="Percent 4 59" xfId="8819" xr:uid="{00000000-0005-0000-0000-00008D220000}"/>
    <cellStyle name="Percent 4 6" xfId="8820" xr:uid="{00000000-0005-0000-0000-00008E220000}"/>
    <cellStyle name="Percent 4 60" xfId="8821" xr:uid="{00000000-0005-0000-0000-00008F220000}"/>
    <cellStyle name="Percent 4 61" xfId="8822" xr:uid="{00000000-0005-0000-0000-000090220000}"/>
    <cellStyle name="Percent 4 62" xfId="9381" xr:uid="{00000000-0005-0000-0000-000091220000}"/>
    <cellStyle name="Percent 4 62 2" xfId="13421" xr:uid="{B513DB5B-AD65-4061-8514-9248A95D03DC}"/>
    <cellStyle name="Percent 4 63" xfId="9385" xr:uid="{00000000-0005-0000-0000-000092220000}"/>
    <cellStyle name="Percent 4 63 2" xfId="13425" xr:uid="{122C00B5-E0A5-41BF-894A-C6617D2A27F1}"/>
    <cellStyle name="Percent 4 64" xfId="9414" xr:uid="{00000000-0005-0000-0000-000093220000}"/>
    <cellStyle name="Percent 4 64 2" xfId="13439" xr:uid="{0FBC31E3-7AC7-4C14-A259-B99EA27FFD4C}"/>
    <cellStyle name="Percent 4 65" xfId="9417" xr:uid="{00000000-0005-0000-0000-000094220000}"/>
    <cellStyle name="Percent 4 65 2" xfId="9423" xr:uid="{00000000-0005-0000-0000-000095220000}"/>
    <cellStyle name="Percent 4 65 2 2" xfId="9443" xr:uid="{9AAC4A93-01F0-4AD7-B970-AEBCA4DCC0E0}"/>
    <cellStyle name="Percent 4 65 2 2 2" xfId="13461" xr:uid="{ADD22A1E-F18D-446E-9684-39651B1CB585}"/>
    <cellStyle name="Percent 4 65 2 3" xfId="13446" xr:uid="{47775BF0-F30A-40B5-81D7-42B58BFF31E5}"/>
    <cellStyle name="Percent 4 65 3" xfId="13441" xr:uid="{454E4B8F-FECA-4EB0-81B2-05011947EC98}"/>
    <cellStyle name="Percent 4 66" xfId="9522" xr:uid="{6B227B9D-1490-497C-92BC-E703206B683C}"/>
    <cellStyle name="Percent 4 66 2" xfId="13513" xr:uid="{46BEAA8E-2C3F-4008-BC8A-3BDAFB5260CE}"/>
    <cellStyle name="Percent 4 67" xfId="9817" xr:uid="{B8A057B7-D4F2-4CFE-AF6A-1504177B16CC}"/>
    <cellStyle name="Percent 4 67 2" xfId="13776" xr:uid="{D913EC87-1B7D-437F-AE7F-F7800E2ACC91}"/>
    <cellStyle name="Percent 4 68" xfId="10087" xr:uid="{65BCCF36-56E3-4D4B-8BD9-6B6508C9AA33}"/>
    <cellStyle name="Percent 4 7" xfId="8823" xr:uid="{00000000-0005-0000-0000-000096220000}"/>
    <cellStyle name="Percent 4 8" xfId="8824" xr:uid="{00000000-0005-0000-0000-000097220000}"/>
    <cellStyle name="Percent 4 9" xfId="8825" xr:uid="{00000000-0005-0000-0000-000098220000}"/>
    <cellStyle name="Percent 40" xfId="8826" xr:uid="{00000000-0005-0000-0000-000099220000}"/>
    <cellStyle name="Percent 41" xfId="8827" xr:uid="{00000000-0005-0000-0000-00009A220000}"/>
    <cellStyle name="Percent 42" xfId="8828" xr:uid="{00000000-0005-0000-0000-00009B220000}"/>
    <cellStyle name="Percent 43" xfId="8829" xr:uid="{00000000-0005-0000-0000-00009C220000}"/>
    <cellStyle name="Percent 44" xfId="8830" xr:uid="{00000000-0005-0000-0000-00009D220000}"/>
    <cellStyle name="Percent 44 2" xfId="8831" xr:uid="{00000000-0005-0000-0000-00009E220000}"/>
    <cellStyle name="Percent 44 3" xfId="13232" xr:uid="{DC6B041A-1DA3-458E-A544-409DFABE6D6C}"/>
    <cellStyle name="Percent 45" xfId="8832" xr:uid="{00000000-0005-0000-0000-00009F220000}"/>
    <cellStyle name="Percent 46" xfId="8833" xr:uid="{00000000-0005-0000-0000-0000A0220000}"/>
    <cellStyle name="Percent 47" xfId="8834" xr:uid="{00000000-0005-0000-0000-0000A1220000}"/>
    <cellStyle name="Percent 48" xfId="8835" xr:uid="{00000000-0005-0000-0000-0000A2220000}"/>
    <cellStyle name="Percent 49" xfId="8836" xr:uid="{00000000-0005-0000-0000-0000A3220000}"/>
    <cellStyle name="Percent 49 2" xfId="8837" xr:uid="{00000000-0005-0000-0000-0000A4220000}"/>
    <cellStyle name="Percent 49 2 2" xfId="13233" xr:uid="{93DFF5B1-CD09-4B11-BCE6-90ADE2C8527F}"/>
    <cellStyle name="Percent 5" xfId="10" xr:uid="{00000000-0005-0000-0000-0000A5220000}"/>
    <cellStyle name="Percent 5 10" xfId="8838" xr:uid="{00000000-0005-0000-0000-0000A6220000}"/>
    <cellStyle name="Percent 5 11" xfId="8839" xr:uid="{00000000-0005-0000-0000-0000A7220000}"/>
    <cellStyle name="Percent 5 12" xfId="8840" xr:uid="{00000000-0005-0000-0000-0000A8220000}"/>
    <cellStyle name="Percent 5 13" xfId="8841" xr:uid="{00000000-0005-0000-0000-0000A9220000}"/>
    <cellStyle name="Percent 5 14" xfId="8842" xr:uid="{00000000-0005-0000-0000-0000AA220000}"/>
    <cellStyle name="Percent 5 15" xfId="8843" xr:uid="{00000000-0005-0000-0000-0000AB220000}"/>
    <cellStyle name="Percent 5 16" xfId="8844" xr:uid="{00000000-0005-0000-0000-0000AC220000}"/>
    <cellStyle name="Percent 5 17" xfId="8845" xr:uid="{00000000-0005-0000-0000-0000AD220000}"/>
    <cellStyle name="Percent 5 18" xfId="8846" xr:uid="{00000000-0005-0000-0000-0000AE220000}"/>
    <cellStyle name="Percent 5 19" xfId="8847" xr:uid="{00000000-0005-0000-0000-0000AF220000}"/>
    <cellStyle name="Percent 5 2" xfId="8848" xr:uid="{00000000-0005-0000-0000-0000B0220000}"/>
    <cellStyle name="Percent 5 2 10" xfId="8849" xr:uid="{00000000-0005-0000-0000-0000B1220000}"/>
    <cellStyle name="Percent 5 2 11" xfId="8850" xr:uid="{00000000-0005-0000-0000-0000B2220000}"/>
    <cellStyle name="Percent 5 2 12" xfId="8851" xr:uid="{00000000-0005-0000-0000-0000B3220000}"/>
    <cellStyle name="Percent 5 2 13" xfId="8852" xr:uid="{00000000-0005-0000-0000-0000B4220000}"/>
    <cellStyle name="Percent 5 2 14" xfId="8853" xr:uid="{00000000-0005-0000-0000-0000B5220000}"/>
    <cellStyle name="Percent 5 2 15" xfId="8854" xr:uid="{00000000-0005-0000-0000-0000B6220000}"/>
    <cellStyle name="Percent 5 2 15 2" xfId="8855" xr:uid="{00000000-0005-0000-0000-0000B7220000}"/>
    <cellStyle name="Percent 5 2 15 2 2" xfId="13235" xr:uid="{76CBDC75-1043-4252-ABCC-06DFD80DD508}"/>
    <cellStyle name="Percent 5 2 16" xfId="8856" xr:uid="{00000000-0005-0000-0000-0000B8220000}"/>
    <cellStyle name="Percent 5 2 17" xfId="8857" xr:uid="{00000000-0005-0000-0000-0000B9220000}"/>
    <cellStyle name="Percent 5 2 17 2" xfId="13236" xr:uid="{C26F291A-99B0-4786-9D7E-53ECF50E2BF0}"/>
    <cellStyle name="Percent 5 2 18" xfId="8858" xr:uid="{00000000-0005-0000-0000-0000BA220000}"/>
    <cellStyle name="Percent 5 2 18 2" xfId="13237" xr:uid="{BD508C2E-9D6F-40DC-B6D3-1A8F1D2DD1A7}"/>
    <cellStyle name="Percent 5 2 19" xfId="8859" xr:uid="{00000000-0005-0000-0000-0000BB220000}"/>
    <cellStyle name="Percent 5 2 19 2" xfId="13238" xr:uid="{4202C97D-38DF-43AA-9DFB-4B55D88DC8E5}"/>
    <cellStyle name="Percent 5 2 2" xfId="8860" xr:uid="{00000000-0005-0000-0000-0000BC220000}"/>
    <cellStyle name="Percent 5 2 2 10" xfId="8861" xr:uid="{00000000-0005-0000-0000-0000BD220000}"/>
    <cellStyle name="Percent 5 2 2 11" xfId="8862" xr:uid="{00000000-0005-0000-0000-0000BE220000}"/>
    <cellStyle name="Percent 5 2 2 12" xfId="8863" xr:uid="{00000000-0005-0000-0000-0000BF220000}"/>
    <cellStyle name="Percent 5 2 2 12 2" xfId="8864" xr:uid="{00000000-0005-0000-0000-0000C0220000}"/>
    <cellStyle name="Percent 5 2 2 12 2 2" xfId="13240" xr:uid="{9AD32451-4D78-475C-898E-58E2E432C6E2}"/>
    <cellStyle name="Percent 5 2 2 13" xfId="8865" xr:uid="{00000000-0005-0000-0000-0000C1220000}"/>
    <cellStyle name="Percent 5 2 2 14" xfId="8866" xr:uid="{00000000-0005-0000-0000-0000C2220000}"/>
    <cellStyle name="Percent 5 2 2 14 2" xfId="13241" xr:uid="{F65E38FC-BCCE-4989-A42E-BF270E92D1FD}"/>
    <cellStyle name="Percent 5 2 2 15" xfId="13239" xr:uid="{80267464-3D31-477E-A337-F3F07F86F671}"/>
    <cellStyle name="Percent 5 2 2 2" xfId="8867" xr:uid="{00000000-0005-0000-0000-0000C3220000}"/>
    <cellStyle name="Percent 5 2 2 2 10" xfId="8868" xr:uid="{00000000-0005-0000-0000-0000C4220000}"/>
    <cellStyle name="Percent 5 2 2 2 10 2" xfId="8869" xr:uid="{00000000-0005-0000-0000-0000C5220000}"/>
    <cellStyle name="Percent 5 2 2 2 10 2 2" xfId="8870" xr:uid="{00000000-0005-0000-0000-0000C6220000}"/>
    <cellStyle name="Percent 5 2 2 2 10 2 2 2" xfId="13244" xr:uid="{C317659C-A145-4E6D-8CBC-25D705742B58}"/>
    <cellStyle name="Percent 5 2 2 2 10 2 3" xfId="13243" xr:uid="{B759388E-9D34-4B20-AE3D-EBEB432004CE}"/>
    <cellStyle name="Percent 5 2 2 2 10 3" xfId="8871" xr:uid="{00000000-0005-0000-0000-0000C7220000}"/>
    <cellStyle name="Percent 5 2 2 2 10 3 2" xfId="13245" xr:uid="{C60F9729-7087-483B-9744-C4626B342BB0}"/>
    <cellStyle name="Percent 5 2 2 2 10 4" xfId="13242" xr:uid="{46AA5E12-86E6-4959-97F0-AB5130CFE18C}"/>
    <cellStyle name="Percent 5 2 2 2 11" xfId="8872" xr:uid="{00000000-0005-0000-0000-0000C8220000}"/>
    <cellStyle name="Percent 5 2 2 2 11 2" xfId="8873" xr:uid="{00000000-0005-0000-0000-0000C9220000}"/>
    <cellStyle name="Percent 5 2 2 2 11 2 2" xfId="8874" xr:uid="{00000000-0005-0000-0000-0000CA220000}"/>
    <cellStyle name="Percent 5 2 2 2 11 2 2 2" xfId="13248" xr:uid="{DFDC4E4E-98BB-4FDD-BF55-DE87D1130782}"/>
    <cellStyle name="Percent 5 2 2 2 11 2 3" xfId="13247" xr:uid="{F557359F-CE14-41B0-BEB6-CD5C59D55FC8}"/>
    <cellStyle name="Percent 5 2 2 2 11 3" xfId="8875" xr:uid="{00000000-0005-0000-0000-0000CB220000}"/>
    <cellStyle name="Percent 5 2 2 2 11 3 2" xfId="13249" xr:uid="{BCBAF208-B79D-4F05-A1ED-E71FED3A8B7F}"/>
    <cellStyle name="Percent 5 2 2 2 11 4" xfId="13246" xr:uid="{8C1EE38A-3CA5-426F-8FF9-BE5665EC33BA}"/>
    <cellStyle name="Percent 5 2 2 2 12" xfId="8876" xr:uid="{00000000-0005-0000-0000-0000CC220000}"/>
    <cellStyle name="Percent 5 2 2 2 12 2" xfId="8877" xr:uid="{00000000-0005-0000-0000-0000CD220000}"/>
    <cellStyle name="Percent 5 2 2 2 12 2 2" xfId="13251" xr:uid="{EA3BFE2E-83CD-4EC7-A770-8AF6DB3B6C5F}"/>
    <cellStyle name="Percent 5 2 2 2 12 3" xfId="13250" xr:uid="{FB7FA057-8DB3-4E36-895F-B12479E6947B}"/>
    <cellStyle name="Percent 5 2 2 2 13" xfId="8878" xr:uid="{00000000-0005-0000-0000-0000CE220000}"/>
    <cellStyle name="Percent 5 2 2 2 13 2" xfId="8879" xr:uid="{00000000-0005-0000-0000-0000CF220000}"/>
    <cellStyle name="Percent 5 2 2 2 13 2 2" xfId="13253" xr:uid="{81D97732-E87D-4DE3-9CC3-CFF1D290BF58}"/>
    <cellStyle name="Percent 5 2 2 2 13 3" xfId="13252" xr:uid="{3DF7AE3E-FA40-4F13-A137-69B7FCF13D9B}"/>
    <cellStyle name="Percent 5 2 2 2 14" xfId="8880" xr:uid="{00000000-0005-0000-0000-0000D0220000}"/>
    <cellStyle name="Percent 5 2 2 2 2" xfId="8881" xr:uid="{00000000-0005-0000-0000-0000D1220000}"/>
    <cellStyle name="Percent 5 2 2 2 2 2" xfId="8882" xr:uid="{00000000-0005-0000-0000-0000D2220000}"/>
    <cellStyle name="Percent 5 2 2 2 2 2 2" xfId="8883" xr:uid="{00000000-0005-0000-0000-0000D3220000}"/>
    <cellStyle name="Percent 5 2 2 2 2 2 2 2" xfId="13256" xr:uid="{995183AE-88D2-422A-8960-D63622E8E0D9}"/>
    <cellStyle name="Percent 5 2 2 2 2 2 3" xfId="13255" xr:uid="{86461F2E-EE1B-402B-8CF1-437470354C36}"/>
    <cellStyle name="Percent 5 2 2 2 2 3" xfId="8884" xr:uid="{00000000-0005-0000-0000-0000D4220000}"/>
    <cellStyle name="Percent 5 2 2 2 2 3 2" xfId="13257" xr:uid="{9421D858-5203-4F4D-A624-BCD2BC23EF1B}"/>
    <cellStyle name="Percent 5 2 2 2 2 4" xfId="13254" xr:uid="{C4D90F1A-87AA-4F29-B835-9C288A3466E0}"/>
    <cellStyle name="Percent 5 2 2 2 3" xfId="8885" xr:uid="{00000000-0005-0000-0000-0000D5220000}"/>
    <cellStyle name="Percent 5 2 2 2 3 2" xfId="8886" xr:uid="{00000000-0005-0000-0000-0000D6220000}"/>
    <cellStyle name="Percent 5 2 2 2 3 2 2" xfId="8887" xr:uid="{00000000-0005-0000-0000-0000D7220000}"/>
    <cellStyle name="Percent 5 2 2 2 3 2 2 2" xfId="13260" xr:uid="{6B6B67BE-B907-4285-9853-26B4A915078B}"/>
    <cellStyle name="Percent 5 2 2 2 3 2 3" xfId="13259" xr:uid="{5ED87A82-7ED4-478D-BFA0-88CF4222C3F1}"/>
    <cellStyle name="Percent 5 2 2 2 3 3" xfId="8888" xr:uid="{00000000-0005-0000-0000-0000D8220000}"/>
    <cellStyle name="Percent 5 2 2 2 3 3 2" xfId="13261" xr:uid="{BFDDB968-99B1-401C-A699-1AED86D51B71}"/>
    <cellStyle name="Percent 5 2 2 2 3 4" xfId="13258" xr:uid="{5EE30371-DEEB-4AE8-B98D-5259E78FA4E9}"/>
    <cellStyle name="Percent 5 2 2 2 4" xfId="8889" xr:uid="{00000000-0005-0000-0000-0000D9220000}"/>
    <cellStyle name="Percent 5 2 2 2 4 2" xfId="8890" xr:uid="{00000000-0005-0000-0000-0000DA220000}"/>
    <cellStyle name="Percent 5 2 2 2 4 2 2" xfId="8891" xr:uid="{00000000-0005-0000-0000-0000DB220000}"/>
    <cellStyle name="Percent 5 2 2 2 4 2 2 2" xfId="13264" xr:uid="{5ED68B4D-E70D-4D7E-9DFC-D6EC4CB3294B}"/>
    <cellStyle name="Percent 5 2 2 2 4 2 3" xfId="13263" xr:uid="{3A9799A8-09C4-49F3-B022-B37D510C1960}"/>
    <cellStyle name="Percent 5 2 2 2 4 3" xfId="8892" xr:uid="{00000000-0005-0000-0000-0000DC220000}"/>
    <cellStyle name="Percent 5 2 2 2 4 3 2" xfId="13265" xr:uid="{2A2947D5-E7AA-4E67-A9C7-1351C161EDB5}"/>
    <cellStyle name="Percent 5 2 2 2 4 4" xfId="13262" xr:uid="{6C7812C0-A4EF-4BC0-9BC5-DDA13DB8167F}"/>
    <cellStyle name="Percent 5 2 2 2 5" xfId="8893" xr:uid="{00000000-0005-0000-0000-0000DD220000}"/>
    <cellStyle name="Percent 5 2 2 2 5 2" xfId="8894" xr:uid="{00000000-0005-0000-0000-0000DE220000}"/>
    <cellStyle name="Percent 5 2 2 2 5 2 2" xfId="8895" xr:uid="{00000000-0005-0000-0000-0000DF220000}"/>
    <cellStyle name="Percent 5 2 2 2 5 2 2 2" xfId="13268" xr:uid="{6EA5D5D4-260F-4077-81DE-BBF3B857CD93}"/>
    <cellStyle name="Percent 5 2 2 2 5 2 3" xfId="13267" xr:uid="{8861770F-2D6D-4BEA-955B-B9305D754E7B}"/>
    <cellStyle name="Percent 5 2 2 2 5 3" xfId="8896" xr:uid="{00000000-0005-0000-0000-0000E0220000}"/>
    <cellStyle name="Percent 5 2 2 2 5 3 2" xfId="13269" xr:uid="{83BA112A-27D8-4502-9B19-9567D756EC35}"/>
    <cellStyle name="Percent 5 2 2 2 5 4" xfId="13266" xr:uid="{876DF3D7-6D2E-40FF-B940-C539EFB70F23}"/>
    <cellStyle name="Percent 5 2 2 2 6" xfId="8897" xr:uid="{00000000-0005-0000-0000-0000E1220000}"/>
    <cellStyle name="Percent 5 2 2 2 6 2" xfId="8898" xr:uid="{00000000-0005-0000-0000-0000E2220000}"/>
    <cellStyle name="Percent 5 2 2 2 6 2 2" xfId="8899" xr:uid="{00000000-0005-0000-0000-0000E3220000}"/>
    <cellStyle name="Percent 5 2 2 2 6 2 2 2" xfId="13272" xr:uid="{D7EA9488-FA79-4FCF-B145-6A1AB9C8B55B}"/>
    <cellStyle name="Percent 5 2 2 2 6 2 3" xfId="13271" xr:uid="{4221496F-AE88-4DD7-83C1-996872CB95B8}"/>
    <cellStyle name="Percent 5 2 2 2 6 3" xfId="8900" xr:uid="{00000000-0005-0000-0000-0000E4220000}"/>
    <cellStyle name="Percent 5 2 2 2 6 3 2" xfId="13273" xr:uid="{E8D876DD-5EBE-48C1-8C20-734A59A1C816}"/>
    <cellStyle name="Percent 5 2 2 2 6 4" xfId="13270" xr:uid="{0C907A71-4792-4FC7-B51E-9D37EDE854EF}"/>
    <cellStyle name="Percent 5 2 2 2 7" xfId="8901" xr:uid="{00000000-0005-0000-0000-0000E5220000}"/>
    <cellStyle name="Percent 5 2 2 2 7 2" xfId="8902" xr:uid="{00000000-0005-0000-0000-0000E6220000}"/>
    <cellStyle name="Percent 5 2 2 2 7 2 2" xfId="8903" xr:uid="{00000000-0005-0000-0000-0000E7220000}"/>
    <cellStyle name="Percent 5 2 2 2 7 2 2 2" xfId="13276" xr:uid="{5C0F47F5-867D-4C5C-87B2-1910D30CD1B0}"/>
    <cellStyle name="Percent 5 2 2 2 7 2 3" xfId="13275" xr:uid="{69C2DEF8-B7F1-4916-8834-B59C2A1F2AC2}"/>
    <cellStyle name="Percent 5 2 2 2 7 3" xfId="8904" xr:uid="{00000000-0005-0000-0000-0000E8220000}"/>
    <cellStyle name="Percent 5 2 2 2 7 3 2" xfId="13277" xr:uid="{9E202BAC-AF7A-4A64-BAB9-F667DDD786D5}"/>
    <cellStyle name="Percent 5 2 2 2 7 4" xfId="13274" xr:uid="{365D0278-61A4-4E6F-A44C-AAD7BC53AC62}"/>
    <cellStyle name="Percent 5 2 2 2 8" xfId="8905" xr:uid="{00000000-0005-0000-0000-0000E9220000}"/>
    <cellStyle name="Percent 5 2 2 2 8 2" xfId="8906" xr:uid="{00000000-0005-0000-0000-0000EA220000}"/>
    <cellStyle name="Percent 5 2 2 2 8 2 2" xfId="8907" xr:uid="{00000000-0005-0000-0000-0000EB220000}"/>
    <cellStyle name="Percent 5 2 2 2 8 2 2 2" xfId="13280" xr:uid="{94B26E91-75DA-4277-B9A4-80805B593C80}"/>
    <cellStyle name="Percent 5 2 2 2 8 2 3" xfId="13279" xr:uid="{7355E5C1-A427-4C5F-A22E-1A02A17A7F4C}"/>
    <cellStyle name="Percent 5 2 2 2 8 3" xfId="8908" xr:uid="{00000000-0005-0000-0000-0000EC220000}"/>
    <cellStyle name="Percent 5 2 2 2 8 3 2" xfId="13281" xr:uid="{4B5BA92C-CFDC-4943-82D1-BC4FB64A4701}"/>
    <cellStyle name="Percent 5 2 2 2 8 4" xfId="13278" xr:uid="{E76EFF59-44EF-4F4B-B99D-6D337D7502E7}"/>
    <cellStyle name="Percent 5 2 2 2 9" xfId="8909" xr:uid="{00000000-0005-0000-0000-0000ED220000}"/>
    <cellStyle name="Percent 5 2 2 2 9 2" xfId="8910" xr:uid="{00000000-0005-0000-0000-0000EE220000}"/>
    <cellStyle name="Percent 5 2 2 2 9 2 2" xfId="8911" xr:uid="{00000000-0005-0000-0000-0000EF220000}"/>
    <cellStyle name="Percent 5 2 2 2 9 2 2 2" xfId="13284" xr:uid="{34819E0F-5F6A-4A66-955A-A693C87EC943}"/>
    <cellStyle name="Percent 5 2 2 2 9 2 3" xfId="13283" xr:uid="{1A6FC3AE-3757-4769-AEF1-1276C186D120}"/>
    <cellStyle name="Percent 5 2 2 2 9 3" xfId="8912" xr:uid="{00000000-0005-0000-0000-0000F0220000}"/>
    <cellStyle name="Percent 5 2 2 2 9 3 2" xfId="13285" xr:uid="{BCE2FA83-3181-4705-BB9C-CE7BFA3CA39F}"/>
    <cellStyle name="Percent 5 2 2 2 9 4" xfId="13282" xr:uid="{296BE819-EB12-48DF-8825-C98730AB4173}"/>
    <cellStyle name="Percent 5 2 2 3" xfId="8913" xr:uid="{00000000-0005-0000-0000-0000F1220000}"/>
    <cellStyle name="Percent 5 2 2 4" xfId="8914" xr:uid="{00000000-0005-0000-0000-0000F2220000}"/>
    <cellStyle name="Percent 5 2 2 5" xfId="8915" xr:uid="{00000000-0005-0000-0000-0000F3220000}"/>
    <cellStyle name="Percent 5 2 2 6" xfId="8916" xr:uid="{00000000-0005-0000-0000-0000F4220000}"/>
    <cellStyle name="Percent 5 2 2 7" xfId="8917" xr:uid="{00000000-0005-0000-0000-0000F5220000}"/>
    <cellStyle name="Percent 5 2 2 8" xfId="8918" xr:uid="{00000000-0005-0000-0000-0000F6220000}"/>
    <cellStyle name="Percent 5 2 2 9" xfId="8919" xr:uid="{00000000-0005-0000-0000-0000F7220000}"/>
    <cellStyle name="Percent 5 2 20" xfId="8920" xr:uid="{00000000-0005-0000-0000-0000F8220000}"/>
    <cellStyle name="Percent 5 2 20 2" xfId="13286" xr:uid="{4196087C-2C3F-48BA-B4FA-FB4443744B1F}"/>
    <cellStyle name="Percent 5 2 21" xfId="13234" xr:uid="{D3213858-23BB-485E-B44F-9F1E51BA9895}"/>
    <cellStyle name="Percent 5 2 3" xfId="8921" xr:uid="{00000000-0005-0000-0000-0000F9220000}"/>
    <cellStyle name="Percent 5 2 3 2" xfId="8922" xr:uid="{00000000-0005-0000-0000-0000FA220000}"/>
    <cellStyle name="Percent 5 2 3 2 2" xfId="8923" xr:uid="{00000000-0005-0000-0000-0000FB220000}"/>
    <cellStyle name="Percent 5 2 3 2 3" xfId="8924" xr:uid="{00000000-0005-0000-0000-0000FC220000}"/>
    <cellStyle name="Percent 5 2 3 2 3 2" xfId="13288" xr:uid="{E48A593D-5FD9-473E-BD72-46E1A04A5586}"/>
    <cellStyle name="Percent 5 2 3 3" xfId="8925" xr:uid="{00000000-0005-0000-0000-0000FD220000}"/>
    <cellStyle name="Percent 5 2 3 3 2" xfId="13289" xr:uid="{5950C3B5-D900-45DA-A516-9FB16414D91A}"/>
    <cellStyle name="Percent 5 2 3 4" xfId="13287" xr:uid="{A13BA40E-51E5-4D4F-A696-1F32001847B1}"/>
    <cellStyle name="Percent 5 2 4" xfId="8926" xr:uid="{00000000-0005-0000-0000-0000FE220000}"/>
    <cellStyle name="Percent 5 2 4 2" xfId="8927" xr:uid="{00000000-0005-0000-0000-0000FF220000}"/>
    <cellStyle name="Percent 5 2 4 2 2" xfId="8928" xr:uid="{00000000-0005-0000-0000-000000230000}"/>
    <cellStyle name="Percent 5 2 4 2 2 2" xfId="13292" xr:uid="{6B24F341-855F-434C-88A3-D8C732B45FDC}"/>
    <cellStyle name="Percent 5 2 4 2 3" xfId="13291" xr:uid="{09F36395-17CE-43A0-B1F9-022CE749CC21}"/>
    <cellStyle name="Percent 5 2 4 3" xfId="8929" xr:uid="{00000000-0005-0000-0000-000001230000}"/>
    <cellStyle name="Percent 5 2 4 3 2" xfId="13293" xr:uid="{909B4A46-4B0D-47A5-99D6-A65A806673C4}"/>
    <cellStyle name="Percent 5 2 4 4" xfId="13290" xr:uid="{D9779F86-25A7-49D8-9017-AED9033449F6}"/>
    <cellStyle name="Percent 5 2 5" xfId="8930" xr:uid="{00000000-0005-0000-0000-000002230000}"/>
    <cellStyle name="Percent 5 2 5 2" xfId="8931" xr:uid="{00000000-0005-0000-0000-000003230000}"/>
    <cellStyle name="Percent 5 2 5 2 2" xfId="8932" xr:uid="{00000000-0005-0000-0000-000004230000}"/>
    <cellStyle name="Percent 5 2 5 2 2 2" xfId="13296" xr:uid="{5D505176-A72F-4000-8462-90F1E92B9F8E}"/>
    <cellStyle name="Percent 5 2 5 2 3" xfId="13295" xr:uid="{8F546687-C649-4B6A-BA63-33C55501DFC8}"/>
    <cellStyle name="Percent 5 2 5 3" xfId="8933" xr:uid="{00000000-0005-0000-0000-000005230000}"/>
    <cellStyle name="Percent 5 2 5 3 2" xfId="13297" xr:uid="{0B98014C-2274-4045-BB9E-FB9D56FB37C6}"/>
    <cellStyle name="Percent 5 2 5 4" xfId="13294" xr:uid="{A38F51DE-F2C5-45F0-983C-6B5AE3F6D079}"/>
    <cellStyle name="Percent 5 2 6" xfId="8934" xr:uid="{00000000-0005-0000-0000-000006230000}"/>
    <cellStyle name="Percent 5 2 7" xfId="8935" xr:uid="{00000000-0005-0000-0000-000007230000}"/>
    <cellStyle name="Percent 5 2 8" xfId="8936" xr:uid="{00000000-0005-0000-0000-000008230000}"/>
    <cellStyle name="Percent 5 2 9" xfId="8937" xr:uid="{00000000-0005-0000-0000-000009230000}"/>
    <cellStyle name="Percent 5 20" xfId="8938" xr:uid="{00000000-0005-0000-0000-00000A230000}"/>
    <cellStyle name="Percent 5 21" xfId="8939" xr:uid="{00000000-0005-0000-0000-00000B230000}"/>
    <cellStyle name="Percent 5 22" xfId="8940" xr:uid="{00000000-0005-0000-0000-00000C230000}"/>
    <cellStyle name="Percent 5 23" xfId="8941" xr:uid="{00000000-0005-0000-0000-00000D230000}"/>
    <cellStyle name="Percent 5 24" xfId="8942" xr:uid="{00000000-0005-0000-0000-00000E230000}"/>
    <cellStyle name="Percent 5 25" xfId="8943" xr:uid="{00000000-0005-0000-0000-00000F230000}"/>
    <cellStyle name="Percent 5 26" xfId="8944" xr:uid="{00000000-0005-0000-0000-000010230000}"/>
    <cellStyle name="Percent 5 27" xfId="8945" xr:uid="{00000000-0005-0000-0000-000011230000}"/>
    <cellStyle name="Percent 5 28" xfId="8946" xr:uid="{00000000-0005-0000-0000-000012230000}"/>
    <cellStyle name="Percent 5 29" xfId="8947" xr:uid="{00000000-0005-0000-0000-000013230000}"/>
    <cellStyle name="Percent 5 3" xfId="8948" xr:uid="{00000000-0005-0000-0000-000014230000}"/>
    <cellStyle name="Percent 5 3 2" xfId="8949" xr:uid="{00000000-0005-0000-0000-000015230000}"/>
    <cellStyle name="Percent 5 3 2 2" xfId="8950" xr:uid="{00000000-0005-0000-0000-000016230000}"/>
    <cellStyle name="Percent 5 3 3" xfId="8951" xr:uid="{00000000-0005-0000-0000-000017230000}"/>
    <cellStyle name="Percent 5 3 4" xfId="8952" xr:uid="{00000000-0005-0000-0000-000018230000}"/>
    <cellStyle name="Percent 5 3 5" xfId="8953" xr:uid="{00000000-0005-0000-0000-000019230000}"/>
    <cellStyle name="Percent 5 30" xfId="8954" xr:uid="{00000000-0005-0000-0000-00001A230000}"/>
    <cellStyle name="Percent 5 31" xfId="8955" xr:uid="{00000000-0005-0000-0000-00001B230000}"/>
    <cellStyle name="Percent 5 32" xfId="8956" xr:uid="{00000000-0005-0000-0000-00001C230000}"/>
    <cellStyle name="Percent 5 33" xfId="8957" xr:uid="{00000000-0005-0000-0000-00001D230000}"/>
    <cellStyle name="Percent 5 34" xfId="8958" xr:uid="{00000000-0005-0000-0000-00001E230000}"/>
    <cellStyle name="Percent 5 35" xfId="8959" xr:uid="{00000000-0005-0000-0000-00001F230000}"/>
    <cellStyle name="Percent 5 36" xfId="8960" xr:uid="{00000000-0005-0000-0000-000020230000}"/>
    <cellStyle name="Percent 5 37" xfId="8961" xr:uid="{00000000-0005-0000-0000-000021230000}"/>
    <cellStyle name="Percent 5 38" xfId="8962" xr:uid="{00000000-0005-0000-0000-000022230000}"/>
    <cellStyle name="Percent 5 39" xfId="8963" xr:uid="{00000000-0005-0000-0000-000023230000}"/>
    <cellStyle name="Percent 5 4" xfId="8964" xr:uid="{00000000-0005-0000-0000-000024230000}"/>
    <cellStyle name="Percent 5 4 2" xfId="8965" xr:uid="{00000000-0005-0000-0000-000025230000}"/>
    <cellStyle name="Percent 5 4 3" xfId="8966" xr:uid="{00000000-0005-0000-0000-000026230000}"/>
    <cellStyle name="Percent 5 40" xfId="8967" xr:uid="{00000000-0005-0000-0000-000027230000}"/>
    <cellStyle name="Percent 5 41" xfId="8968" xr:uid="{00000000-0005-0000-0000-000028230000}"/>
    <cellStyle name="Percent 5 42" xfId="8969" xr:uid="{00000000-0005-0000-0000-000029230000}"/>
    <cellStyle name="Percent 5 43" xfId="8970" xr:uid="{00000000-0005-0000-0000-00002A230000}"/>
    <cellStyle name="Percent 5 44" xfId="8971" xr:uid="{00000000-0005-0000-0000-00002B230000}"/>
    <cellStyle name="Percent 5 45" xfId="8972" xr:uid="{00000000-0005-0000-0000-00002C230000}"/>
    <cellStyle name="Percent 5 46" xfId="8973" xr:uid="{00000000-0005-0000-0000-00002D230000}"/>
    <cellStyle name="Percent 5 47" xfId="8974" xr:uid="{00000000-0005-0000-0000-00002E230000}"/>
    <cellStyle name="Percent 5 48" xfId="8975" xr:uid="{00000000-0005-0000-0000-00002F230000}"/>
    <cellStyle name="Percent 5 49" xfId="8976" xr:uid="{00000000-0005-0000-0000-000030230000}"/>
    <cellStyle name="Percent 5 5" xfId="8977" xr:uid="{00000000-0005-0000-0000-000031230000}"/>
    <cellStyle name="Percent 5 5 2" xfId="8978" xr:uid="{00000000-0005-0000-0000-000032230000}"/>
    <cellStyle name="Percent 5 5 3" xfId="8979" xr:uid="{00000000-0005-0000-0000-000033230000}"/>
    <cellStyle name="Percent 5 50" xfId="8980" xr:uid="{00000000-0005-0000-0000-000034230000}"/>
    <cellStyle name="Percent 5 51" xfId="8981" xr:uid="{00000000-0005-0000-0000-000035230000}"/>
    <cellStyle name="Percent 5 52" xfId="8982" xr:uid="{00000000-0005-0000-0000-000036230000}"/>
    <cellStyle name="Percent 5 53" xfId="8983" xr:uid="{00000000-0005-0000-0000-000037230000}"/>
    <cellStyle name="Percent 5 54" xfId="8984" xr:uid="{00000000-0005-0000-0000-000038230000}"/>
    <cellStyle name="Percent 5 55" xfId="8985" xr:uid="{00000000-0005-0000-0000-000039230000}"/>
    <cellStyle name="Percent 5 56" xfId="8986" xr:uid="{00000000-0005-0000-0000-00003A230000}"/>
    <cellStyle name="Percent 5 57" xfId="8987" xr:uid="{00000000-0005-0000-0000-00003B230000}"/>
    <cellStyle name="Percent 5 58" xfId="8988" xr:uid="{00000000-0005-0000-0000-00003C230000}"/>
    <cellStyle name="Percent 5 59" xfId="8989" xr:uid="{00000000-0005-0000-0000-00003D230000}"/>
    <cellStyle name="Percent 5 6" xfId="8990" xr:uid="{00000000-0005-0000-0000-00003E230000}"/>
    <cellStyle name="Percent 5 60" xfId="8991" xr:uid="{00000000-0005-0000-0000-00003F230000}"/>
    <cellStyle name="Percent 5 61" xfId="8992" xr:uid="{00000000-0005-0000-0000-000040230000}"/>
    <cellStyle name="Percent 5 62" xfId="8993" xr:uid="{00000000-0005-0000-0000-000041230000}"/>
    <cellStyle name="Percent 5 63" xfId="8994" xr:uid="{00000000-0005-0000-0000-000042230000}"/>
    <cellStyle name="Percent 5 64" xfId="8995" xr:uid="{00000000-0005-0000-0000-000043230000}"/>
    <cellStyle name="Percent 5 64 2" xfId="13298" xr:uid="{DB06089E-3809-40BC-9525-D7BF821132CC}"/>
    <cellStyle name="Percent 5 65" xfId="10089" xr:uid="{526EC0E9-06D7-4F1D-9E08-3D5381DC77D3}"/>
    <cellStyle name="Percent 5 7" xfId="8996" xr:uid="{00000000-0005-0000-0000-000044230000}"/>
    <cellStyle name="Percent 5 8" xfId="8997" xr:uid="{00000000-0005-0000-0000-000045230000}"/>
    <cellStyle name="Percent 5 9" xfId="8998" xr:uid="{00000000-0005-0000-0000-000046230000}"/>
    <cellStyle name="Percent 50" xfId="8999" xr:uid="{00000000-0005-0000-0000-000047230000}"/>
    <cellStyle name="Percent 51" xfId="9000" xr:uid="{00000000-0005-0000-0000-000048230000}"/>
    <cellStyle name="Percent 52" xfId="9001" xr:uid="{00000000-0005-0000-0000-000049230000}"/>
    <cellStyle name="Percent 53" xfId="9002" xr:uid="{00000000-0005-0000-0000-00004A230000}"/>
    <cellStyle name="Percent 54" xfId="9003" xr:uid="{00000000-0005-0000-0000-00004B230000}"/>
    <cellStyle name="Percent 55" xfId="9004" xr:uid="{00000000-0005-0000-0000-00004C230000}"/>
    <cellStyle name="Percent 56" xfId="9005" xr:uid="{00000000-0005-0000-0000-00004D230000}"/>
    <cellStyle name="Percent 57" xfId="9006" xr:uid="{00000000-0005-0000-0000-00004E230000}"/>
    <cellStyle name="Percent 58" xfId="9007" xr:uid="{00000000-0005-0000-0000-00004F230000}"/>
    <cellStyle name="Percent 59" xfId="9008" xr:uid="{00000000-0005-0000-0000-000050230000}"/>
    <cellStyle name="Percent 6" xfId="12" xr:uid="{00000000-0005-0000-0000-000051230000}"/>
    <cellStyle name="Percent 6 2" xfId="9009" xr:uid="{00000000-0005-0000-0000-000052230000}"/>
    <cellStyle name="Percent 6 3" xfId="9010" xr:uid="{00000000-0005-0000-0000-000053230000}"/>
    <cellStyle name="Percent 6 4" xfId="9011" xr:uid="{00000000-0005-0000-0000-000054230000}"/>
    <cellStyle name="Percent 6 4 2" xfId="9400" xr:uid="{00000000-0005-0000-0000-000055230000}"/>
    <cellStyle name="Percent 6 4 2 10" xfId="9514" xr:uid="{116698FA-F219-4AE1-B0EA-9954180AF48E}"/>
    <cellStyle name="Percent 6 4 2 10 2" xfId="13506" xr:uid="{687E8F38-7E4D-4B6D-A532-F89BEBA886AC}"/>
    <cellStyle name="Percent 6 4 2 11" xfId="9742" xr:uid="{9EF4225C-5DA0-4D80-AD45-024DE491FCF1}"/>
    <cellStyle name="Percent 6 4 2 11 2" xfId="13729" xr:uid="{2D26F4BC-EB9A-4369-B4F2-22CD5A7586CA}"/>
    <cellStyle name="Percent 6 4 2 12" xfId="9789" xr:uid="{2737E9AC-78E5-4989-8444-508EC163E517}"/>
    <cellStyle name="Percent 6 4 2 12 2" xfId="13750" xr:uid="{710A4CD4-94B3-4254-87AA-289C58052468}"/>
    <cellStyle name="Percent 6 4 2 2" xfId="9415" xr:uid="{00000000-0005-0000-0000-000056230000}"/>
    <cellStyle name="Percent 6 4 2 2 2" xfId="9588" xr:uid="{F10FEE7D-2207-4A82-9DA7-7D9B9337A1B8}"/>
    <cellStyle name="Percent 6 4 2 2 2 2" xfId="9702" xr:uid="{F487F3C3-A229-4EDB-A6EA-F60F6BC7B552}"/>
    <cellStyle name="Percent 6 4 2 2 2 2 2" xfId="9997" xr:uid="{D26EC23B-A990-4F3B-92F8-8DD5B2F3E3B0}"/>
    <cellStyle name="Percent 6 4 2 2 2 2 2 2" xfId="13955" xr:uid="{56499DD2-0629-48A0-AE39-31FA38CAB06A}"/>
    <cellStyle name="Percent 6 4 2 2 2 2 3" xfId="13690" xr:uid="{CAD64BA8-3E13-45AE-BB58-E2F44047DA06}"/>
    <cellStyle name="Percent 6 4 2 2 2 3" xfId="9883" xr:uid="{A9ACB4E2-8F65-473A-8ED7-F91378CACE14}"/>
    <cellStyle name="Percent 6 4 2 2 2 3 2" xfId="13841" xr:uid="{765E9AC0-C5E7-4667-B6BE-DB534132EBA4}"/>
    <cellStyle name="Percent 6 4 2 2 2 4" xfId="13576" xr:uid="{D7E01A5B-F75E-4EFA-AD8C-AB897BB7FF8B}"/>
    <cellStyle name="Percent 6 4 2 2 3" xfId="9645" xr:uid="{72DDE68B-DB9C-4B78-8CC5-D6990110946A}"/>
    <cellStyle name="Percent 6 4 2 2 3 2" xfId="9940" xr:uid="{405B81B0-3077-4EF2-B12F-D665E1005E6B}"/>
    <cellStyle name="Percent 6 4 2 2 3 2 2" xfId="13898" xr:uid="{F6703702-29C5-4F0E-87CF-E7301E313453}"/>
    <cellStyle name="Percent 6 4 2 2 3 3" xfId="13633" xr:uid="{4FCE9C86-9D5F-45DE-AA37-D29DDC79149F}"/>
    <cellStyle name="Percent 6 4 2 2 4" xfId="9531" xr:uid="{7EC5D545-D9F8-4B44-BC9D-63F6389C4804}"/>
    <cellStyle name="Percent 6 4 2 2 4 2" xfId="13520" xr:uid="{CEF034D9-FEC4-4D1E-B713-0768847530D0}"/>
    <cellStyle name="Percent 6 4 2 2 5" xfId="9769" xr:uid="{003486ED-2351-4DCB-957C-3AF2E6D04B03}"/>
    <cellStyle name="Percent 6 4 2 2 5 2" xfId="10082" xr:uid="{F6DB7075-3391-4A2C-BD29-5925B4FEDDDF}"/>
    <cellStyle name="Percent 6 4 2 2 6" xfId="9826" xr:uid="{9D98C479-D36A-4F56-A940-CE5A52ED83B1}"/>
    <cellStyle name="Percent 6 4 2 2 6 2" xfId="13784" xr:uid="{9FDE8C0D-B9C2-4719-8EE2-46722299048E}"/>
    <cellStyle name="Percent 6 4 2 3" xfId="9426" xr:uid="{00000000-0005-0000-0000-000057230000}"/>
    <cellStyle name="Percent 6 4 2 3 2" xfId="9600" xr:uid="{5671260B-4351-44A8-A544-5B8CBF6EB6D1}"/>
    <cellStyle name="Percent 6 4 2 3 2 2" xfId="9714" xr:uid="{9FB12D09-C80E-4219-BE73-CAE4A924E099}"/>
    <cellStyle name="Percent 6 4 2 3 2 2 2" xfId="10009" xr:uid="{3E684561-076F-4C65-995C-2AEA0C700352}"/>
    <cellStyle name="Percent 6 4 2 3 2 2 2 2" xfId="13967" xr:uid="{5373C387-919C-4ED1-BDC7-4C96E3990F45}"/>
    <cellStyle name="Percent 6 4 2 3 2 2 3" xfId="13702" xr:uid="{E83E327E-8B43-4B95-A068-4194D46030EA}"/>
    <cellStyle name="Percent 6 4 2 3 2 3" xfId="9895" xr:uid="{D7A76FA3-03AC-488B-8EE8-E13348EA3CD6}"/>
    <cellStyle name="Percent 6 4 2 3 2 3 2" xfId="13853" xr:uid="{E5923B84-A179-4E6D-BE94-6E8A0A8DBB78}"/>
    <cellStyle name="Percent 6 4 2 3 2 4" xfId="13588" xr:uid="{580B939A-00AF-4AAA-8AE8-EDB5A1209121}"/>
    <cellStyle name="Percent 6 4 2 3 3" xfId="9657" xr:uid="{4D4BB5CA-D920-4353-ACBE-FE9C655B95B5}"/>
    <cellStyle name="Percent 6 4 2 3 3 2" xfId="9952" xr:uid="{FD48A3CE-E858-4A91-AB08-64E6689DE4C9}"/>
    <cellStyle name="Percent 6 4 2 3 3 2 2" xfId="13910" xr:uid="{682B6C5B-6BC0-4810-B0EF-BEB86815B02A}"/>
    <cellStyle name="Percent 6 4 2 3 3 3" xfId="13645" xr:uid="{2BBB9B04-4E37-403B-85FE-D5EEFAC3AEA4}"/>
    <cellStyle name="Percent 6 4 2 3 4" xfId="9543" xr:uid="{E9D137E8-E9D1-4694-8B69-D2BCAE9F2A28}"/>
    <cellStyle name="Percent 6 4 2 3 4 2" xfId="13532" xr:uid="{90DE5FEE-9671-4B5F-AB2C-68255FB99CBA}"/>
    <cellStyle name="Percent 6 4 2 3 5" xfId="9838" xr:uid="{DE552D81-5D59-4B70-A3F2-F6DC8F905F86}"/>
    <cellStyle name="Percent 6 4 2 3 5 2" xfId="13796" xr:uid="{ABF26CF1-0400-46E7-96C5-BFA8F29ACAA0}"/>
    <cellStyle name="Percent 6 4 2 3 6" xfId="13449" xr:uid="{6AB43F9C-4E55-4510-96BA-455110BE431B}"/>
    <cellStyle name="Percent 6 4 2 4" xfId="9428" xr:uid="{00000000-0005-0000-0000-000058230000}"/>
    <cellStyle name="Percent 6 4 2 4 2" xfId="9669" xr:uid="{F45A4C2E-3D4D-4E65-B9E4-54563324C5C8}"/>
    <cellStyle name="Percent 6 4 2 4 2 2" xfId="9964" xr:uid="{9EBF2D9C-A970-4B66-8F53-A0B0D5E482A6}"/>
    <cellStyle name="Percent 6 4 2 4 2 2 2" xfId="13922" xr:uid="{B3FB395B-DC91-4D75-AE66-1959574ADE63}"/>
    <cellStyle name="Percent 6 4 2 4 2 3" xfId="13657" xr:uid="{1A5ECD57-6908-4B00-897B-E8B633E53EEF}"/>
    <cellStyle name="Percent 6 4 2 4 3" xfId="9555" xr:uid="{FE395660-8C92-4720-A9B5-D736914ADF5F}"/>
    <cellStyle name="Percent 6 4 2 4 3 2" xfId="13544" xr:uid="{22170B50-57C9-4F3A-9CF7-5E8AB15D9FDF}"/>
    <cellStyle name="Percent 6 4 2 4 4" xfId="9850" xr:uid="{52AA4B00-F642-45BD-8E39-D64E5B1150AE}"/>
    <cellStyle name="Percent 6 4 2 4 4 2" xfId="13808" xr:uid="{331D87D6-5E62-44A7-B467-749205792D25}"/>
    <cellStyle name="Percent 6 4 2 4 5" xfId="13451" xr:uid="{CCF8CB40-D173-4FD3-8D0B-A8617E9A2D09}"/>
    <cellStyle name="Percent 6 4 2 5" xfId="9430" xr:uid="{CF475F07-C253-4648-BF6D-43D5F82AE918}"/>
    <cellStyle name="Percent 6 4 2 5 2" xfId="9454" xr:uid="{3D874318-77D3-484F-BB96-273DF740D72D}"/>
    <cellStyle name="Percent 6 4 2 5 2 2" xfId="13472" xr:uid="{52C22906-C3AB-44AD-BB6B-D315A16C2293}"/>
    <cellStyle name="Percent 6 4 2 5 3" xfId="9464" xr:uid="{60ADC685-2B60-424A-A420-3C2ADEE9AAC3}"/>
    <cellStyle name="Percent 6 4 2 5 3 2" xfId="13481" xr:uid="{E0B0EF15-B810-40E4-AB52-6A0BE4A6D7BA}"/>
    <cellStyle name="Percent 6 4 2 5 4" xfId="9612" xr:uid="{7AFF5316-1DED-465D-AFE5-79A047143E80}"/>
    <cellStyle name="Percent 6 4 2 5 4 2" xfId="13600" xr:uid="{0D358E6D-E54A-4C47-A768-45B6FA08E73D}"/>
    <cellStyle name="Percent 6 4 2 5 5" xfId="9907" xr:uid="{636DDDF5-2DE4-47B6-89AC-5613FB96DC82}"/>
    <cellStyle name="Percent 6 4 2 5 5 2" xfId="13865" xr:uid="{D1B46AFA-9FF2-4D92-A908-40B19EA11AF1}"/>
    <cellStyle name="Percent 6 4 2 5 6" xfId="13452" xr:uid="{74F769A5-9FEC-4FD2-A665-C215FC9A027C}"/>
    <cellStyle name="Percent 6 4 2 6" xfId="9444" xr:uid="{BF3BC7AE-B78C-41AD-82E8-BE72F615F803}"/>
    <cellStyle name="Percent 6 4 2 6 2" xfId="13462" xr:uid="{972E9BDC-C976-4AA1-9B1C-DC2D21A7FDBC}"/>
    <cellStyle name="Percent 6 4 2 7" xfId="9446" xr:uid="{EB90AAFF-DBB3-4AB3-BD91-5036A0079F28}"/>
    <cellStyle name="Percent 6 4 2 7 2" xfId="13464" xr:uid="{54E5BD96-5F19-40EB-9341-F83888272FC6}"/>
    <cellStyle name="Percent 6 4 2 8" xfId="9452" xr:uid="{49A3C50F-C393-41E1-9BD8-31CEA3AD435E}"/>
    <cellStyle name="Percent 6 4 2 8 2" xfId="13470" xr:uid="{E1EE0441-8754-4CDD-AB95-57B70D7101AB}"/>
    <cellStyle name="Percent 6 4 2 9" xfId="9462" xr:uid="{613F6324-9429-4CF3-B5D9-186E32982D9A}"/>
    <cellStyle name="Percent 6 4 2 9 2" xfId="13479" xr:uid="{74FFBF31-D4A3-49F7-8400-090D9DF9BC45}"/>
    <cellStyle name="Percent 60" xfId="9012" xr:uid="{00000000-0005-0000-0000-000059230000}"/>
    <cellStyle name="Percent 61" xfId="9013" xr:uid="{00000000-0005-0000-0000-00005A230000}"/>
    <cellStyle name="Percent 62" xfId="9014" xr:uid="{00000000-0005-0000-0000-00005B230000}"/>
    <cellStyle name="Percent 63" xfId="9015" xr:uid="{00000000-0005-0000-0000-00005C230000}"/>
    <cellStyle name="Percent 64" xfId="9016" xr:uid="{00000000-0005-0000-0000-00005D230000}"/>
    <cellStyle name="Percent 64 2" xfId="9017" xr:uid="{00000000-0005-0000-0000-00005E230000}"/>
    <cellStyle name="Percent 64 2 2" xfId="9018" xr:uid="{00000000-0005-0000-0000-00005F230000}"/>
    <cellStyle name="Percent 64 2 2 2" xfId="13300" xr:uid="{6FD39233-FCFA-4B5C-9D58-D99CFE6EA9AB}"/>
    <cellStyle name="Percent 64 2 3" xfId="13299" xr:uid="{8DDB7AA9-54F7-4606-B51C-B726F286E7AA}"/>
    <cellStyle name="Percent 65" xfId="9019" xr:uid="{00000000-0005-0000-0000-000060230000}"/>
    <cellStyle name="Percent 65 2" xfId="9020" xr:uid="{00000000-0005-0000-0000-000061230000}"/>
    <cellStyle name="Percent 65 3" xfId="9021" xr:uid="{00000000-0005-0000-0000-000062230000}"/>
    <cellStyle name="Percent 66" xfId="9022" xr:uid="{00000000-0005-0000-0000-000063230000}"/>
    <cellStyle name="Percent 66 2" xfId="9023" xr:uid="{00000000-0005-0000-0000-000064230000}"/>
    <cellStyle name="Percent 66 2 2" xfId="13302" xr:uid="{C3FBC9A8-25DB-4548-93F8-AAFF8FCAA8BB}"/>
    <cellStyle name="Percent 66 3" xfId="13301" xr:uid="{B8702F2B-70E8-427C-B0C4-C6F5A41E411C}"/>
    <cellStyle name="Percent 67" xfId="9024" xr:uid="{00000000-0005-0000-0000-000065230000}"/>
    <cellStyle name="Percent 67 2" xfId="9025" xr:uid="{00000000-0005-0000-0000-000066230000}"/>
    <cellStyle name="Percent 67 2 2" xfId="13304" xr:uid="{2A50D4CE-74AE-494A-9893-FB0BD1EBFB6C}"/>
    <cellStyle name="Percent 67 3" xfId="13303" xr:uid="{3C8F7765-13B5-47FB-8B18-DF4EE2348347}"/>
    <cellStyle name="Percent 68" xfId="9026" xr:uid="{00000000-0005-0000-0000-000067230000}"/>
    <cellStyle name="Percent 69" xfId="9027" xr:uid="{00000000-0005-0000-0000-000068230000}"/>
    <cellStyle name="Percent 7" xfId="15" xr:uid="{00000000-0005-0000-0000-000069230000}"/>
    <cellStyle name="Percent 7 10" xfId="9028" xr:uid="{00000000-0005-0000-0000-00006A230000}"/>
    <cellStyle name="Percent 7 11" xfId="9029" xr:uid="{00000000-0005-0000-0000-00006B230000}"/>
    <cellStyle name="Percent 7 12" xfId="9030" xr:uid="{00000000-0005-0000-0000-00006C230000}"/>
    <cellStyle name="Percent 7 12 2" xfId="9031" xr:uid="{00000000-0005-0000-0000-00006D230000}"/>
    <cellStyle name="Percent 7 13" xfId="9032" xr:uid="{00000000-0005-0000-0000-00006E230000}"/>
    <cellStyle name="Percent 7 14" xfId="9033" xr:uid="{00000000-0005-0000-0000-00006F230000}"/>
    <cellStyle name="Percent 7 15" xfId="9034" xr:uid="{00000000-0005-0000-0000-000070230000}"/>
    <cellStyle name="Percent 7 15 2" xfId="13305" xr:uid="{9AF773A6-0C29-4CC3-A175-02F4660570AE}"/>
    <cellStyle name="Percent 7 16" xfId="10091" xr:uid="{D99CCF49-B7D4-449D-AA8B-7ACFC1510873}"/>
    <cellStyle name="Percent 7 2" xfId="9035" xr:uid="{00000000-0005-0000-0000-000071230000}"/>
    <cellStyle name="Percent 7 2 10" xfId="9036" xr:uid="{00000000-0005-0000-0000-000072230000}"/>
    <cellStyle name="Percent 7 2 10 2" xfId="9037" xr:uid="{00000000-0005-0000-0000-000073230000}"/>
    <cellStyle name="Percent 7 2 10 2 2" xfId="9038" xr:uid="{00000000-0005-0000-0000-000074230000}"/>
    <cellStyle name="Percent 7 2 10 2 2 2" xfId="13308" xr:uid="{6FAE0FEC-8E84-4EEB-B944-F8D9C3238DBD}"/>
    <cellStyle name="Percent 7 2 10 2 3" xfId="13307" xr:uid="{9A63368E-29D5-401F-BA7D-30D45D2149CB}"/>
    <cellStyle name="Percent 7 2 10 3" xfId="9039" xr:uid="{00000000-0005-0000-0000-000075230000}"/>
    <cellStyle name="Percent 7 2 10 3 2" xfId="13309" xr:uid="{65EBF0A6-F7FD-464C-9428-43E7C07B16D7}"/>
    <cellStyle name="Percent 7 2 10 4" xfId="13306" xr:uid="{D14CB918-7B16-461C-A67D-58C20D5CF277}"/>
    <cellStyle name="Percent 7 2 11" xfId="9040" xr:uid="{00000000-0005-0000-0000-000076230000}"/>
    <cellStyle name="Percent 7 2 11 2" xfId="9041" xr:uid="{00000000-0005-0000-0000-000077230000}"/>
    <cellStyle name="Percent 7 2 11 2 2" xfId="9042" xr:uid="{00000000-0005-0000-0000-000078230000}"/>
    <cellStyle name="Percent 7 2 11 2 2 2" xfId="13312" xr:uid="{22905D11-B8ED-4D3D-B977-FD5DC816D418}"/>
    <cellStyle name="Percent 7 2 11 2 3" xfId="13311" xr:uid="{6AF06EC4-6C03-4BC1-B2F2-17C9570098A2}"/>
    <cellStyle name="Percent 7 2 11 3" xfId="9043" xr:uid="{00000000-0005-0000-0000-000079230000}"/>
    <cellStyle name="Percent 7 2 11 3 2" xfId="13313" xr:uid="{74B1C20C-37EC-436E-AE9C-50CC3A40098C}"/>
    <cellStyle name="Percent 7 2 11 4" xfId="13310" xr:uid="{877A4288-0D6F-4242-A062-1B7EAF240373}"/>
    <cellStyle name="Percent 7 2 12" xfId="9044" xr:uid="{00000000-0005-0000-0000-00007A230000}"/>
    <cellStyle name="Percent 7 2 12 2" xfId="9045" xr:uid="{00000000-0005-0000-0000-00007B230000}"/>
    <cellStyle name="Percent 7 2 12 3" xfId="9046" xr:uid="{00000000-0005-0000-0000-00007C230000}"/>
    <cellStyle name="Percent 7 2 12 3 2" xfId="13314" xr:uid="{87B7367B-CCFF-4FE6-B34D-EAFB8F48E7E1}"/>
    <cellStyle name="Percent 7 2 13" xfId="9047" xr:uid="{00000000-0005-0000-0000-00007D230000}"/>
    <cellStyle name="Percent 7 2 13 2" xfId="9048" xr:uid="{00000000-0005-0000-0000-00007E230000}"/>
    <cellStyle name="Percent 7 2 13 3" xfId="9049" xr:uid="{00000000-0005-0000-0000-00007F230000}"/>
    <cellStyle name="Percent 7 2 13 3 2" xfId="13316" xr:uid="{83887F35-14CD-48AD-967F-F96A5F2FDA72}"/>
    <cellStyle name="Percent 7 2 13 4" xfId="13315" xr:uid="{B241192F-FC78-460B-AAC5-7E1F90FD4656}"/>
    <cellStyle name="Percent 7 2 14" xfId="9050" xr:uid="{00000000-0005-0000-0000-000080230000}"/>
    <cellStyle name="Percent 7 2 2" xfId="9051" xr:uid="{00000000-0005-0000-0000-000081230000}"/>
    <cellStyle name="Percent 7 2 2 2" xfId="9052" xr:uid="{00000000-0005-0000-0000-000082230000}"/>
    <cellStyle name="Percent 7 2 2 2 2" xfId="9053" xr:uid="{00000000-0005-0000-0000-000083230000}"/>
    <cellStyle name="Percent 7 2 2 2 2 2" xfId="13319" xr:uid="{E2A3C6EA-54DF-4B1A-9EB2-5023D4E76EA6}"/>
    <cellStyle name="Percent 7 2 2 2 3" xfId="13318" xr:uid="{FB05F559-069B-4306-9439-54624DAB4433}"/>
    <cellStyle name="Percent 7 2 2 3" xfId="9054" xr:uid="{00000000-0005-0000-0000-000084230000}"/>
    <cellStyle name="Percent 7 2 2 3 2" xfId="13320" xr:uid="{5330886F-F6D4-427D-959D-D349512515BC}"/>
    <cellStyle name="Percent 7 2 2 4" xfId="13317" xr:uid="{8FB4141B-B528-4776-9C98-4340664637CC}"/>
    <cellStyle name="Percent 7 2 3" xfId="9055" xr:uid="{00000000-0005-0000-0000-000085230000}"/>
    <cellStyle name="Percent 7 2 3 2" xfId="9056" xr:uid="{00000000-0005-0000-0000-000086230000}"/>
    <cellStyle name="Percent 7 2 3 2 2" xfId="9057" xr:uid="{00000000-0005-0000-0000-000087230000}"/>
    <cellStyle name="Percent 7 2 3 2 2 2" xfId="13323" xr:uid="{94E229E0-EA3B-435F-A8EE-D5D6062EC0B4}"/>
    <cellStyle name="Percent 7 2 3 2 3" xfId="13322" xr:uid="{ED3E2F7F-AF09-409A-95B7-6DFD85D0E247}"/>
    <cellStyle name="Percent 7 2 3 3" xfId="9058" xr:uid="{00000000-0005-0000-0000-000088230000}"/>
    <cellStyle name="Percent 7 2 3 3 2" xfId="13324" xr:uid="{6EDA05A7-C486-4127-A758-05FEF484F385}"/>
    <cellStyle name="Percent 7 2 3 4" xfId="13321" xr:uid="{8218C2FF-6BA0-4EE4-8B7F-29A5D1807030}"/>
    <cellStyle name="Percent 7 2 4" xfId="9059" xr:uid="{00000000-0005-0000-0000-000089230000}"/>
    <cellStyle name="Percent 7 2 4 2" xfId="9060" xr:uid="{00000000-0005-0000-0000-00008A230000}"/>
    <cellStyle name="Percent 7 2 4 2 2" xfId="9061" xr:uid="{00000000-0005-0000-0000-00008B230000}"/>
    <cellStyle name="Percent 7 2 4 2 2 2" xfId="13327" xr:uid="{C1FFD7F6-CD23-4761-BE4A-33BE796AEB76}"/>
    <cellStyle name="Percent 7 2 4 2 3" xfId="13326" xr:uid="{0327AB8F-5520-41C0-898F-722CF99E94C4}"/>
    <cellStyle name="Percent 7 2 4 3" xfId="9062" xr:uid="{00000000-0005-0000-0000-00008C230000}"/>
    <cellStyle name="Percent 7 2 4 3 2" xfId="13328" xr:uid="{F4186D9E-E9CA-4A0E-AA32-737EB03266D5}"/>
    <cellStyle name="Percent 7 2 4 4" xfId="13325" xr:uid="{F0C75461-B63B-4872-9DF5-F847E9725015}"/>
    <cellStyle name="Percent 7 2 5" xfId="9063" xr:uid="{00000000-0005-0000-0000-00008D230000}"/>
    <cellStyle name="Percent 7 2 5 2" xfId="9064" xr:uid="{00000000-0005-0000-0000-00008E230000}"/>
    <cellStyle name="Percent 7 2 5 2 2" xfId="9065" xr:uid="{00000000-0005-0000-0000-00008F230000}"/>
    <cellStyle name="Percent 7 2 5 2 2 2" xfId="13331" xr:uid="{82DCC7A1-FAD4-4567-8E95-6DAA280EFCA5}"/>
    <cellStyle name="Percent 7 2 5 2 3" xfId="13330" xr:uid="{5176A845-C363-483E-B447-90D2451FEDB7}"/>
    <cellStyle name="Percent 7 2 5 3" xfId="9066" xr:uid="{00000000-0005-0000-0000-000090230000}"/>
    <cellStyle name="Percent 7 2 5 3 2" xfId="13332" xr:uid="{6E118B81-4310-4199-9815-DF8DF7A203E5}"/>
    <cellStyle name="Percent 7 2 5 4" xfId="13329" xr:uid="{D460DD62-D7D3-4BDF-AF1A-144BC127C228}"/>
    <cellStyle name="Percent 7 2 6" xfId="9067" xr:uid="{00000000-0005-0000-0000-000091230000}"/>
    <cellStyle name="Percent 7 2 6 2" xfId="9068" xr:uid="{00000000-0005-0000-0000-000092230000}"/>
    <cellStyle name="Percent 7 2 6 2 2" xfId="9069" xr:uid="{00000000-0005-0000-0000-000093230000}"/>
    <cellStyle name="Percent 7 2 6 2 2 2" xfId="13335" xr:uid="{A1D596D4-94DC-425E-A59F-93D8A720C0C9}"/>
    <cellStyle name="Percent 7 2 6 2 3" xfId="13334" xr:uid="{53FAEF71-9C45-4A5B-BBA0-B9C072354F80}"/>
    <cellStyle name="Percent 7 2 6 3" xfId="9070" xr:uid="{00000000-0005-0000-0000-000094230000}"/>
    <cellStyle name="Percent 7 2 6 3 2" xfId="13336" xr:uid="{45E93DFA-B306-4293-843B-FC59B01E3DE9}"/>
    <cellStyle name="Percent 7 2 6 4" xfId="13333" xr:uid="{C22545CB-7345-49F7-A091-73B330B8DCD7}"/>
    <cellStyle name="Percent 7 2 7" xfId="9071" xr:uid="{00000000-0005-0000-0000-000095230000}"/>
    <cellStyle name="Percent 7 2 7 2" xfId="9072" xr:uid="{00000000-0005-0000-0000-000096230000}"/>
    <cellStyle name="Percent 7 2 7 2 2" xfId="9073" xr:uid="{00000000-0005-0000-0000-000097230000}"/>
    <cellStyle name="Percent 7 2 7 2 2 2" xfId="13339" xr:uid="{6D3014F0-6E59-40B8-9A41-420892E6502B}"/>
    <cellStyle name="Percent 7 2 7 2 3" xfId="13338" xr:uid="{B9E13A80-00C4-40EC-A273-0864B5881189}"/>
    <cellStyle name="Percent 7 2 7 3" xfId="9074" xr:uid="{00000000-0005-0000-0000-000098230000}"/>
    <cellStyle name="Percent 7 2 7 3 2" xfId="13340" xr:uid="{78ED913B-6217-45B1-9CF2-BFAA6FAEB7FA}"/>
    <cellStyle name="Percent 7 2 7 4" xfId="13337" xr:uid="{F3800742-3D21-4D61-895E-29C1DC5831B7}"/>
    <cellStyle name="Percent 7 2 8" xfId="9075" xr:uid="{00000000-0005-0000-0000-000099230000}"/>
    <cellStyle name="Percent 7 2 8 2" xfId="9076" xr:uid="{00000000-0005-0000-0000-00009A230000}"/>
    <cellStyle name="Percent 7 2 8 2 2" xfId="9077" xr:uid="{00000000-0005-0000-0000-00009B230000}"/>
    <cellStyle name="Percent 7 2 8 2 2 2" xfId="13343" xr:uid="{9C05A2A8-E36C-4F6C-96B8-B2DA0CFA7CEA}"/>
    <cellStyle name="Percent 7 2 8 2 3" xfId="13342" xr:uid="{93ACE285-7762-4754-B628-539A2B797C53}"/>
    <cellStyle name="Percent 7 2 8 3" xfId="9078" xr:uid="{00000000-0005-0000-0000-00009C230000}"/>
    <cellStyle name="Percent 7 2 8 3 2" xfId="13344" xr:uid="{3CBC7AEB-3ACA-4555-BA1D-280AF50536AB}"/>
    <cellStyle name="Percent 7 2 8 4" xfId="13341" xr:uid="{ED35FE90-DFF7-4A93-8FDF-FA9C989D1372}"/>
    <cellStyle name="Percent 7 2 9" xfId="9079" xr:uid="{00000000-0005-0000-0000-00009D230000}"/>
    <cellStyle name="Percent 7 2 9 2" xfId="9080" xr:uid="{00000000-0005-0000-0000-00009E230000}"/>
    <cellStyle name="Percent 7 2 9 2 2" xfId="9081" xr:uid="{00000000-0005-0000-0000-00009F230000}"/>
    <cellStyle name="Percent 7 2 9 2 2 2" xfId="13347" xr:uid="{4DD12239-1F3E-4BD1-B468-796E01F461A0}"/>
    <cellStyle name="Percent 7 2 9 2 3" xfId="13346" xr:uid="{125C49DD-9FA6-44E5-9C3C-8C8220FF95D0}"/>
    <cellStyle name="Percent 7 2 9 3" xfId="9082" xr:uid="{00000000-0005-0000-0000-0000A0230000}"/>
    <cellStyle name="Percent 7 2 9 3 2" xfId="13348" xr:uid="{08325126-AF7D-4D9F-A3B3-FCA75EEDED68}"/>
    <cellStyle name="Percent 7 2 9 4" xfId="13345" xr:uid="{C40B97B8-9416-4810-9575-E95E126BABA7}"/>
    <cellStyle name="Percent 7 3" xfId="9083" xr:uid="{00000000-0005-0000-0000-0000A1230000}"/>
    <cellStyle name="Percent 7 4" xfId="9084" xr:uid="{00000000-0005-0000-0000-0000A2230000}"/>
    <cellStyle name="Percent 7 5" xfId="9085" xr:uid="{00000000-0005-0000-0000-0000A3230000}"/>
    <cellStyle name="Percent 7 6" xfId="9086" xr:uid="{00000000-0005-0000-0000-0000A4230000}"/>
    <cellStyle name="Percent 7 7" xfId="9087" xr:uid="{00000000-0005-0000-0000-0000A5230000}"/>
    <cellStyle name="Percent 7 8" xfId="9088" xr:uid="{00000000-0005-0000-0000-0000A6230000}"/>
    <cellStyle name="Percent 7 9" xfId="9089" xr:uid="{00000000-0005-0000-0000-0000A7230000}"/>
    <cellStyle name="Percent 70" xfId="9090" xr:uid="{00000000-0005-0000-0000-0000A8230000}"/>
    <cellStyle name="Percent 71" xfId="9091" xr:uid="{00000000-0005-0000-0000-0000A9230000}"/>
    <cellStyle name="Percent 72" xfId="9092" xr:uid="{00000000-0005-0000-0000-0000AA230000}"/>
    <cellStyle name="Percent 73" xfId="9093" xr:uid="{00000000-0005-0000-0000-0000AB230000}"/>
    <cellStyle name="Percent 73 2" xfId="9094" xr:uid="{00000000-0005-0000-0000-0000AC230000}"/>
    <cellStyle name="Percent 74" xfId="9095" xr:uid="{00000000-0005-0000-0000-0000AD230000}"/>
    <cellStyle name="Percent 74 2" xfId="13349" xr:uid="{60244ADC-B728-42C2-BE00-C0F250C3F810}"/>
    <cellStyle name="Percent 75" xfId="9096" xr:uid="{00000000-0005-0000-0000-0000AE230000}"/>
    <cellStyle name="Percent 75 2" xfId="13350" xr:uid="{0396D15D-2986-4AFF-A851-48B20722CA82}"/>
    <cellStyle name="Percent 76" xfId="9097" xr:uid="{00000000-0005-0000-0000-0000AF230000}"/>
    <cellStyle name="Percent 77" xfId="9098" xr:uid="{00000000-0005-0000-0000-0000B0230000}"/>
    <cellStyle name="Percent 78" xfId="9099" xr:uid="{00000000-0005-0000-0000-0000B1230000}"/>
    <cellStyle name="Percent 78 2" xfId="13351" xr:uid="{EEA5E421-5CB6-4216-ADB1-42B170BF2CE1}"/>
    <cellStyle name="Percent 78 2 2" xfId="9399" xr:uid="{00000000-0005-0000-0000-0000B2230000}"/>
    <cellStyle name="Percent 78 2 2 2" xfId="13433" xr:uid="{593EE556-B3E8-4A48-AB20-39062DBD2816}"/>
    <cellStyle name="Percent 79" xfId="9100" xr:uid="{00000000-0005-0000-0000-0000B3230000}"/>
    <cellStyle name="Percent 79 2" xfId="9403" xr:uid="{00000000-0005-0000-0000-0000B4230000}"/>
    <cellStyle name="Percent 79 2 2" xfId="9533" xr:uid="{6CFE3A77-2706-4919-84F4-7D9C67A4DB13}"/>
    <cellStyle name="Percent 79 2 2 2" xfId="9590" xr:uid="{26E4C6F0-CEA5-416B-8732-AF6DF966AD40}"/>
    <cellStyle name="Percent 79 2 2 2 2" xfId="9704" xr:uid="{DF51BCC4-E06B-4D68-89AE-1020788D0BB1}"/>
    <cellStyle name="Percent 79 2 2 2 2 2" xfId="9999" xr:uid="{BC29116D-EFEC-40CD-A94A-B773EBD78DFE}"/>
    <cellStyle name="Percent 79 2 2 2 2 2 2" xfId="13957" xr:uid="{2A87DB84-4A4C-4BE7-902B-4E7DDA51081B}"/>
    <cellStyle name="Percent 79 2 2 2 2 3" xfId="13692" xr:uid="{38AD7FF1-B53E-4F3B-8CB3-5C2D53644830}"/>
    <cellStyle name="Percent 79 2 2 2 3" xfId="9885" xr:uid="{B7280F8A-84A1-498D-8414-FB03555F4207}"/>
    <cellStyle name="Percent 79 2 2 2 3 2" xfId="13843" xr:uid="{47939B44-AEAF-420B-8DF6-F610CB972F98}"/>
    <cellStyle name="Percent 79 2 2 2 4" xfId="13578" xr:uid="{131A8B88-7FFD-4F06-8F36-4D56E04F20F3}"/>
    <cellStyle name="Percent 79 2 2 3" xfId="9647" xr:uid="{7C9C9500-4E2A-460C-8601-5915D62CED6A}"/>
    <cellStyle name="Percent 79 2 2 3 2" xfId="9942" xr:uid="{49AC3731-F63F-44DE-B8F8-A96E702F727C}"/>
    <cellStyle name="Percent 79 2 2 3 2 2" xfId="13900" xr:uid="{51EA1422-35E5-4476-9CAC-95BE40090F88}"/>
    <cellStyle name="Percent 79 2 2 3 3" xfId="13635" xr:uid="{497F12FE-2F27-4380-87F6-0AE8A7557CB1}"/>
    <cellStyle name="Percent 79 2 2 4" xfId="9828" xr:uid="{919D7CE8-A49D-425C-8965-A1900F840040}"/>
    <cellStyle name="Percent 79 2 2 4 2" xfId="13786" xr:uid="{57470725-B436-4163-AEC0-8D97C20FE55E}"/>
    <cellStyle name="Percent 79 2 2 5" xfId="13522" xr:uid="{D8039043-31A7-4A68-B34D-CD53B22A1EBE}"/>
    <cellStyle name="Percent 79 2 3" xfId="9545" xr:uid="{B797E78B-5DB5-4CFF-8397-6A39D56D3D51}"/>
    <cellStyle name="Percent 79 2 3 2" xfId="9602" xr:uid="{A1171D68-828A-4E2D-B76F-C850813793BF}"/>
    <cellStyle name="Percent 79 2 3 2 2" xfId="9716" xr:uid="{1FC0D770-8E9E-4A3C-9F1F-09419ACC834F}"/>
    <cellStyle name="Percent 79 2 3 2 2 2" xfId="10011" xr:uid="{17180206-C76B-4B34-B80B-9E9208616E69}"/>
    <cellStyle name="Percent 79 2 3 2 2 2 2" xfId="13969" xr:uid="{8B0966F2-8C74-44DE-9BC3-060B0A641DD1}"/>
    <cellStyle name="Percent 79 2 3 2 2 3" xfId="13704" xr:uid="{70C8DFDF-F356-442B-B344-C22EA17A019C}"/>
    <cellStyle name="Percent 79 2 3 2 3" xfId="9897" xr:uid="{6EAC0317-14AA-49BF-A0F2-1152EC76B2F4}"/>
    <cellStyle name="Percent 79 2 3 2 3 2" xfId="13855" xr:uid="{6CBF0C6D-EF80-47D7-92F6-56209231A607}"/>
    <cellStyle name="Percent 79 2 3 2 4" xfId="13590" xr:uid="{FE1A1963-40BF-4BD5-B47A-B7F253E14FE5}"/>
    <cellStyle name="Percent 79 2 3 3" xfId="9659" xr:uid="{481AD563-78DA-406E-9CBC-1771BCB45933}"/>
    <cellStyle name="Percent 79 2 3 3 2" xfId="9954" xr:uid="{B662F278-0677-4E51-8897-CE32F7C76495}"/>
    <cellStyle name="Percent 79 2 3 3 2 2" xfId="13912" xr:uid="{9808FE30-223C-4E3B-BA41-33273B70F77E}"/>
    <cellStyle name="Percent 79 2 3 3 3" xfId="13647" xr:uid="{B1EA31FF-B31F-4C75-AA5E-3C8416918A5B}"/>
    <cellStyle name="Percent 79 2 3 4" xfId="9840" xr:uid="{E88E65AA-D84E-4D98-A228-4986A8CD9E3D}"/>
    <cellStyle name="Percent 79 2 3 4 2" xfId="13798" xr:uid="{D895936F-B931-438A-921C-3F3FE0C07840}"/>
    <cellStyle name="Percent 79 2 3 5" xfId="13534" xr:uid="{F95224DF-F6FA-4FD3-BB0C-0B59EF42B368}"/>
    <cellStyle name="Percent 79 2 4" xfId="9557" xr:uid="{FF87A0C9-03D7-4D63-8D7F-C3292DB05B1B}"/>
    <cellStyle name="Percent 79 2 4 2" xfId="9671" xr:uid="{F798836B-6AFE-4349-A3D6-8FBA4653A3C4}"/>
    <cellStyle name="Percent 79 2 4 2 2" xfId="9966" xr:uid="{8B501220-CC35-4025-A2AA-2841379D276C}"/>
    <cellStyle name="Percent 79 2 4 2 2 2" xfId="13924" xr:uid="{177F923D-3F4C-4A23-83FD-C30D7800046F}"/>
    <cellStyle name="Percent 79 2 4 2 3" xfId="13659" xr:uid="{3062DB0C-0494-4B36-A7AE-1CE550F1D8D0}"/>
    <cellStyle name="Percent 79 2 4 3" xfId="9852" xr:uid="{D9FFA730-6D52-42C7-B2AA-07D2FB877BF9}"/>
    <cellStyle name="Percent 79 2 4 3 2" xfId="13810" xr:uid="{104B9D2B-6239-4425-9F64-0B3EAC2CD37B}"/>
    <cellStyle name="Percent 79 2 4 4" xfId="13546" xr:uid="{3C9CC25B-9F48-483D-A5F1-CBACF0CD2688}"/>
    <cellStyle name="Percent 79 2 5" xfId="9614" xr:uid="{7BDDF8C7-6612-4991-960D-C7B40E30B0A3}"/>
    <cellStyle name="Percent 79 2 5 2" xfId="9909" xr:uid="{FDB660C0-6214-476A-8010-C5B62E94345F}"/>
    <cellStyle name="Percent 79 2 5 2 2" xfId="13867" xr:uid="{CDD3A28B-9DD7-4092-9345-092309C8AE5E}"/>
    <cellStyle name="Percent 79 2 5 3" xfId="13602" xr:uid="{BCCCF2E0-E51D-4224-B559-13BBCBDEF14A}"/>
    <cellStyle name="Percent 79 2 6" xfId="9516" xr:uid="{24D266D6-CCA3-4217-B1AE-A9299AE1103E}"/>
    <cellStyle name="Percent 79 2 6 2" xfId="13508" xr:uid="{FFD63A3C-A6C3-40A7-BBE1-E9B4041D0CED}"/>
    <cellStyle name="Percent 79 2 7" xfId="9791" xr:uid="{106D3AE9-FDC6-4EEE-81F8-20AB72AB949D}"/>
    <cellStyle name="Percent 79 2 7 2" xfId="13752" xr:uid="{BDE29553-BC3D-4ABC-B975-5B5413C6F817}"/>
    <cellStyle name="Percent 79 2 8" xfId="13434" xr:uid="{2ED113E2-27A3-4436-995B-6905A81B602E}"/>
    <cellStyle name="Percent 8" xfId="9101" xr:uid="{00000000-0005-0000-0000-0000B5230000}"/>
    <cellStyle name="Percent 8 2" xfId="9102" xr:uid="{00000000-0005-0000-0000-0000B6230000}"/>
    <cellStyle name="Percent 8 2 2" xfId="9103" xr:uid="{00000000-0005-0000-0000-0000B7230000}"/>
    <cellStyle name="Percent 8 2 2 2" xfId="9104" xr:uid="{00000000-0005-0000-0000-0000B8230000}"/>
    <cellStyle name="Percent 8 2 2 2 2" xfId="9105" xr:uid="{00000000-0005-0000-0000-0000B9230000}"/>
    <cellStyle name="Percent 8 2 2 2 2 2" xfId="9106" xr:uid="{00000000-0005-0000-0000-0000BA230000}"/>
    <cellStyle name="Percent 8 2 2 2 2 2 2" xfId="13356" xr:uid="{237FC1BE-9C48-4B4D-BD1C-518C10F48306}"/>
    <cellStyle name="Percent 8 2 2 2 2 3" xfId="13355" xr:uid="{AB58A5FE-6AB4-452B-BB0D-A6CDF3D71693}"/>
    <cellStyle name="Percent 8 2 2 2 3" xfId="9107" xr:uid="{00000000-0005-0000-0000-0000BB230000}"/>
    <cellStyle name="Percent 8 2 2 2 3 2" xfId="13357" xr:uid="{008151C6-539B-4007-9D09-CE3CD96ACE65}"/>
    <cellStyle name="Percent 8 2 2 2 4" xfId="13354" xr:uid="{A004E01A-12DF-48AB-ABCA-C49237E6FC3F}"/>
    <cellStyle name="Percent 8 2 2 3" xfId="9108" xr:uid="{00000000-0005-0000-0000-0000BC230000}"/>
    <cellStyle name="Percent 8 2 2 3 2" xfId="9109" xr:uid="{00000000-0005-0000-0000-0000BD230000}"/>
    <cellStyle name="Percent 8 2 2 3 2 2" xfId="9110" xr:uid="{00000000-0005-0000-0000-0000BE230000}"/>
    <cellStyle name="Percent 8 2 2 3 2 2 2" xfId="13360" xr:uid="{EEE0B393-7970-4253-916F-76854FEB0415}"/>
    <cellStyle name="Percent 8 2 2 3 2 3" xfId="13359" xr:uid="{82979A2A-8AFF-47BC-BF09-3B68696119FD}"/>
    <cellStyle name="Percent 8 2 2 3 3" xfId="9111" xr:uid="{00000000-0005-0000-0000-0000BF230000}"/>
    <cellStyle name="Percent 8 2 2 3 3 2" xfId="13361" xr:uid="{0BC6E0DF-FA0F-496E-88B9-9C28D36EDA4F}"/>
    <cellStyle name="Percent 8 2 2 3 4" xfId="13358" xr:uid="{A2A1F1FB-F2AF-4D2A-8681-371ABDBA2299}"/>
    <cellStyle name="Percent 8 2 2 4" xfId="9112" xr:uid="{00000000-0005-0000-0000-0000C0230000}"/>
    <cellStyle name="Percent 8 2 2 4 2" xfId="9113" xr:uid="{00000000-0005-0000-0000-0000C1230000}"/>
    <cellStyle name="Percent 8 2 2 4 2 2" xfId="9114" xr:uid="{00000000-0005-0000-0000-0000C2230000}"/>
    <cellStyle name="Percent 8 2 2 4 2 2 2" xfId="13364" xr:uid="{0FDA6BB0-7268-40B7-835D-582D2D14A427}"/>
    <cellStyle name="Percent 8 2 2 4 2 3" xfId="13363" xr:uid="{490D9FF6-A318-4946-9AB9-EDBDF73867F1}"/>
    <cellStyle name="Percent 8 2 2 4 3" xfId="9115" xr:uid="{00000000-0005-0000-0000-0000C3230000}"/>
    <cellStyle name="Percent 8 2 2 4 3 2" xfId="13365" xr:uid="{7549EF60-17A9-49A9-A896-E6404FCA02CD}"/>
    <cellStyle name="Percent 8 2 2 4 4" xfId="13362" xr:uid="{DD52F260-6D8D-4CD8-9205-EB6BA1380408}"/>
    <cellStyle name="Percent 8 2 2 5" xfId="9116" xr:uid="{00000000-0005-0000-0000-0000C4230000}"/>
    <cellStyle name="Percent 8 2 2 5 2" xfId="9117" xr:uid="{00000000-0005-0000-0000-0000C5230000}"/>
    <cellStyle name="Percent 8 2 2 5 2 2" xfId="9118" xr:uid="{00000000-0005-0000-0000-0000C6230000}"/>
    <cellStyle name="Percent 8 2 2 5 2 2 2" xfId="13368" xr:uid="{D2346915-AD2D-4AD7-BA7D-704DDDE5710A}"/>
    <cellStyle name="Percent 8 2 2 5 2 3" xfId="13367" xr:uid="{D986D59D-F31D-40D4-ADDC-CDE4DF751846}"/>
    <cellStyle name="Percent 8 2 2 5 3" xfId="9119" xr:uid="{00000000-0005-0000-0000-0000C7230000}"/>
    <cellStyle name="Percent 8 2 2 5 3 2" xfId="13369" xr:uid="{7B471233-9225-4097-972C-D96A9201F810}"/>
    <cellStyle name="Percent 8 2 2 5 4" xfId="13366" xr:uid="{985D159C-440E-4B71-83A9-08DE4C6ABB51}"/>
    <cellStyle name="Percent 8 2 3" xfId="9120" xr:uid="{00000000-0005-0000-0000-0000C8230000}"/>
    <cellStyle name="Percent 8 2 4" xfId="9121" xr:uid="{00000000-0005-0000-0000-0000C9230000}"/>
    <cellStyle name="Percent 8 2 5" xfId="9122" xr:uid="{00000000-0005-0000-0000-0000CA230000}"/>
    <cellStyle name="Percent 8 2 6" xfId="9123" xr:uid="{00000000-0005-0000-0000-0000CB230000}"/>
    <cellStyle name="Percent 8 2 6 2" xfId="9124" xr:uid="{00000000-0005-0000-0000-0000CC230000}"/>
    <cellStyle name="Percent 8 2 6 2 2" xfId="13371" xr:uid="{9DC3C8A0-CB30-4B69-99AE-35F85922622A}"/>
    <cellStyle name="Percent 8 2 6 3" xfId="13370" xr:uid="{E615DEBF-3260-4CC7-A786-894CFBFD4655}"/>
    <cellStyle name="Percent 8 2 7" xfId="9125" xr:uid="{00000000-0005-0000-0000-0000CD230000}"/>
    <cellStyle name="Percent 8 2 7 2" xfId="13372" xr:uid="{C9129808-E751-44DB-B30F-0ACF3560BDF4}"/>
    <cellStyle name="Percent 8 2 8" xfId="13353" xr:uid="{26D9F474-BECA-4961-B5F3-62F45C4C6638}"/>
    <cellStyle name="Percent 8 3" xfId="9126" xr:uid="{00000000-0005-0000-0000-0000CE230000}"/>
    <cellStyle name="Percent 8 3 2" xfId="9127" xr:uid="{00000000-0005-0000-0000-0000CF230000}"/>
    <cellStyle name="Percent 8 3 2 2" xfId="9128" xr:uid="{00000000-0005-0000-0000-0000D0230000}"/>
    <cellStyle name="Percent 8 3 2 2 2" xfId="13375" xr:uid="{F7CEECE6-D5A5-4A15-AF5C-84DC85F0CCFE}"/>
    <cellStyle name="Percent 8 3 2 3" xfId="13374" xr:uid="{06270F5D-33C1-4158-9765-AC853B4DB02A}"/>
    <cellStyle name="Percent 8 3 3" xfId="9129" xr:uid="{00000000-0005-0000-0000-0000D1230000}"/>
    <cellStyle name="Percent 8 3 3 2" xfId="13376" xr:uid="{C10EE079-4DC0-4CD9-9EC1-099F20122237}"/>
    <cellStyle name="Percent 8 3 4" xfId="13373" xr:uid="{9FC39F0E-0729-4855-84A5-A300C7E3B954}"/>
    <cellStyle name="Percent 8 4" xfId="9130" xr:uid="{00000000-0005-0000-0000-0000D2230000}"/>
    <cellStyle name="Percent 8 4 2" xfId="9131" xr:uid="{00000000-0005-0000-0000-0000D3230000}"/>
    <cellStyle name="Percent 8 4 2 2" xfId="9132" xr:uid="{00000000-0005-0000-0000-0000D4230000}"/>
    <cellStyle name="Percent 8 4 2 2 2" xfId="13379" xr:uid="{E1014B2E-8FE0-4EE5-A35D-C565EE5D9F3D}"/>
    <cellStyle name="Percent 8 4 2 3" xfId="13378" xr:uid="{9D395572-B788-4C6C-B18E-3A76B9860F19}"/>
    <cellStyle name="Percent 8 4 3" xfId="9133" xr:uid="{00000000-0005-0000-0000-0000D5230000}"/>
    <cellStyle name="Percent 8 4 3 2" xfId="13380" xr:uid="{2D41A125-7219-4BE3-AF53-E131C7684C34}"/>
    <cellStyle name="Percent 8 4 4" xfId="13377" xr:uid="{5DF29B59-F385-4987-B7E6-BE53B6D453B4}"/>
    <cellStyle name="Percent 8 5" xfId="9134" xr:uid="{00000000-0005-0000-0000-0000D6230000}"/>
    <cellStyle name="Percent 8 5 2" xfId="9135" xr:uid="{00000000-0005-0000-0000-0000D7230000}"/>
    <cellStyle name="Percent 8 5 2 2" xfId="9136" xr:uid="{00000000-0005-0000-0000-0000D8230000}"/>
    <cellStyle name="Percent 8 5 2 2 2" xfId="13383" xr:uid="{F59527F7-722B-44AD-AC73-62D4B941C625}"/>
    <cellStyle name="Percent 8 5 2 3" xfId="13382" xr:uid="{FCC53EE8-7861-4134-8365-E8B0BA5791F0}"/>
    <cellStyle name="Percent 8 5 3" xfId="9137" xr:uid="{00000000-0005-0000-0000-0000D9230000}"/>
    <cellStyle name="Percent 8 5 3 2" xfId="13384" xr:uid="{0E47374C-8DB1-428B-8CE0-BD2B4A04635D}"/>
    <cellStyle name="Percent 8 5 4" xfId="13381" xr:uid="{03DFBE24-D1C4-4F70-A7A1-D7CEA1FFB499}"/>
    <cellStyle name="Percent 8 6" xfId="9138" xr:uid="{00000000-0005-0000-0000-0000DA230000}"/>
    <cellStyle name="Percent 8 6 2" xfId="9139" xr:uid="{00000000-0005-0000-0000-0000DB230000}"/>
    <cellStyle name="Percent 8 6 2 2" xfId="9140" xr:uid="{00000000-0005-0000-0000-0000DC230000}"/>
    <cellStyle name="Percent 8 6 2 2 2" xfId="13387" xr:uid="{E4506461-090A-476A-BAA0-E94A6A60BEF0}"/>
    <cellStyle name="Percent 8 6 2 3" xfId="13386" xr:uid="{E106BB4E-EFC1-4A0B-B474-23FC1406DAFC}"/>
    <cellStyle name="Percent 8 6 3" xfId="9141" xr:uid="{00000000-0005-0000-0000-0000DD230000}"/>
    <cellStyle name="Percent 8 6 3 2" xfId="13388" xr:uid="{3FCDD9DB-CAC2-414E-BCC8-8D381B4ED0C6}"/>
    <cellStyle name="Percent 8 6 4" xfId="13385" xr:uid="{E37A771A-4DD8-4D52-97D2-73BF3CBF0705}"/>
    <cellStyle name="Percent 8 7" xfId="9142" xr:uid="{00000000-0005-0000-0000-0000DE230000}"/>
    <cellStyle name="Percent 8 7 2" xfId="9143" xr:uid="{00000000-0005-0000-0000-0000DF230000}"/>
    <cellStyle name="Percent 8 7 3" xfId="9144" xr:uid="{00000000-0005-0000-0000-0000E0230000}"/>
    <cellStyle name="Percent 8 7 3 2" xfId="13390" xr:uid="{9608C254-4A44-4696-AF8E-E451D24A5B8F}"/>
    <cellStyle name="Percent 8 7 4" xfId="13389" xr:uid="{976BC1EC-86B9-487B-9CD6-2C9AB6EC9F3A}"/>
    <cellStyle name="Percent 8 8" xfId="9145" xr:uid="{00000000-0005-0000-0000-0000E1230000}"/>
    <cellStyle name="Percent 8 8 2" xfId="13391" xr:uid="{49B2D3D5-33B6-4735-8F31-B2561FC32761}"/>
    <cellStyle name="Percent 8 9" xfId="13352" xr:uid="{5F5FBAE0-AE3B-4A3A-95D0-3A4C0077F8FB}"/>
    <cellStyle name="Percent 80" xfId="9146" xr:uid="{00000000-0005-0000-0000-0000E2230000}"/>
    <cellStyle name="Percent 80 2" xfId="9393" xr:uid="{00000000-0005-0000-0000-0000E3230000}"/>
    <cellStyle name="Percent 80 2 2" xfId="9448" xr:uid="{315332B4-6BA4-49F4-97ED-386AEE2C9F35}"/>
    <cellStyle name="Percent 80 2 2 2" xfId="9436" xr:uid="{DC667E82-0B66-423C-9043-19B2312159E8}"/>
    <cellStyle name="Percent 80 2 2 2 2" xfId="9705" xr:uid="{6D21911D-6512-4A85-B2B7-B62C0DE7BDB4}"/>
    <cellStyle name="Percent 80 2 2 2 2 2" xfId="10000" xr:uid="{AB6F7068-05CF-4DE7-9429-998BEF7B31A0}"/>
    <cellStyle name="Percent 80 2 2 2 2 2 2" xfId="13958" xr:uid="{002BBB36-0DDB-41C4-90B5-4BA9E98ACCC8}"/>
    <cellStyle name="Percent 80 2 2 2 2 3" xfId="13693" xr:uid="{1AAEA5D1-8C26-4104-A4F4-57EA5BF7EDC0}"/>
    <cellStyle name="Percent 80 2 2 2 3" xfId="9591" xr:uid="{D00BA5D1-8416-4E50-BE29-2FF9240F94A9}"/>
    <cellStyle name="Percent 80 2 2 2 3 2" xfId="13579" xr:uid="{17B94E0E-5E03-41B9-99B4-1571B9A4DFEB}"/>
    <cellStyle name="Percent 80 2 2 2 4" xfId="9886" xr:uid="{5DAB7EC6-D524-429D-9E3B-2BDB20588C95}"/>
    <cellStyle name="Percent 80 2 2 2 4 2" xfId="13844" xr:uid="{CC995802-68CF-4730-A39D-803D10B0889C}"/>
    <cellStyle name="Percent 80 2 2 2 5" xfId="13455" xr:uid="{002DEF3D-F92A-4E91-BB61-7BA09AB924F0}"/>
    <cellStyle name="Percent 80 2 2 3" xfId="9648" xr:uid="{7812CA6A-AA8E-4088-8250-8D2122BF1592}"/>
    <cellStyle name="Percent 80 2 2 3 2" xfId="9943" xr:uid="{680C2C8E-EE2F-4084-AF2A-8C4921D0317B}"/>
    <cellStyle name="Percent 80 2 2 3 2 2" xfId="13901" xr:uid="{6D27CEFA-E291-4C69-A734-92EC87D715D4}"/>
    <cellStyle name="Percent 80 2 2 3 3" xfId="13636" xr:uid="{80F7EE5F-1059-4B25-B087-9ABA331B5DE1}"/>
    <cellStyle name="Percent 80 2 2 4" xfId="9534" xr:uid="{5427FBD9-8187-4EDE-A55D-889A2F96A693}"/>
    <cellStyle name="Percent 80 2 2 4 2" xfId="13523" xr:uid="{7B6A884E-1D47-440D-AFB6-DEEA0E68DE83}"/>
    <cellStyle name="Percent 80 2 2 5" xfId="9829" xr:uid="{305833CE-29D9-4FED-987D-3B3B93C185E4}"/>
    <cellStyle name="Percent 80 2 2 5 2" xfId="13787" xr:uid="{053BE660-8A0F-4C90-AEBE-AA083B9598D8}"/>
    <cellStyle name="Percent 80 2 2 6" xfId="13466" xr:uid="{771F7B5B-DFD2-4882-95B5-1BAEB7B32680}"/>
    <cellStyle name="Percent 80 2 3" xfId="9459" xr:uid="{CCC597A4-4180-4DE6-B755-07337A8316A2}"/>
    <cellStyle name="Percent 80 2 3 2" xfId="9603" xr:uid="{FF170F5D-F3F0-40D9-ADC1-02B7F2E9F2A4}"/>
    <cellStyle name="Percent 80 2 3 2 2" xfId="9717" xr:uid="{98DD5776-6DAC-4881-9A04-AC219DE3A32A}"/>
    <cellStyle name="Percent 80 2 3 2 2 2" xfId="10012" xr:uid="{DE26F0DC-A95A-4716-ACCA-0B09EED5F990}"/>
    <cellStyle name="Percent 80 2 3 2 2 2 2" xfId="13970" xr:uid="{06263D59-56AE-4369-ADB2-F77571D5C8A4}"/>
    <cellStyle name="Percent 80 2 3 2 2 3" xfId="13705" xr:uid="{226285C5-9B3B-435D-A117-DABC838D9CB9}"/>
    <cellStyle name="Percent 80 2 3 2 3" xfId="9898" xr:uid="{80687DD0-B536-4AF5-8458-93812285186A}"/>
    <cellStyle name="Percent 80 2 3 2 3 2" xfId="13856" xr:uid="{D4F075A1-FDA3-4DDF-A059-1754D4BB8D8E}"/>
    <cellStyle name="Percent 80 2 3 2 4" xfId="13591" xr:uid="{2FC4EF2D-2FB8-4223-B877-A298257851FA}"/>
    <cellStyle name="Percent 80 2 3 3" xfId="9660" xr:uid="{4E17523D-5749-43E8-BEB8-8D551BDEB818}"/>
    <cellStyle name="Percent 80 2 3 3 2" xfId="9955" xr:uid="{AD4250F5-A2A2-4308-9A75-209328BE1C4D}"/>
    <cellStyle name="Percent 80 2 3 3 2 2" xfId="13913" xr:uid="{984B65DF-2B3A-44E8-B12A-47FA06320230}"/>
    <cellStyle name="Percent 80 2 3 3 3" xfId="13648" xr:uid="{C0F3A202-2537-4BEC-AD33-07502005D769}"/>
    <cellStyle name="Percent 80 2 3 4" xfId="9546" xr:uid="{B1ED66D7-A6FF-4EB7-B3FD-CBB3967415FB}"/>
    <cellStyle name="Percent 80 2 3 4 2" xfId="13535" xr:uid="{32A041B7-4C81-4D71-890B-B8D571CB880A}"/>
    <cellStyle name="Percent 80 2 3 5" xfId="9841" xr:uid="{7CD0A81A-038A-4566-BB42-F69A6E2536C1}"/>
    <cellStyle name="Percent 80 2 3 5 2" xfId="13799" xr:uid="{8A58DB09-A31E-494D-AE7F-0A70C5F9CA09}"/>
    <cellStyle name="Percent 80 2 3 6" xfId="13476" xr:uid="{1972C1A6-4467-4285-A2FD-4FB98541AA58}"/>
    <cellStyle name="Percent 80 2 4" xfId="9558" xr:uid="{44404909-CB25-47FB-86B0-103B21F2B069}"/>
    <cellStyle name="Percent 80 2 4 2" xfId="9672" xr:uid="{533B3CCD-A123-4528-A3C1-EE5B0D2B386B}"/>
    <cellStyle name="Percent 80 2 4 2 2" xfId="9967" xr:uid="{6BE035E3-6AF3-4F1A-8350-1AC9CFB8194E}"/>
    <cellStyle name="Percent 80 2 4 2 2 2" xfId="13925" xr:uid="{903AFB4C-5D22-429C-B9AD-5908FFDF62CD}"/>
    <cellStyle name="Percent 80 2 4 2 3" xfId="13660" xr:uid="{814151CB-FB14-41CC-A674-EBEF5075B34C}"/>
    <cellStyle name="Percent 80 2 4 3" xfId="9853" xr:uid="{6EE2D7D5-7A07-4E98-A055-62C3B18D7ECC}"/>
    <cellStyle name="Percent 80 2 4 3 2" xfId="13811" xr:uid="{00306761-C930-46D8-A54D-A0A7F813BFE2}"/>
    <cellStyle name="Percent 80 2 4 4" xfId="13547" xr:uid="{541463ED-B653-4411-94B6-17C33D064E52}"/>
    <cellStyle name="Percent 80 2 5" xfId="9615" xr:uid="{08FED039-F232-4FDB-8127-3F247113FD45}"/>
    <cellStyle name="Percent 80 2 5 2" xfId="9910" xr:uid="{E74457C7-2D23-4A7A-A0C7-0C143FD72D92}"/>
    <cellStyle name="Percent 80 2 5 2 2" xfId="13868" xr:uid="{0E25E350-C79A-40C7-BEF7-00C2E18A186C}"/>
    <cellStyle name="Percent 80 2 5 3" xfId="13603" xr:uid="{28C51D61-94D1-4FC8-A8DD-81DEC6DBB8B5}"/>
    <cellStyle name="Percent 80 2 6" xfId="9517" xr:uid="{43AE74D7-AA88-4F1C-A425-6F5996927B0D}"/>
    <cellStyle name="Percent 80 2 6 2" xfId="13509" xr:uid="{040DE87A-BB04-4C58-9621-110DA9FD9726}"/>
    <cellStyle name="Percent 80 2 7" xfId="9752" xr:uid="{7411EAF3-D32C-4EEE-9F81-17BA47E6675F}"/>
    <cellStyle name="Percent 80 2 7 2" xfId="13737" xr:uid="{01256B98-4984-4528-A3E6-23808C8212CF}"/>
    <cellStyle name="Percent 80 2 8" xfId="9792" xr:uid="{7E701E34-645C-4569-91D8-582037885280}"/>
    <cellStyle name="Percent 80 2 8 2" xfId="13753" xr:uid="{AC9A72F0-7623-457F-95D1-F627F395F3CC}"/>
    <cellStyle name="Percent 80 2 9" xfId="13430" xr:uid="{A8D13BD2-7047-4732-8AF6-C5B7794417A8}"/>
    <cellStyle name="Percent 81" xfId="9147" xr:uid="{00000000-0005-0000-0000-0000E4230000}"/>
    <cellStyle name="Percent 81 2" xfId="13392" xr:uid="{A9173D69-D990-4CBB-9745-9F40A13C54E1}"/>
    <cellStyle name="Percent 82" xfId="9148" xr:uid="{00000000-0005-0000-0000-0000E5230000}"/>
    <cellStyle name="Percent 82 2" xfId="13393" xr:uid="{3DA923B3-90F1-4ADE-9A50-1EAED02BB236}"/>
    <cellStyle name="Percent 83" xfId="9149" xr:uid="{00000000-0005-0000-0000-0000E6230000}"/>
    <cellStyle name="Percent 83 2" xfId="13394" xr:uid="{237260D9-5D84-4FB3-9960-6E26E7D0F8D8}"/>
    <cellStyle name="Percent 84" xfId="9150" xr:uid="{00000000-0005-0000-0000-0000E7230000}"/>
    <cellStyle name="Percent 84 2" xfId="13395" xr:uid="{A8090614-C804-4390-AE6B-652750589E33}"/>
    <cellStyle name="Percent 85" xfId="9151" xr:uid="{00000000-0005-0000-0000-0000E8230000}"/>
    <cellStyle name="Percent 85 2" xfId="13396" xr:uid="{D25150C4-5C6A-4B5C-8BDE-6E27144D8DE5}"/>
    <cellStyle name="Percent 86" xfId="9152" xr:uid="{00000000-0005-0000-0000-0000E9230000}"/>
    <cellStyle name="Percent 86 2" xfId="13397" xr:uid="{E2DF8AA6-E56E-4B77-8DE2-EFD0B151C65F}"/>
    <cellStyle name="Percent 87" xfId="9377" xr:uid="{00000000-0005-0000-0000-0000EA230000}"/>
    <cellStyle name="Percent 87 2" xfId="13417" xr:uid="{88D85BD3-BA3E-4655-BCE1-4A6E9DC1FECA}"/>
    <cellStyle name="Percent 88" xfId="9379" xr:uid="{00000000-0005-0000-0000-0000EB230000}"/>
    <cellStyle name="Percent 88 2" xfId="9750" xr:uid="{DA803B08-3C19-4243-A071-F61F78E6C24D}"/>
    <cellStyle name="Percent 88 2 2" xfId="13736" xr:uid="{E6C1B772-B626-4A8A-A1F3-34EC753261B5}"/>
    <cellStyle name="Percent 88 3" xfId="9405" xr:uid="{00000000-0005-0000-0000-0000EC230000}"/>
    <cellStyle name="Percent 88 3 2" xfId="9532" xr:uid="{54AF6247-9B6C-44E2-9B7D-50C81CB63DCF}"/>
    <cellStyle name="Percent 88 3 2 2" xfId="9589" xr:uid="{82B60A71-BDF3-462B-AED6-ACA483D27D67}"/>
    <cellStyle name="Percent 88 3 2 2 2" xfId="9703" xr:uid="{20AA7D77-B845-4A10-BBCB-823F7DE6FB94}"/>
    <cellStyle name="Percent 88 3 2 2 2 2" xfId="9998" xr:uid="{649D861C-AB54-4360-A2D4-56860A6E25C4}"/>
    <cellStyle name="Percent 88 3 2 2 2 2 2" xfId="13956" xr:uid="{FF03CD05-EAE4-4727-A6AC-1A3C438664FF}"/>
    <cellStyle name="Percent 88 3 2 2 2 3" xfId="13691" xr:uid="{FE839CE2-8B70-4945-AC77-9A80E0BEE236}"/>
    <cellStyle name="Percent 88 3 2 2 3" xfId="9884" xr:uid="{6A613396-FE14-4D35-8B5A-C2A17051B165}"/>
    <cellStyle name="Percent 88 3 2 2 3 2" xfId="13842" xr:uid="{D195A519-D8DD-48D4-B9DB-9AA866C8CC3F}"/>
    <cellStyle name="Percent 88 3 2 2 4" xfId="13577" xr:uid="{76287AA5-DC75-43D8-BABE-D542B071DEF7}"/>
    <cellStyle name="Percent 88 3 2 3" xfId="9646" xr:uid="{AF3A4720-572D-4D3E-A994-E8622DCEEBED}"/>
    <cellStyle name="Percent 88 3 2 3 2" xfId="9941" xr:uid="{CAFFC33A-5959-4D83-A813-F0392E34D207}"/>
    <cellStyle name="Percent 88 3 2 3 2 2" xfId="13899" xr:uid="{3B06165B-B048-4394-AF92-CC26116C0D37}"/>
    <cellStyle name="Percent 88 3 2 3 3" xfId="13634" xr:uid="{A7601FCE-3F37-4E78-BFD5-571571F25A24}"/>
    <cellStyle name="Percent 88 3 2 4" xfId="9827" xr:uid="{4A52CFF2-E4F5-4511-9E75-C991D43FEC25}"/>
    <cellStyle name="Percent 88 3 2 4 2" xfId="13785" xr:uid="{9510BD24-0BB9-4CD8-945B-60A5568673AF}"/>
    <cellStyle name="Percent 88 3 2 5" xfId="13521" xr:uid="{08DA7EF5-D2B5-42E6-A972-1C642ACC6C40}"/>
    <cellStyle name="Percent 88 3 3" xfId="9544" xr:uid="{23F0E3A7-114C-4FA9-A589-B8EF5B2BD549}"/>
    <cellStyle name="Percent 88 3 3 2" xfId="9601" xr:uid="{7DCA94B2-1EEE-49FE-8999-6048050480C4}"/>
    <cellStyle name="Percent 88 3 3 2 2" xfId="9715" xr:uid="{F5E6A7EE-5F82-4E16-9E11-91EBAE663C3B}"/>
    <cellStyle name="Percent 88 3 3 2 2 2" xfId="10010" xr:uid="{E49BB3BD-7F28-4435-83E9-CDE80F104104}"/>
    <cellStyle name="Percent 88 3 3 2 2 2 2" xfId="13968" xr:uid="{A503FD08-05C2-425C-B510-8B86860389E1}"/>
    <cellStyle name="Percent 88 3 3 2 2 3" xfId="13703" xr:uid="{EB21C4D8-6746-4AD3-8615-303A292B8A70}"/>
    <cellStyle name="Percent 88 3 3 2 3" xfId="9896" xr:uid="{A64AB0C9-92E1-46F9-823C-C71F55A5BE00}"/>
    <cellStyle name="Percent 88 3 3 2 3 2" xfId="13854" xr:uid="{9B5C97F2-9686-494C-9A67-1A56232D9DA8}"/>
    <cellStyle name="Percent 88 3 3 2 4" xfId="13589" xr:uid="{83E5FDD3-F0BA-4B1A-A660-2062BE26262C}"/>
    <cellStyle name="Percent 88 3 3 3" xfId="9658" xr:uid="{F386C32D-2E14-4842-AAFF-062415837BB4}"/>
    <cellStyle name="Percent 88 3 3 3 2" xfId="9953" xr:uid="{1EADF127-7FD6-40EE-A34A-C245E72DD2F4}"/>
    <cellStyle name="Percent 88 3 3 3 2 2" xfId="13911" xr:uid="{1EF66003-7234-4A7C-A2F8-6AF174B277CC}"/>
    <cellStyle name="Percent 88 3 3 3 3" xfId="13646" xr:uid="{0E577382-64A4-49C1-B1D5-9147E599CBF7}"/>
    <cellStyle name="Percent 88 3 3 4" xfId="9839" xr:uid="{B2F80895-7023-4DD2-B25C-87FB72F82A8B}"/>
    <cellStyle name="Percent 88 3 3 4 2" xfId="13797" xr:uid="{4C1A5D05-CE9F-4D06-90F4-73F89595389F}"/>
    <cellStyle name="Percent 88 3 3 5" xfId="13533" xr:uid="{9E1DF2AA-EBA8-4594-A877-C7502D1C4A94}"/>
    <cellStyle name="Percent 88 3 4" xfId="9556" xr:uid="{93103F44-30F0-4065-92E0-D68762C371DD}"/>
    <cellStyle name="Percent 88 3 4 2" xfId="9670" xr:uid="{48D4C76A-D00B-4A50-8DE1-BBA7D22E3616}"/>
    <cellStyle name="Percent 88 3 4 2 2" xfId="9965" xr:uid="{1E98E3D0-2257-482A-8AF9-4768DC7FCB0D}"/>
    <cellStyle name="Percent 88 3 4 2 2 2" xfId="13923" xr:uid="{45DD1482-2B36-44D2-890C-CE13B1C52667}"/>
    <cellStyle name="Percent 88 3 4 2 3" xfId="13658" xr:uid="{E14BA9F6-2D38-4CD7-BCCC-DF317403B1BF}"/>
    <cellStyle name="Percent 88 3 4 3" xfId="9851" xr:uid="{888D21C6-1A12-4331-9EB2-C3000E4FF93C}"/>
    <cellStyle name="Percent 88 3 4 3 2" xfId="13809" xr:uid="{3EBCC376-E348-4131-91F2-878C8E8E8C21}"/>
    <cellStyle name="Percent 88 3 4 4" xfId="13545" xr:uid="{9DEEDDF5-B40E-4487-B410-A6025A0C4F50}"/>
    <cellStyle name="Percent 88 3 5" xfId="9613" xr:uid="{15533403-7634-4D65-9F35-EEA4FB97FEA2}"/>
    <cellStyle name="Percent 88 3 5 2" xfId="9908" xr:uid="{6DB30A22-C3A6-4DAA-82C3-4ABF7D4117C1}"/>
    <cellStyle name="Percent 88 3 5 2 2" xfId="13866" xr:uid="{CEEA893F-8AD5-40A7-B065-7A7E0A4C12FC}"/>
    <cellStyle name="Percent 88 3 5 3" xfId="13601" xr:uid="{3C0E5E4C-1548-4F69-AA1F-4BE1DDC9411E}"/>
    <cellStyle name="Percent 88 3 6" xfId="9515" xr:uid="{11CAF4C9-7406-4E95-A459-14369F3A74B0}"/>
    <cellStyle name="Percent 88 3 6 2" xfId="13507" xr:uid="{99DEF4D8-3DA3-4D1A-A490-2041A9DB69E4}"/>
    <cellStyle name="Percent 88 3 7" xfId="9790" xr:uid="{9E249376-0030-415E-A2FA-2797821CCAFD}"/>
    <cellStyle name="Percent 88 3 7 2" xfId="13751" xr:uid="{99903F30-E2F1-41B2-9E7E-8945239AE461}"/>
    <cellStyle name="Percent 88 3 8" xfId="13436" xr:uid="{ABFA5559-0249-4AFF-9441-9BD3C0D63554}"/>
    <cellStyle name="Percent 88 4" xfId="13419" xr:uid="{27F64F08-2A84-4B9A-8042-29EC9D54A3C7}"/>
    <cellStyle name="Percent 89" xfId="9380" xr:uid="{00000000-0005-0000-0000-0000ED230000}"/>
    <cellStyle name="Percent 89 2" xfId="13420" xr:uid="{08F547B0-0A46-461F-9F23-DB310C8A454D}"/>
    <cellStyle name="Percent 9" xfId="9153" xr:uid="{00000000-0005-0000-0000-0000EE230000}"/>
    <cellStyle name="Percent 9 2" xfId="9154" xr:uid="{00000000-0005-0000-0000-0000EF230000}"/>
    <cellStyle name="Percent 9 3" xfId="9155" xr:uid="{00000000-0005-0000-0000-0000F0230000}"/>
    <cellStyle name="Percent 90" xfId="9383" xr:uid="{00000000-0005-0000-0000-0000F1230000}"/>
    <cellStyle name="Percent 90 2" xfId="13423" xr:uid="{A3ECF54A-2652-4FDA-A7F2-BBDA99024A9E}"/>
    <cellStyle name="Percent 91" xfId="9384" xr:uid="{00000000-0005-0000-0000-0000F2230000}"/>
    <cellStyle name="Percent 91 2" xfId="13424" xr:uid="{E1706F16-01CA-4417-80E7-AD1FE6303C5E}"/>
    <cellStyle name="Percent 92" xfId="9390" xr:uid="{00000000-0005-0000-0000-0000F3230000}"/>
    <cellStyle name="Percent 92 2" xfId="13428" xr:uid="{50EE4942-8E22-4AAD-A6AB-24FFFB3C546E}"/>
    <cellStyle name="Percent 93" xfId="9410" xr:uid="{00000000-0005-0000-0000-0000F4230000}"/>
    <cellStyle name="Percent 94" xfId="9408" xr:uid="{00000000-0005-0000-0000-0000F5230000}"/>
    <cellStyle name="Percent 94 2" xfId="9419" xr:uid="{00000000-0005-0000-0000-0000F6230000}"/>
    <cellStyle name="Percent 94 2 2" xfId="9767" xr:uid="{D4F93AB0-FC60-4C2F-813B-FA40DF36F623}"/>
    <cellStyle name="Percent 94 2 2 2" xfId="10080" xr:uid="{06C2A412-1D8C-42B3-921C-FC8C05CD679F}"/>
    <cellStyle name="Percent 95" xfId="9442" xr:uid="{272BD4C1-40AB-42EE-8471-1AE97B9C2B81}"/>
    <cellStyle name="PRINTFONT" xfId="9156" xr:uid="{00000000-0005-0000-0000-0000F7230000}"/>
    <cellStyle name="PSChar" xfId="9157" xr:uid="{00000000-0005-0000-0000-0000F8230000}"/>
    <cellStyle name="PSDate" xfId="9158" xr:uid="{00000000-0005-0000-0000-0000F9230000}"/>
    <cellStyle name="PSDec" xfId="9159" xr:uid="{00000000-0005-0000-0000-0000FA230000}"/>
    <cellStyle name="PSHeading" xfId="9160" xr:uid="{00000000-0005-0000-0000-0000FB230000}"/>
    <cellStyle name="PSHeading 2" xfId="13398" xr:uid="{A5BFAC3F-2074-44A7-8CA8-3F63B7BA950B}"/>
    <cellStyle name="PSInt" xfId="9161" xr:uid="{00000000-0005-0000-0000-0000FC230000}"/>
    <cellStyle name="PSSpacer" xfId="9162" xr:uid="{00000000-0005-0000-0000-0000FD230000}"/>
    <cellStyle name="RangeBelow" xfId="9163" xr:uid="{00000000-0005-0000-0000-0000FE230000}"/>
    <cellStyle name="Reset  - Style4" xfId="9164" xr:uid="{00000000-0005-0000-0000-0000FF230000}"/>
    <cellStyle name="Reset  - Style7" xfId="9165" xr:uid="{00000000-0005-0000-0000-000000240000}"/>
    <cellStyle name="STD" xfId="9166" xr:uid="{00000000-0005-0000-0000-000001240000}"/>
    <cellStyle name="Style 21" xfId="9167" xr:uid="{00000000-0005-0000-0000-000002240000}"/>
    <cellStyle name="Style 21 2" xfId="9168" xr:uid="{00000000-0005-0000-0000-000003240000}"/>
    <cellStyle name="Style 21 3" xfId="9169" xr:uid="{00000000-0005-0000-0000-000004240000}"/>
    <cellStyle name="Style 21 4" xfId="9170" xr:uid="{00000000-0005-0000-0000-000005240000}"/>
    <cellStyle name="Style 21 5" xfId="9171" xr:uid="{00000000-0005-0000-0000-000006240000}"/>
    <cellStyle name="Style 22" xfId="6" xr:uid="{00000000-0005-0000-0000-000007240000}"/>
    <cellStyle name="Style 22 2" xfId="9172" xr:uid="{00000000-0005-0000-0000-000008240000}"/>
    <cellStyle name="Style 22 3" xfId="9173" xr:uid="{00000000-0005-0000-0000-000009240000}"/>
    <cellStyle name="Style 22 4" xfId="9174" xr:uid="{00000000-0005-0000-0000-00000A240000}"/>
    <cellStyle name="Style 22 5" xfId="9175" xr:uid="{00000000-0005-0000-0000-00000B240000}"/>
    <cellStyle name="Style 23" xfId="9176" xr:uid="{00000000-0005-0000-0000-00000C240000}"/>
    <cellStyle name="Style 23 2" xfId="9177" xr:uid="{00000000-0005-0000-0000-00000D240000}"/>
    <cellStyle name="Style 23 3" xfId="9178" xr:uid="{00000000-0005-0000-0000-00000E240000}"/>
    <cellStyle name="Style 23 4" xfId="9179" xr:uid="{00000000-0005-0000-0000-00000F240000}"/>
    <cellStyle name="Style 23 5" xfId="9180" xr:uid="{00000000-0005-0000-0000-000010240000}"/>
    <cellStyle name="Style 24" xfId="7" xr:uid="{00000000-0005-0000-0000-000011240000}"/>
    <cellStyle name="Style 24 2" xfId="9181" xr:uid="{00000000-0005-0000-0000-000012240000}"/>
    <cellStyle name="Style 24 3" xfId="9182" xr:uid="{00000000-0005-0000-0000-000013240000}"/>
    <cellStyle name="Style 24 4" xfId="9183" xr:uid="{00000000-0005-0000-0000-000014240000}"/>
    <cellStyle name="Style 24 5" xfId="9184" xr:uid="{00000000-0005-0000-0000-000015240000}"/>
    <cellStyle name="Style 25" xfId="9185" xr:uid="{00000000-0005-0000-0000-000016240000}"/>
    <cellStyle name="Style 25 10" xfId="9186" xr:uid="{00000000-0005-0000-0000-000017240000}"/>
    <cellStyle name="Style 25 2" xfId="9187" xr:uid="{00000000-0005-0000-0000-000018240000}"/>
    <cellStyle name="Style 25 3" xfId="9188" xr:uid="{00000000-0005-0000-0000-000019240000}"/>
    <cellStyle name="Style 25 4" xfId="9189" xr:uid="{00000000-0005-0000-0000-00001A240000}"/>
    <cellStyle name="Style 25 5" xfId="9190" xr:uid="{00000000-0005-0000-0000-00001B240000}"/>
    <cellStyle name="Style 25 6" xfId="9191" xr:uid="{00000000-0005-0000-0000-00001C240000}"/>
    <cellStyle name="Style 25 7" xfId="9192" xr:uid="{00000000-0005-0000-0000-00001D240000}"/>
    <cellStyle name="Style 25 8" xfId="9193" xr:uid="{00000000-0005-0000-0000-00001E240000}"/>
    <cellStyle name="Style 25 9" xfId="9194" xr:uid="{00000000-0005-0000-0000-00001F240000}"/>
    <cellStyle name="Style 26" xfId="9195" xr:uid="{00000000-0005-0000-0000-000020240000}"/>
    <cellStyle name="Style 26 2" xfId="9196" xr:uid="{00000000-0005-0000-0000-000021240000}"/>
    <cellStyle name="Style 26 2 2" xfId="9197" xr:uid="{00000000-0005-0000-0000-000022240000}"/>
    <cellStyle name="Style 26 3" xfId="9198" xr:uid="{00000000-0005-0000-0000-000023240000}"/>
    <cellStyle name="Style 26 3 2" xfId="9199" xr:uid="{00000000-0005-0000-0000-000024240000}"/>
    <cellStyle name="Style 26 4" xfId="9200" xr:uid="{00000000-0005-0000-0000-000025240000}"/>
    <cellStyle name="Style 26 5" xfId="9201" xr:uid="{00000000-0005-0000-0000-000026240000}"/>
    <cellStyle name="Style 26 6" xfId="9202" xr:uid="{00000000-0005-0000-0000-000027240000}"/>
    <cellStyle name="Style 26 7" xfId="9203" xr:uid="{00000000-0005-0000-0000-000028240000}"/>
    <cellStyle name="Style 27" xfId="9204" xr:uid="{00000000-0005-0000-0000-000029240000}"/>
    <cellStyle name="Style 27 2" xfId="9205" xr:uid="{00000000-0005-0000-0000-00002A240000}"/>
    <cellStyle name="Style 27 3" xfId="9206" xr:uid="{00000000-0005-0000-0000-00002B240000}"/>
    <cellStyle name="Style 27 4" xfId="9207" xr:uid="{00000000-0005-0000-0000-00002C240000}"/>
    <cellStyle name="Style 27 5" xfId="9208" xr:uid="{00000000-0005-0000-0000-00002D240000}"/>
    <cellStyle name="Style 28" xfId="9209" xr:uid="{00000000-0005-0000-0000-00002E240000}"/>
    <cellStyle name="Style 28 2" xfId="9210" xr:uid="{00000000-0005-0000-0000-00002F240000}"/>
    <cellStyle name="Style 28 3" xfId="9211" xr:uid="{00000000-0005-0000-0000-000030240000}"/>
    <cellStyle name="Style 28 4" xfId="9212" xr:uid="{00000000-0005-0000-0000-000031240000}"/>
    <cellStyle name="Style 28 5" xfId="9213" xr:uid="{00000000-0005-0000-0000-000032240000}"/>
    <cellStyle name="Style 29" xfId="9214" xr:uid="{00000000-0005-0000-0000-000033240000}"/>
    <cellStyle name="Style 29 10" xfId="9215" xr:uid="{00000000-0005-0000-0000-000034240000}"/>
    <cellStyle name="Style 29 11" xfId="9216" xr:uid="{00000000-0005-0000-0000-000035240000}"/>
    <cellStyle name="Style 29 12" xfId="9217" xr:uid="{00000000-0005-0000-0000-000036240000}"/>
    <cellStyle name="Style 29 13" xfId="9218" xr:uid="{00000000-0005-0000-0000-000037240000}"/>
    <cellStyle name="Style 29 14" xfId="9219" xr:uid="{00000000-0005-0000-0000-000038240000}"/>
    <cellStyle name="Style 29 15" xfId="9220" xr:uid="{00000000-0005-0000-0000-000039240000}"/>
    <cellStyle name="Style 29 16" xfId="9221" xr:uid="{00000000-0005-0000-0000-00003A240000}"/>
    <cellStyle name="Style 29 2" xfId="9222" xr:uid="{00000000-0005-0000-0000-00003B240000}"/>
    <cellStyle name="Style 29 3" xfId="9223" xr:uid="{00000000-0005-0000-0000-00003C240000}"/>
    <cellStyle name="Style 29 4" xfId="9224" xr:uid="{00000000-0005-0000-0000-00003D240000}"/>
    <cellStyle name="Style 29 5" xfId="9225" xr:uid="{00000000-0005-0000-0000-00003E240000}"/>
    <cellStyle name="Style 29 6" xfId="9226" xr:uid="{00000000-0005-0000-0000-00003F240000}"/>
    <cellStyle name="Style 29 7" xfId="9227" xr:uid="{00000000-0005-0000-0000-000040240000}"/>
    <cellStyle name="Style 29 8" xfId="9228" xr:uid="{00000000-0005-0000-0000-000041240000}"/>
    <cellStyle name="Style 29 9" xfId="9229" xr:uid="{00000000-0005-0000-0000-000042240000}"/>
    <cellStyle name="Style 30" xfId="9230" xr:uid="{00000000-0005-0000-0000-000043240000}"/>
    <cellStyle name="Style 30 10" xfId="9231" xr:uid="{00000000-0005-0000-0000-000044240000}"/>
    <cellStyle name="Style 30 11" xfId="9232" xr:uid="{00000000-0005-0000-0000-000045240000}"/>
    <cellStyle name="Style 30 12" xfId="9233" xr:uid="{00000000-0005-0000-0000-000046240000}"/>
    <cellStyle name="Style 30 13" xfId="9234" xr:uid="{00000000-0005-0000-0000-000047240000}"/>
    <cellStyle name="Style 30 14" xfId="9235" xr:uid="{00000000-0005-0000-0000-000048240000}"/>
    <cellStyle name="Style 30 15" xfId="9236" xr:uid="{00000000-0005-0000-0000-000049240000}"/>
    <cellStyle name="Style 30 16" xfId="9237" xr:uid="{00000000-0005-0000-0000-00004A240000}"/>
    <cellStyle name="Style 30 2" xfId="9238" xr:uid="{00000000-0005-0000-0000-00004B240000}"/>
    <cellStyle name="Style 30 3" xfId="9239" xr:uid="{00000000-0005-0000-0000-00004C240000}"/>
    <cellStyle name="Style 30 4" xfId="9240" xr:uid="{00000000-0005-0000-0000-00004D240000}"/>
    <cellStyle name="Style 30 5" xfId="9241" xr:uid="{00000000-0005-0000-0000-00004E240000}"/>
    <cellStyle name="Style 30 6" xfId="9242" xr:uid="{00000000-0005-0000-0000-00004F240000}"/>
    <cellStyle name="Style 30 7" xfId="9243" xr:uid="{00000000-0005-0000-0000-000050240000}"/>
    <cellStyle name="Style 30 8" xfId="9244" xr:uid="{00000000-0005-0000-0000-000051240000}"/>
    <cellStyle name="Style 30 9" xfId="9245" xr:uid="{00000000-0005-0000-0000-000052240000}"/>
    <cellStyle name="Style 31" xfId="9246" xr:uid="{00000000-0005-0000-0000-000053240000}"/>
    <cellStyle name="Style 31 2" xfId="9247" xr:uid="{00000000-0005-0000-0000-000054240000}"/>
    <cellStyle name="Style 31 3" xfId="9248" xr:uid="{00000000-0005-0000-0000-000055240000}"/>
    <cellStyle name="Style 31 4" xfId="9249" xr:uid="{00000000-0005-0000-0000-000056240000}"/>
    <cellStyle name="Style 31 5" xfId="9250" xr:uid="{00000000-0005-0000-0000-000057240000}"/>
    <cellStyle name="Style 32" xfId="9251" xr:uid="{00000000-0005-0000-0000-000058240000}"/>
    <cellStyle name="Style 32 2" xfId="9252" xr:uid="{00000000-0005-0000-0000-000059240000}"/>
    <cellStyle name="Style 32 3" xfId="9253" xr:uid="{00000000-0005-0000-0000-00005A240000}"/>
    <cellStyle name="Style 32 4" xfId="9254" xr:uid="{00000000-0005-0000-0000-00005B240000}"/>
    <cellStyle name="Style 32 5" xfId="9255" xr:uid="{00000000-0005-0000-0000-00005C240000}"/>
    <cellStyle name="Style 32 6" xfId="9256" xr:uid="{00000000-0005-0000-0000-00005D240000}"/>
    <cellStyle name="Style 32 7" xfId="9257" xr:uid="{00000000-0005-0000-0000-00005E240000}"/>
    <cellStyle name="Style 32 8" xfId="9258" xr:uid="{00000000-0005-0000-0000-00005F240000}"/>
    <cellStyle name="Style 33" xfId="9259" xr:uid="{00000000-0005-0000-0000-000060240000}"/>
    <cellStyle name="Style 33 10" xfId="9260" xr:uid="{00000000-0005-0000-0000-000061240000}"/>
    <cellStyle name="Style 33 11" xfId="9261" xr:uid="{00000000-0005-0000-0000-000062240000}"/>
    <cellStyle name="Style 33 12" xfId="9262" xr:uid="{00000000-0005-0000-0000-000063240000}"/>
    <cellStyle name="Style 33 13" xfId="9263" xr:uid="{00000000-0005-0000-0000-000064240000}"/>
    <cellStyle name="Style 33 14" xfId="9264" xr:uid="{00000000-0005-0000-0000-000065240000}"/>
    <cellStyle name="Style 33 15" xfId="9265" xr:uid="{00000000-0005-0000-0000-000066240000}"/>
    <cellStyle name="Style 33 16" xfId="9266" xr:uid="{00000000-0005-0000-0000-000067240000}"/>
    <cellStyle name="Style 33 2" xfId="9267" xr:uid="{00000000-0005-0000-0000-000068240000}"/>
    <cellStyle name="Style 33 3" xfId="9268" xr:uid="{00000000-0005-0000-0000-000069240000}"/>
    <cellStyle name="Style 33 4" xfId="9269" xr:uid="{00000000-0005-0000-0000-00006A240000}"/>
    <cellStyle name="Style 33 5" xfId="9270" xr:uid="{00000000-0005-0000-0000-00006B240000}"/>
    <cellStyle name="Style 33 6" xfId="9271" xr:uid="{00000000-0005-0000-0000-00006C240000}"/>
    <cellStyle name="Style 33 7" xfId="9272" xr:uid="{00000000-0005-0000-0000-00006D240000}"/>
    <cellStyle name="Style 33 8" xfId="9273" xr:uid="{00000000-0005-0000-0000-00006E240000}"/>
    <cellStyle name="Style 33 9" xfId="9274" xr:uid="{00000000-0005-0000-0000-00006F240000}"/>
    <cellStyle name="Style 34" xfId="9275" xr:uid="{00000000-0005-0000-0000-000070240000}"/>
    <cellStyle name="Style 34 10" xfId="9276" xr:uid="{00000000-0005-0000-0000-000071240000}"/>
    <cellStyle name="Style 34 11" xfId="9277" xr:uid="{00000000-0005-0000-0000-000072240000}"/>
    <cellStyle name="Style 34 12" xfId="9278" xr:uid="{00000000-0005-0000-0000-000073240000}"/>
    <cellStyle name="Style 34 13" xfId="9279" xr:uid="{00000000-0005-0000-0000-000074240000}"/>
    <cellStyle name="Style 34 14" xfId="9280" xr:uid="{00000000-0005-0000-0000-000075240000}"/>
    <cellStyle name="Style 34 15" xfId="9281" xr:uid="{00000000-0005-0000-0000-000076240000}"/>
    <cellStyle name="Style 34 16" xfId="9282" xr:uid="{00000000-0005-0000-0000-000077240000}"/>
    <cellStyle name="Style 34 2" xfId="9283" xr:uid="{00000000-0005-0000-0000-000078240000}"/>
    <cellStyle name="Style 34 3" xfId="9284" xr:uid="{00000000-0005-0000-0000-000079240000}"/>
    <cellStyle name="Style 34 4" xfId="9285" xr:uid="{00000000-0005-0000-0000-00007A240000}"/>
    <cellStyle name="Style 34 5" xfId="9286" xr:uid="{00000000-0005-0000-0000-00007B240000}"/>
    <cellStyle name="Style 34 6" xfId="9287" xr:uid="{00000000-0005-0000-0000-00007C240000}"/>
    <cellStyle name="Style 34 7" xfId="9288" xr:uid="{00000000-0005-0000-0000-00007D240000}"/>
    <cellStyle name="Style 34 8" xfId="9289" xr:uid="{00000000-0005-0000-0000-00007E240000}"/>
    <cellStyle name="Style 34 9" xfId="9290" xr:uid="{00000000-0005-0000-0000-00007F240000}"/>
    <cellStyle name="Style 35" xfId="9291" xr:uid="{00000000-0005-0000-0000-000080240000}"/>
    <cellStyle name="Style 35 10" xfId="9292" xr:uid="{00000000-0005-0000-0000-000081240000}"/>
    <cellStyle name="Style 35 11" xfId="9293" xr:uid="{00000000-0005-0000-0000-000082240000}"/>
    <cellStyle name="Style 35 12" xfId="9294" xr:uid="{00000000-0005-0000-0000-000083240000}"/>
    <cellStyle name="Style 35 13" xfId="9295" xr:uid="{00000000-0005-0000-0000-000084240000}"/>
    <cellStyle name="Style 35 14" xfId="9296" xr:uid="{00000000-0005-0000-0000-000085240000}"/>
    <cellStyle name="Style 35 15" xfId="9297" xr:uid="{00000000-0005-0000-0000-000086240000}"/>
    <cellStyle name="Style 35 16" xfId="9298" xr:uid="{00000000-0005-0000-0000-000087240000}"/>
    <cellStyle name="Style 35 2" xfId="9299" xr:uid="{00000000-0005-0000-0000-000088240000}"/>
    <cellStyle name="Style 35 3" xfId="9300" xr:uid="{00000000-0005-0000-0000-000089240000}"/>
    <cellStyle name="Style 35 4" xfId="9301" xr:uid="{00000000-0005-0000-0000-00008A240000}"/>
    <cellStyle name="Style 35 5" xfId="9302" xr:uid="{00000000-0005-0000-0000-00008B240000}"/>
    <cellStyle name="Style 35 6" xfId="9303" xr:uid="{00000000-0005-0000-0000-00008C240000}"/>
    <cellStyle name="Style 35 7" xfId="9304" xr:uid="{00000000-0005-0000-0000-00008D240000}"/>
    <cellStyle name="Style 35 8" xfId="9305" xr:uid="{00000000-0005-0000-0000-00008E240000}"/>
    <cellStyle name="Style 35 9" xfId="9306" xr:uid="{00000000-0005-0000-0000-00008F240000}"/>
    <cellStyle name="Style 36" xfId="9307" xr:uid="{00000000-0005-0000-0000-000090240000}"/>
    <cellStyle name="Style 36 10" xfId="9308" xr:uid="{00000000-0005-0000-0000-000091240000}"/>
    <cellStyle name="Style 36 11" xfId="9309" xr:uid="{00000000-0005-0000-0000-000092240000}"/>
    <cellStyle name="Style 36 12" xfId="9310" xr:uid="{00000000-0005-0000-0000-000093240000}"/>
    <cellStyle name="Style 36 13" xfId="9311" xr:uid="{00000000-0005-0000-0000-000094240000}"/>
    <cellStyle name="Style 36 14" xfId="9312" xr:uid="{00000000-0005-0000-0000-000095240000}"/>
    <cellStyle name="Style 36 15" xfId="9313" xr:uid="{00000000-0005-0000-0000-000096240000}"/>
    <cellStyle name="Style 36 16" xfId="9314" xr:uid="{00000000-0005-0000-0000-000097240000}"/>
    <cellStyle name="Style 36 2" xfId="9315" xr:uid="{00000000-0005-0000-0000-000098240000}"/>
    <cellStyle name="Style 36 3" xfId="9316" xr:uid="{00000000-0005-0000-0000-000099240000}"/>
    <cellStyle name="Style 36 4" xfId="9317" xr:uid="{00000000-0005-0000-0000-00009A240000}"/>
    <cellStyle name="Style 36 5" xfId="9318" xr:uid="{00000000-0005-0000-0000-00009B240000}"/>
    <cellStyle name="Style 36 6" xfId="9319" xr:uid="{00000000-0005-0000-0000-00009C240000}"/>
    <cellStyle name="Style 36 7" xfId="9320" xr:uid="{00000000-0005-0000-0000-00009D240000}"/>
    <cellStyle name="Style 36 8" xfId="9321" xr:uid="{00000000-0005-0000-0000-00009E240000}"/>
    <cellStyle name="Style 36 9" xfId="9322" xr:uid="{00000000-0005-0000-0000-00009F240000}"/>
    <cellStyle name="Style 39" xfId="9323" xr:uid="{00000000-0005-0000-0000-0000A0240000}"/>
    <cellStyle name="Style 39 10" xfId="9324" xr:uid="{00000000-0005-0000-0000-0000A1240000}"/>
    <cellStyle name="Style 39 10 2" xfId="13400" xr:uid="{B7843781-75DC-4AD2-8A47-F216A6EC5616}"/>
    <cellStyle name="Style 39 11" xfId="9325" xr:uid="{00000000-0005-0000-0000-0000A2240000}"/>
    <cellStyle name="Style 39 11 2" xfId="13401" xr:uid="{6B874DF0-A28D-428A-A47C-E5D742B8156D}"/>
    <cellStyle name="Style 39 12" xfId="9326" xr:uid="{00000000-0005-0000-0000-0000A3240000}"/>
    <cellStyle name="Style 39 12 2" xfId="13402" xr:uid="{7E2C9AFC-4127-4602-A970-D8589B459B51}"/>
    <cellStyle name="Style 39 13" xfId="9327" xr:uid="{00000000-0005-0000-0000-0000A4240000}"/>
    <cellStyle name="Style 39 13 2" xfId="13403" xr:uid="{9299C7F8-5F2D-4B14-BDF3-5FA811274A85}"/>
    <cellStyle name="Style 39 14" xfId="9328" xr:uid="{00000000-0005-0000-0000-0000A5240000}"/>
    <cellStyle name="Style 39 14 2" xfId="13404" xr:uid="{D9371744-D2BB-431E-8E6F-CC2BB73BAF01}"/>
    <cellStyle name="Style 39 15" xfId="9329" xr:uid="{00000000-0005-0000-0000-0000A6240000}"/>
    <cellStyle name="Style 39 15 2" xfId="13405" xr:uid="{D234563B-91D5-4F42-8B06-21EAA009F547}"/>
    <cellStyle name="Style 39 16" xfId="9330" xr:uid="{00000000-0005-0000-0000-0000A7240000}"/>
    <cellStyle name="Style 39 16 2" xfId="13406" xr:uid="{A834A90A-129E-4C67-B7F2-8B8F2162D525}"/>
    <cellStyle name="Style 39 17" xfId="9331" xr:uid="{00000000-0005-0000-0000-0000A8240000}"/>
    <cellStyle name="Style 39 17 2" xfId="13407" xr:uid="{4C6247AC-65FA-4381-915A-1F6BCCCAE82F}"/>
    <cellStyle name="Style 39 18" xfId="13399" xr:uid="{F175003B-FF54-4B80-A73F-EEB28CCA6348}"/>
    <cellStyle name="Style 39 2" xfId="9332" xr:uid="{00000000-0005-0000-0000-0000A9240000}"/>
    <cellStyle name="Style 39 2 2" xfId="13408" xr:uid="{01605BD8-4CA3-4DDA-989B-9BA2E99AB04A}"/>
    <cellStyle name="Style 39 3" xfId="9333" xr:uid="{00000000-0005-0000-0000-0000AA240000}"/>
    <cellStyle name="Style 39 3 2" xfId="13409" xr:uid="{EA3371F0-9272-40CF-B1CF-B43CCC2B256F}"/>
    <cellStyle name="Style 39 4" xfId="9334" xr:uid="{00000000-0005-0000-0000-0000AB240000}"/>
    <cellStyle name="Style 39 4 2" xfId="13410" xr:uid="{CF18D617-7137-44AD-A7A7-1E4EF55D6AE4}"/>
    <cellStyle name="Style 39 5" xfId="9335" xr:uid="{00000000-0005-0000-0000-0000AC240000}"/>
    <cellStyle name="Style 39 5 2" xfId="13411" xr:uid="{EBA1B83D-91EC-4477-8B4E-3E94A9BCE074}"/>
    <cellStyle name="Style 39 6" xfId="9336" xr:uid="{00000000-0005-0000-0000-0000AD240000}"/>
    <cellStyle name="Style 39 6 2" xfId="13412" xr:uid="{44F97A38-23F2-4105-A98E-E2D79171AD63}"/>
    <cellStyle name="Style 39 7" xfId="9337" xr:uid="{00000000-0005-0000-0000-0000AE240000}"/>
    <cellStyle name="Style 39 7 2" xfId="13413" xr:uid="{EB71BA76-EE34-428D-AA1E-B811D236DB98}"/>
    <cellStyle name="Style 39 8" xfId="9338" xr:uid="{00000000-0005-0000-0000-0000AF240000}"/>
    <cellStyle name="Style 39 8 2" xfId="13414" xr:uid="{6FB90EA1-04B2-4F71-AF7C-94987AD20FB5}"/>
    <cellStyle name="Style 39 9" xfId="9339" xr:uid="{00000000-0005-0000-0000-0000B0240000}"/>
    <cellStyle name="Style 39 9 2" xfId="13415" xr:uid="{77AFB694-49A3-4127-B2C8-504641432A8D}"/>
    <cellStyle name="SubRoutine" xfId="9340" xr:uid="{00000000-0005-0000-0000-0000B1240000}"/>
    <cellStyle name="Table  - Style5" xfId="9341" xr:uid="{00000000-0005-0000-0000-0000B2240000}"/>
    <cellStyle name="Table  - Style6" xfId="9342" xr:uid="{00000000-0005-0000-0000-0000B3240000}"/>
    <cellStyle name="Text B &amp; U" xfId="9343" xr:uid="{00000000-0005-0000-0000-0000B4240000}"/>
    <cellStyle name="Text STD 1" xfId="9344" xr:uid="{00000000-0005-0000-0000-0000B5240000}"/>
    <cellStyle name="Text STD 2" xfId="9345" xr:uid="{00000000-0005-0000-0000-0000B6240000}"/>
    <cellStyle name="Text STD 3" xfId="9346" xr:uid="{00000000-0005-0000-0000-0000B7240000}"/>
    <cellStyle name="Text Under 0" xfId="9347" xr:uid="{00000000-0005-0000-0000-0000B8240000}"/>
    <cellStyle name="Text Under 1" xfId="9348" xr:uid="{00000000-0005-0000-0000-0000B9240000}"/>
    <cellStyle name="Text Wrap" xfId="9349" xr:uid="{00000000-0005-0000-0000-0000BA240000}"/>
    <cellStyle name="TextNormal" xfId="9350" xr:uid="{00000000-0005-0000-0000-0000BB240000}"/>
    <cellStyle name="þ(Î'_x000c_ïþ÷_x000c_âþÖ_x0006__x0002_Þ”_x0013__x0007__x0001__x0001_" xfId="9351" xr:uid="{00000000-0005-0000-0000-0000BC240000}"/>
    <cellStyle name="Title" xfId="9465" builtinId="15" customBuiltin="1"/>
    <cellStyle name="Title  - Style1" xfId="9352" xr:uid="{00000000-0005-0000-0000-0000BD240000}"/>
    <cellStyle name="Title  - Style6" xfId="9353" xr:uid="{00000000-0005-0000-0000-0000BE240000}"/>
    <cellStyle name="Title 2" xfId="9354" xr:uid="{00000000-0005-0000-0000-0000BF240000}"/>
    <cellStyle name="Title 3" xfId="9355" xr:uid="{00000000-0005-0000-0000-0000C0240000}"/>
    <cellStyle name="Title 4" xfId="9356" xr:uid="{00000000-0005-0000-0000-0000C1240000}"/>
    <cellStyle name="Title 5" xfId="9357" xr:uid="{00000000-0005-0000-0000-0000C2240000}"/>
    <cellStyle name="Title: Worksheet" xfId="9358" xr:uid="{00000000-0005-0000-0000-0000C3240000}"/>
    <cellStyle name="Total" xfId="9479" builtinId="25" customBuiltin="1"/>
    <cellStyle name="Total 2" xfId="9359" xr:uid="{00000000-0005-0000-0000-0000C4240000}"/>
    <cellStyle name="Total 3" xfId="9360" xr:uid="{00000000-0005-0000-0000-0000C5240000}"/>
    <cellStyle name="Total 4" xfId="9361" xr:uid="{00000000-0005-0000-0000-0000C6240000}"/>
    <cellStyle name="Total 5" xfId="9362" xr:uid="{00000000-0005-0000-0000-0000C7240000}"/>
    <cellStyle name="Total 6" xfId="9363" xr:uid="{00000000-0005-0000-0000-0000C8240000}"/>
    <cellStyle name="Total 7" xfId="9364" xr:uid="{00000000-0005-0000-0000-0000C9240000}"/>
    <cellStyle name="TotCol - Style5" xfId="9365" xr:uid="{00000000-0005-0000-0000-0000CA240000}"/>
    <cellStyle name="TotCol - Style7" xfId="9366" xr:uid="{00000000-0005-0000-0000-0000CB240000}"/>
    <cellStyle name="TotRow - Style4" xfId="9367" xr:uid="{00000000-0005-0000-0000-0000CC240000}"/>
    <cellStyle name="TotRow - Style8" xfId="9368" xr:uid="{00000000-0005-0000-0000-0000CD240000}"/>
    <cellStyle name="Undefined" xfId="9369" xr:uid="{00000000-0005-0000-0000-0000CE240000}"/>
    <cellStyle name="UnDERLINED" xfId="9370" xr:uid="{00000000-0005-0000-0000-0000CF240000}"/>
    <cellStyle name="Warning Text" xfId="9477" builtinId="11" customBuiltin="1"/>
    <cellStyle name="Warning Text 2" xfId="9371" xr:uid="{00000000-0005-0000-0000-0000D0240000}"/>
    <cellStyle name="Warning Text 3" xfId="9372" xr:uid="{00000000-0005-0000-0000-0000D1240000}"/>
    <cellStyle name="Warning Text 4" xfId="9373" xr:uid="{00000000-0005-0000-0000-0000D2240000}"/>
    <cellStyle name="Warning Text 5" xfId="9374" xr:uid="{00000000-0005-0000-0000-0000D3240000}"/>
    <cellStyle name="Warning Text 6" xfId="9375" xr:uid="{00000000-0005-0000-0000-0000D4240000}"/>
  </cellStyles>
  <dxfs count="3">
    <dxf>
      <font>
        <b/>
        <i val="0"/>
      </font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1" defaultTableStyle="TableStyleMedium9" defaultPivotStyle="PivotStyleLight16">
    <tableStyle name="Invisible" pivot="0" table="0" count="0" xr9:uid="{75793FED-7E40-48D5-B662-3C6FACBB6AE3}"/>
  </tableStyles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customXml" Target="../customXml/item4.xml"/><Relationship Id="rId21" Type="http://schemas.openxmlformats.org/officeDocument/2006/relationships/externalLink" Target="externalLinks/externalLink1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497773431425999E-4"/>
                  <c:y val="-0.408478963863694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'JCN-R5 Risk Premium - Elec'!$D$7:$D$139</c:f>
              <c:numCache>
                <c:formatCode>0.00%</c:formatCode>
                <c:ptCount val="133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5.1142196969696976E-2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4.3368999999999998E-2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1.8880323076923073E-2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2.0693546875000003E-2</c:v>
                </c:pt>
                <c:pt idx="117">
                  <c:v>2.2536384615384621E-2</c:v>
                </c:pt>
                <c:pt idx="118">
                  <c:v>1.9311075757575756E-2</c:v>
                </c:pt>
                <c:pt idx="119">
                  <c:v>1.943701515151515E-2</c:v>
                </c:pt>
                <c:pt idx="120">
                  <c:v>2.2523281249999996E-2</c:v>
                </c:pt>
                <c:pt idx="121">
                  <c:v>3.0324123076923084E-2</c:v>
                </c:pt>
                <c:pt idx="122">
                  <c:v>3.2550939393939403E-2</c:v>
                </c:pt>
                <c:pt idx="123">
                  <c:v>3.8797984615384619E-2</c:v>
                </c:pt>
                <c:pt idx="124">
                  <c:v>3.7428369230769219E-2</c:v>
                </c:pt>
                <c:pt idx="125">
                  <c:v>3.8023369230769231E-2</c:v>
                </c:pt>
                <c:pt idx="126">
                  <c:v>4.2271369230769247E-2</c:v>
                </c:pt>
                <c:pt idx="127">
                  <c:v>4.5814830769230791E-2</c:v>
                </c:pt>
                <c:pt idx="128">
                  <c:v>4.3217861538461522E-2</c:v>
                </c:pt>
                <c:pt idx="129">
                  <c:v>4.5760249999999988E-2</c:v>
                </c:pt>
                <c:pt idx="130">
                  <c:v>4.2270787878787887E-2</c:v>
                </c:pt>
                <c:pt idx="131">
                  <c:v>4.4956424242424256E-2</c:v>
                </c:pt>
                <c:pt idx="132">
                  <c:v>4.7136281250000002E-2</c:v>
                </c:pt>
              </c:numCache>
            </c:numRef>
          </c:xVal>
          <c:yVal>
            <c:numRef>
              <c:f>'JCN-R5 Risk Premium - Elec'!$E$7:$E$139</c:f>
              <c:numCache>
                <c:formatCode>0.00%</c:formatCode>
                <c:ptCount val="133"/>
                <c:pt idx="0">
                  <c:v>4.5789375000000007E-2</c:v>
                </c:pt>
                <c:pt idx="1">
                  <c:v>3.9340625000000018E-2</c:v>
                </c:pt>
                <c:pt idx="2">
                  <c:v>4.5858038461538436E-2</c:v>
                </c:pt>
                <c:pt idx="3">
                  <c:v>4.6221969696969734E-2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3.2814871794871803E-2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5.3494703296703305E-2</c:v>
                </c:pt>
                <c:pt idx="16">
                  <c:v>5.9574307692307676E-2</c:v>
                </c:pt>
                <c:pt idx="17">
                  <c:v>4.5405658119658091E-2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4.2666718749999999E-2</c:v>
                </c:pt>
                <c:pt idx="21">
                  <c:v>4.6842512820512841E-2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5.430484374999997E-2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6.8709046875000013E-2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6.2257803030303011E-2</c:v>
                </c:pt>
                <c:pt idx="48">
                  <c:v>6.1246861538461511E-2</c:v>
                </c:pt>
                <c:pt idx="49">
                  <c:v>5.3192852747252745E-2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5.9483421874999991E-2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5.9818090909090911E-2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6.2551000000000023E-2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6.212387878787877E-2</c:v>
                </c:pt>
                <c:pt idx="76">
                  <c:v>5.5332869791666676E-2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7.0159169230769244E-2</c:v>
                </c:pt>
                <c:pt idx="82">
                  <c:v>7.1587061538461547E-2</c:v>
                </c:pt>
                <c:pt idx="83">
                  <c:v>7.2993127450980425E-2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6.1796477272727288E-2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6.9419743589743579E-2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6.9802799999999984E-2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7.0893654945054937E-2</c:v>
                </c:pt>
                <c:pt idx="104">
                  <c:v>6.6649364102564099E-2</c:v>
                </c:pt>
                <c:pt idx="105">
                  <c:v>6.6611369230769213E-2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6.7938899999999997E-2</c:v>
                </c:pt>
                <c:pt idx="110">
                  <c:v>7.2444681818181811E-2</c:v>
                </c:pt>
                <c:pt idx="111">
                  <c:v>7.6336606060606049E-2</c:v>
                </c:pt>
                <c:pt idx="112">
                  <c:v>7.8305391208791222E-2</c:v>
                </c:pt>
                <c:pt idx="113">
                  <c:v>8.1993153846153827E-2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  <c:pt idx="119">
                  <c:v>7.746298484848485E-2</c:v>
                </c:pt>
                <c:pt idx="120">
                  <c:v>7.1976718750000016E-2</c:v>
                </c:pt>
                <c:pt idx="121">
                  <c:v>6.4675876923076914E-2</c:v>
                </c:pt>
                <c:pt idx="122">
                  <c:v>5.8849060606060592E-2</c:v>
                </c:pt>
                <c:pt idx="123">
                  <c:v>6.0560838914027144E-2</c:v>
                </c:pt>
                <c:pt idx="124">
                  <c:v>5.9871630769230792E-2</c:v>
                </c:pt>
                <c:pt idx="125">
                  <c:v>5.8643297435897447E-2</c:v>
                </c:pt>
                <c:pt idx="126">
                  <c:v>5.5617519658119625E-2</c:v>
                </c:pt>
                <c:pt idx="127">
                  <c:v>5.2668502564102548E-2</c:v>
                </c:pt>
                <c:pt idx="128">
                  <c:v>5.3510709890109906E-2</c:v>
                </c:pt>
                <c:pt idx="129">
                  <c:v>5.3206416666666673E-2</c:v>
                </c:pt>
                <c:pt idx="130">
                  <c:v>5.6529212121212126E-2</c:v>
                </c:pt>
                <c:pt idx="131">
                  <c:v>5.4022147186147174E-2</c:v>
                </c:pt>
                <c:pt idx="132">
                  <c:v>5.1113718749999988E-2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EC-4817-93CC-73CA6709D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379104"/>
        <c:axId val="617382944"/>
      </c:scatterChart>
      <c:valAx>
        <c:axId val="617379104"/>
        <c:scaling>
          <c:orientation val="minMax"/>
          <c:max val="8.0000000000000016E-2"/>
          <c:min val="1.0000000000000002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U.S. Government 30-year Treasury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382944"/>
        <c:crosses val="autoZero"/>
        <c:crossBetween val="midCat"/>
      </c:valAx>
      <c:valAx>
        <c:axId val="617382944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Riskk Premium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37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470646</xdr:colOff>
      <xdr:row>4</xdr:row>
      <xdr:rowOff>22413</xdr:rowOff>
    </xdr:from>
    <xdr:to>
      <xdr:col>14</xdr:col>
      <xdr:colOff>438642</xdr:colOff>
      <xdr:row>25</xdr:row>
      <xdr:rowOff>3587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40EA34-B0F1-4D41-90AD-FD4BF26A2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\ANNLRPTS\WY\98\G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Documents%20and%20Settings\sminer\Local%20Settings\Temporary%20Internet%20Files\OLK12\Documents%20and%20Settings\sminer\My%20Documents\GCA%2050\New%20WEEKLY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anKucan\Box%20Sync\Projects%20-%20Sussex\16.1246%20Dominion%20NC%20ROE\Rebuttal%20Testimony\Supporting%20Analyses\forward%20interpolated%20yield%20curv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\Annual%20Rpts\WY\2000\G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Testimony%20Templates\Econ.%20data%20&amp;%20graphs\Testimony%20draft%20to%20be%20updated\historical.Graphs-testimony%20ready-revis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Testimony%20Templates\Econ.%20data%20&amp;%20graphs\Testimony%20draft%20to%20be%20updated\historical.Graphs-testimony%20ready-revis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ectric\2014%20Rate%20Cases\Final%20Schedules\historical.Graphs-testimony%20ready-revised%20update-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upplemental_Data_from_the_Order%200312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\INCTAX\PROVIS\Old%20Link%20Fi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\AFUDC\AFUDC%202002\AFUDC2002%20Forecast%20All%20Cos%20Act.%20thru%20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as\MGE\MGE%20GR-2006-0422\Schedules\Direct\Atmos%20Schedu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bswr\AppData\Local\Microsoft\Windows\Temporary%20Internet%20Files\Content.Outlook\PPC0MUZ5\Okla%20COS%20Model%20TYE%2012-31-2010%20(FILED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%20Ledger%20Accounting\ADI%20Vouchers\Amanda's%20ADI%20Vouchers\FY2013\January%202013\Uploaded\010-109%20MTM%20Jan-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(03600-03699)%20-%20Projects\03682%20-%20PAA-MT%20(Property%20Tax%20Appraisal)\Analysis\FERC%20Model\FERC%20Transmission%20Model%2012-31-17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vfil04\user07$\Evansville\SPCCRESULTS\TPPM\FBC3%20calcs%200608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\MTGAS\2014%20Case\2014%20RateDesignM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\PGA\2002\Ma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O\Documents%20and%20Settings\jlm8149\Local%20Settings\Temporary%20Internet%20Files\OLK5C\Cost%20of%20Capital%20estimated%2012-31-04%20(1-24-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\94E3\BASERE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07%20Excel%20COS%20Programs\COSS_Book_SumCP_45a\SYSTEM_CLASS_ALLOCATION-2007-SumCP-BO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orma%202001%201.0f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LATE\Testimony%20Templates\Econ.%20data%20&amp;%20graphs\Testimony%20draft%20to%20be%20updated\historical.Graphs-testimony%20ready-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. Info."/>
      <sheetName val="Gen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NDD"/>
      <sheetName val="COMBINED"/>
      <sheetName val="JAN98"/>
      <sheetName val="FEB98"/>
      <sheetName val="Nov01"/>
      <sheetName val="Jan02"/>
      <sheetName val="Dec01"/>
      <sheetName val="Feb02"/>
      <sheetName val="Mar02"/>
      <sheetName val="Apr02"/>
      <sheetName val="May02"/>
      <sheetName val="chgs"/>
      <sheetName val="June02"/>
      <sheetName val="July02"/>
      <sheetName val="August02"/>
      <sheetName val="September02"/>
      <sheetName val="October02"/>
      <sheetName val="Graphs"/>
      <sheetName val="wint graf"/>
      <sheetName val="summ graf"/>
      <sheetName val="CityGate"/>
      <sheetName val="SAD"/>
      <sheetName val="Jan00 Chart"/>
      <sheetName val="stor"/>
      <sheetName val="Storage OBA"/>
      <sheetName val="Sheet1"/>
      <sheetName val="dmdeq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0.36247751322751326</v>
          </cell>
          <cell r="E4">
            <v>0.36247751322751326</v>
          </cell>
          <cell r="F4">
            <v>0.36247751322751326</v>
          </cell>
          <cell r="G4">
            <v>0.36247751322751326</v>
          </cell>
          <cell r="H4">
            <v>0.36247751322751326</v>
          </cell>
          <cell r="I4">
            <v>0.36247751322751326</v>
          </cell>
          <cell r="J4">
            <v>0.36247751322751326</v>
          </cell>
          <cell r="K4">
            <v>0.36247751322751326</v>
          </cell>
          <cell r="L4">
            <v>0.36247751322751326</v>
          </cell>
          <cell r="M4">
            <v>0.36247751322751326</v>
          </cell>
          <cell r="N4">
            <v>0.36247751322751326</v>
          </cell>
          <cell r="O4">
            <v>0.36247751322751326</v>
          </cell>
          <cell r="P4">
            <v>0.36247751322751326</v>
          </cell>
          <cell r="Q4">
            <v>0.36247751322751326</v>
          </cell>
          <cell r="R4">
            <v>0.36247751322751326</v>
          </cell>
          <cell r="S4">
            <v>0.36247751322751326</v>
          </cell>
          <cell r="T4">
            <v>0.36247751322751326</v>
          </cell>
          <cell r="U4">
            <v>0.36247751322751326</v>
          </cell>
          <cell r="V4">
            <v>0.36247751322751326</v>
          </cell>
          <cell r="W4">
            <v>0.36247751322751326</v>
          </cell>
          <cell r="X4">
            <v>0.36247751322751326</v>
          </cell>
          <cell r="Y4">
            <v>0.36247751322751326</v>
          </cell>
          <cell r="Z4">
            <v>0.36247751322751326</v>
          </cell>
          <cell r="AA4">
            <v>0.36247751322751326</v>
          </cell>
          <cell r="AB4">
            <v>0.36247751322751326</v>
          </cell>
          <cell r="AC4">
            <v>0.36247751322751326</v>
          </cell>
          <cell r="AD4">
            <v>0.36247751322751326</v>
          </cell>
          <cell r="AE4">
            <v>0.36247751322751326</v>
          </cell>
          <cell r="AF4">
            <v>0.36247751322751326</v>
          </cell>
          <cell r="AG4">
            <v>0.36247751322751326</v>
          </cell>
          <cell r="AH4">
            <v>0.36247751322751326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  <cell r="AQ4" t="e">
            <v>#REF!</v>
          </cell>
          <cell r="AR4" t="e">
            <v>#REF!</v>
          </cell>
          <cell r="AS4" t="e">
            <v>#REF!</v>
          </cell>
          <cell r="AT4" t="e">
            <v>#REF!</v>
          </cell>
          <cell r="AU4" t="e">
            <v>#REF!</v>
          </cell>
          <cell r="AV4" t="e">
            <v>#REF!</v>
          </cell>
          <cell r="AW4" t="e">
            <v>#REF!</v>
          </cell>
          <cell r="AX4" t="e">
            <v>#REF!</v>
          </cell>
          <cell r="AY4" t="e">
            <v>#REF!</v>
          </cell>
          <cell r="AZ4" t="e">
            <v>#REF!</v>
          </cell>
          <cell r="BA4" t="e">
            <v>#REF!</v>
          </cell>
          <cell r="BB4" t="e">
            <v>#REF!</v>
          </cell>
          <cell r="BC4" t="e">
            <v>#REF!</v>
          </cell>
          <cell r="BD4" t="e">
            <v>#REF!</v>
          </cell>
          <cell r="BE4" t="e">
            <v>#REF!</v>
          </cell>
          <cell r="BF4" t="e">
            <v>#REF!</v>
          </cell>
          <cell r="BG4" t="e">
            <v>#REF!</v>
          </cell>
          <cell r="BH4" t="e">
            <v>#REF!</v>
          </cell>
          <cell r="BI4" t="e">
            <v>#REF!</v>
          </cell>
          <cell r="BJ4" t="e">
            <v>#REF!</v>
          </cell>
          <cell r="BK4" t="e">
            <v>#REF!</v>
          </cell>
          <cell r="BL4" t="e">
            <v>#REF!</v>
          </cell>
          <cell r="BM4" t="e">
            <v>#REF!</v>
          </cell>
          <cell r="BN4" t="e">
            <v>#REF!</v>
          </cell>
          <cell r="BO4" t="e">
            <v>#REF!</v>
          </cell>
          <cell r="BP4" t="e">
            <v>#REF!</v>
          </cell>
          <cell r="BQ4" t="e">
            <v>#REF!</v>
          </cell>
          <cell r="BR4" t="e">
            <v>#REF!</v>
          </cell>
          <cell r="BS4" t="e">
            <v>#REF!</v>
          </cell>
          <cell r="BT4" t="e">
            <v>#REF!</v>
          </cell>
          <cell r="BU4" t="e">
            <v>#REF!</v>
          </cell>
          <cell r="BV4" t="e">
            <v>#REF!</v>
          </cell>
          <cell r="BW4" t="e">
            <v>#REF!</v>
          </cell>
          <cell r="BX4" t="e">
            <v>#REF!</v>
          </cell>
          <cell r="BY4" t="e">
            <v>#REF!</v>
          </cell>
          <cell r="BZ4" t="e">
            <v>#REF!</v>
          </cell>
          <cell r="CA4" t="e">
            <v>#REF!</v>
          </cell>
          <cell r="CB4" t="e">
            <v>#REF!</v>
          </cell>
          <cell r="CC4" t="e">
            <v>#REF!</v>
          </cell>
          <cell r="CD4" t="e">
            <v>#REF!</v>
          </cell>
          <cell r="CE4" t="e">
            <v>#REF!</v>
          </cell>
          <cell r="CF4" t="e">
            <v>#REF!</v>
          </cell>
          <cell r="CG4" t="e">
            <v>#REF!</v>
          </cell>
          <cell r="CH4" t="e">
            <v>#REF!</v>
          </cell>
          <cell r="CI4" t="e">
            <v>#REF!</v>
          </cell>
          <cell r="CJ4" t="e">
            <v>#REF!</v>
          </cell>
          <cell r="CK4" t="e">
            <v>#REF!</v>
          </cell>
          <cell r="CL4" t="e">
            <v>#REF!</v>
          </cell>
          <cell r="CM4" t="e">
            <v>#REF!</v>
          </cell>
          <cell r="CN4" t="e">
            <v>#REF!</v>
          </cell>
          <cell r="CO4" t="e">
            <v>#REF!</v>
          </cell>
          <cell r="CP4" t="e">
            <v>#REF!</v>
          </cell>
          <cell r="CQ4" t="e">
            <v>#REF!</v>
          </cell>
          <cell r="CR4" t="e">
            <v>#REF!</v>
          </cell>
          <cell r="CS4" t="e">
            <v>#REF!</v>
          </cell>
          <cell r="CT4" t="e">
            <v>#REF!</v>
          </cell>
          <cell r="CU4" t="e">
            <v>#REF!</v>
          </cell>
          <cell r="CV4" t="e">
            <v>#REF!</v>
          </cell>
          <cell r="CW4" t="e">
            <v>#REF!</v>
          </cell>
          <cell r="CX4" t="e">
            <v>#REF!</v>
          </cell>
          <cell r="CY4" t="e">
            <v>#REF!</v>
          </cell>
          <cell r="CZ4" t="e">
            <v>#REF!</v>
          </cell>
          <cell r="DA4" t="e">
            <v>#REF!</v>
          </cell>
          <cell r="DB4" t="e">
            <v>#REF!</v>
          </cell>
          <cell r="DC4" t="e">
            <v>#REF!</v>
          </cell>
          <cell r="DD4" t="e">
            <v>#REF!</v>
          </cell>
          <cell r="DE4" t="e">
            <v>#REF!</v>
          </cell>
          <cell r="DF4" t="e">
            <v>#REF!</v>
          </cell>
          <cell r="DG4" t="e">
            <v>#REF!</v>
          </cell>
          <cell r="DH4" t="e">
            <v>#REF!</v>
          </cell>
          <cell r="DI4" t="e">
            <v>#REF!</v>
          </cell>
          <cell r="DJ4" t="e">
            <v>#REF!</v>
          </cell>
          <cell r="DK4" t="e">
            <v>#REF!</v>
          </cell>
          <cell r="DL4" t="e">
            <v>#REF!</v>
          </cell>
          <cell r="DM4" t="e">
            <v>#REF!</v>
          </cell>
          <cell r="DN4" t="e">
            <v>#REF!</v>
          </cell>
          <cell r="DO4" t="e">
            <v>#REF!</v>
          </cell>
          <cell r="DP4" t="e">
            <v>#REF!</v>
          </cell>
          <cell r="DQ4" t="e">
            <v>#REF!</v>
          </cell>
          <cell r="DR4" t="e">
            <v>#REF!</v>
          </cell>
          <cell r="DS4" t="e">
            <v>#REF!</v>
          </cell>
          <cell r="DT4" t="e">
            <v>#REF!</v>
          </cell>
          <cell r="DU4" t="e">
            <v>#REF!</v>
          </cell>
          <cell r="DV4" t="e">
            <v>#REF!</v>
          </cell>
          <cell r="DW4" t="e">
            <v>#REF!</v>
          </cell>
          <cell r="DX4" t="e">
            <v>#REF!</v>
          </cell>
          <cell r="DY4" t="e">
            <v>#REF!</v>
          </cell>
          <cell r="DZ4" t="e">
            <v>#REF!</v>
          </cell>
          <cell r="EA4" t="e">
            <v>#REF!</v>
          </cell>
          <cell r="EB4" t="e">
            <v>#REF!</v>
          </cell>
          <cell r="EC4" t="e">
            <v>#REF!</v>
          </cell>
          <cell r="ED4" t="e">
            <v>#REF!</v>
          </cell>
          <cell r="EE4" t="e">
            <v>#REF!</v>
          </cell>
          <cell r="EF4" t="e">
            <v>#REF!</v>
          </cell>
          <cell r="EG4" t="e">
            <v>#REF!</v>
          </cell>
          <cell r="EH4" t="e">
            <v>#REF!</v>
          </cell>
          <cell r="EI4" t="e">
            <v>#REF!</v>
          </cell>
          <cell r="EJ4" t="e">
            <v>#REF!</v>
          </cell>
          <cell r="EK4" t="e">
            <v>#REF!</v>
          </cell>
          <cell r="EL4" t="e">
            <v>#REF!</v>
          </cell>
          <cell r="EM4" t="e">
            <v>#REF!</v>
          </cell>
          <cell r="EN4" t="e">
            <v>#REF!</v>
          </cell>
          <cell r="EO4" t="e">
            <v>#REF!</v>
          </cell>
          <cell r="EP4" t="e">
            <v>#REF!</v>
          </cell>
          <cell r="EQ4" t="e">
            <v>#REF!</v>
          </cell>
          <cell r="ER4" t="e">
            <v>#REF!</v>
          </cell>
          <cell r="ES4" t="e">
            <v>#REF!</v>
          </cell>
          <cell r="ET4" t="e">
            <v>#REF!</v>
          </cell>
          <cell r="EU4" t="e">
            <v>#REF!</v>
          </cell>
          <cell r="EV4" t="e">
            <v>#REF!</v>
          </cell>
          <cell r="EW4" t="e">
            <v>#REF!</v>
          </cell>
          <cell r="EX4" t="e">
            <v>#REF!</v>
          </cell>
          <cell r="EY4" t="e">
            <v>#REF!</v>
          </cell>
          <cell r="EZ4" t="e">
            <v>#REF!</v>
          </cell>
          <cell r="FA4" t="e">
            <v>#REF!</v>
          </cell>
          <cell r="FB4" t="e">
            <v>#REF!</v>
          </cell>
          <cell r="FC4" t="e">
            <v>#REF!</v>
          </cell>
          <cell r="FD4" t="e">
            <v>#REF!</v>
          </cell>
          <cell r="FE4" t="e">
            <v>#REF!</v>
          </cell>
          <cell r="FF4" t="e">
            <v>#REF!</v>
          </cell>
          <cell r="FG4" t="e">
            <v>#REF!</v>
          </cell>
          <cell r="FH4" t="e">
            <v>#REF!</v>
          </cell>
          <cell r="FI4" t="e">
            <v>#REF!</v>
          </cell>
          <cell r="FJ4" t="e">
            <v>#REF!</v>
          </cell>
          <cell r="FK4" t="e">
            <v>#REF!</v>
          </cell>
          <cell r="FL4" t="e">
            <v>#REF!</v>
          </cell>
          <cell r="FM4" t="e">
            <v>#REF!</v>
          </cell>
          <cell r="FN4" t="e">
            <v>#REF!</v>
          </cell>
          <cell r="FO4" t="e">
            <v>#REF!</v>
          </cell>
          <cell r="FP4" t="e">
            <v>#REF!</v>
          </cell>
          <cell r="FQ4" t="e">
            <v>#REF!</v>
          </cell>
          <cell r="FR4" t="e">
            <v>#REF!</v>
          </cell>
          <cell r="FS4" t="e">
            <v>#REF!</v>
          </cell>
          <cell r="FT4" t="e">
            <v>#REF!</v>
          </cell>
          <cell r="FU4" t="e">
            <v>#REF!</v>
          </cell>
          <cell r="FV4" t="e">
            <v>#REF!</v>
          </cell>
          <cell r="FW4" t="e">
            <v>#REF!</v>
          </cell>
          <cell r="FX4" t="e">
            <v>#REF!</v>
          </cell>
          <cell r="FY4" t="e">
            <v>#REF!</v>
          </cell>
          <cell r="FZ4" t="e">
            <v>#REF!</v>
          </cell>
          <cell r="GA4" t="e">
            <v>#REF!</v>
          </cell>
          <cell r="GB4" t="e">
            <v>#REF!</v>
          </cell>
          <cell r="GC4" t="e">
            <v>#REF!</v>
          </cell>
          <cell r="GD4" t="e">
            <v>#REF!</v>
          </cell>
          <cell r="GE4" t="e">
            <v>#REF!</v>
          </cell>
          <cell r="GF4" t="e">
            <v>#REF!</v>
          </cell>
          <cell r="GG4" t="e">
            <v>#REF!</v>
          </cell>
          <cell r="GH4" t="e">
            <v>#REF!</v>
          </cell>
          <cell r="GI4" t="e">
            <v>#REF!</v>
          </cell>
          <cell r="GJ4" t="e">
            <v>#REF!</v>
          </cell>
          <cell r="GK4" t="e">
            <v>#REF!</v>
          </cell>
          <cell r="GL4" t="e">
            <v>#REF!</v>
          </cell>
          <cell r="GM4" t="e">
            <v>#REF!</v>
          </cell>
          <cell r="GN4" t="e">
            <v>#REF!</v>
          </cell>
          <cell r="GO4" t="e">
            <v>#REF!</v>
          </cell>
          <cell r="GP4" t="e">
            <v>#REF!</v>
          </cell>
          <cell r="GQ4" t="e">
            <v>#REF!</v>
          </cell>
          <cell r="GR4" t="e">
            <v>#REF!</v>
          </cell>
          <cell r="GS4" t="e">
            <v>#REF!</v>
          </cell>
          <cell r="GT4" t="e">
            <v>#REF!</v>
          </cell>
          <cell r="GU4" t="e">
            <v>#REF!</v>
          </cell>
          <cell r="GV4" t="e">
            <v>#REF!</v>
          </cell>
          <cell r="GW4" t="e">
            <v>#REF!</v>
          </cell>
          <cell r="GX4" t="e">
            <v>#REF!</v>
          </cell>
          <cell r="GY4" t="e">
            <v>#REF!</v>
          </cell>
          <cell r="GZ4" t="e">
            <v>#REF!</v>
          </cell>
          <cell r="HA4" t="e">
            <v>#REF!</v>
          </cell>
          <cell r="HB4" t="e">
            <v>#REF!</v>
          </cell>
          <cell r="HC4" t="e">
            <v>#REF!</v>
          </cell>
          <cell r="HD4" t="e">
            <v>#REF!</v>
          </cell>
          <cell r="HE4" t="e">
            <v>#REF!</v>
          </cell>
          <cell r="HF4" t="e">
            <v>#REF!</v>
          </cell>
          <cell r="HG4" t="e">
            <v>#REF!</v>
          </cell>
          <cell r="HH4" t="e">
            <v>#REF!</v>
          </cell>
          <cell r="HI4" t="e">
            <v>#REF!</v>
          </cell>
          <cell r="HJ4" t="e">
            <v>#REF!</v>
          </cell>
          <cell r="HK4" t="e">
            <v>#REF!</v>
          </cell>
        </row>
        <row r="6"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  <cell r="Y6" t="e">
            <v>#REF!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  <cell r="AQ6" t="e">
            <v>#REF!</v>
          </cell>
          <cell r="AR6" t="e">
            <v>#REF!</v>
          </cell>
          <cell r="AS6" t="e">
            <v>#REF!</v>
          </cell>
          <cell r="AT6" t="e">
            <v>#REF!</v>
          </cell>
          <cell r="AU6" t="e">
            <v>#REF!</v>
          </cell>
          <cell r="AV6" t="e">
            <v>#REF!</v>
          </cell>
          <cell r="AW6" t="e">
            <v>#REF!</v>
          </cell>
          <cell r="AX6" t="e">
            <v>#REF!</v>
          </cell>
          <cell r="AY6" t="e">
            <v>#REF!</v>
          </cell>
          <cell r="AZ6" t="e">
            <v>#REF!</v>
          </cell>
          <cell r="BA6" t="e">
            <v>#REF!</v>
          </cell>
          <cell r="BB6" t="e">
            <v>#REF!</v>
          </cell>
          <cell r="BC6" t="e">
            <v>#REF!</v>
          </cell>
          <cell r="BD6" t="e">
            <v>#REF!</v>
          </cell>
          <cell r="BE6" t="e">
            <v>#REF!</v>
          </cell>
          <cell r="BF6" t="e">
            <v>#REF!</v>
          </cell>
          <cell r="BG6" t="e">
            <v>#REF!</v>
          </cell>
          <cell r="BH6" t="e">
            <v>#REF!</v>
          </cell>
          <cell r="BI6" t="e">
            <v>#REF!</v>
          </cell>
          <cell r="BJ6" t="e">
            <v>#REF!</v>
          </cell>
          <cell r="BK6" t="e">
            <v>#REF!</v>
          </cell>
          <cell r="BL6" t="e">
            <v>#REF!</v>
          </cell>
          <cell r="BM6" t="e">
            <v>#REF!</v>
          </cell>
          <cell r="BN6" t="e">
            <v>#REF!</v>
          </cell>
          <cell r="BO6" t="e">
            <v>#REF!</v>
          </cell>
          <cell r="BP6" t="e">
            <v>#REF!</v>
          </cell>
          <cell r="BQ6" t="e">
            <v>#REF!</v>
          </cell>
          <cell r="BR6" t="e">
            <v>#REF!</v>
          </cell>
          <cell r="BS6" t="e">
            <v>#REF!</v>
          </cell>
          <cell r="BT6" t="e">
            <v>#REF!</v>
          </cell>
          <cell r="BU6" t="e">
            <v>#REF!</v>
          </cell>
          <cell r="BV6" t="e">
            <v>#REF!</v>
          </cell>
          <cell r="BW6" t="e">
            <v>#REF!</v>
          </cell>
          <cell r="BX6" t="e">
            <v>#REF!</v>
          </cell>
          <cell r="BY6" t="e">
            <v>#REF!</v>
          </cell>
          <cell r="BZ6" t="e">
            <v>#REF!</v>
          </cell>
          <cell r="CA6" t="e">
            <v>#REF!</v>
          </cell>
          <cell r="CB6" t="e">
            <v>#REF!</v>
          </cell>
          <cell r="CC6" t="e">
            <v>#REF!</v>
          </cell>
          <cell r="CD6" t="e">
            <v>#REF!</v>
          </cell>
          <cell r="CE6" t="e">
            <v>#REF!</v>
          </cell>
          <cell r="CF6" t="e">
            <v>#REF!</v>
          </cell>
          <cell r="CG6" t="e">
            <v>#REF!</v>
          </cell>
          <cell r="CH6" t="e">
            <v>#REF!</v>
          </cell>
          <cell r="CI6" t="e">
            <v>#REF!</v>
          </cell>
          <cell r="CJ6" t="e">
            <v>#REF!</v>
          </cell>
          <cell r="CK6" t="e">
            <v>#REF!</v>
          </cell>
          <cell r="CL6" t="e">
            <v>#REF!</v>
          </cell>
          <cell r="CM6" t="e">
            <v>#REF!</v>
          </cell>
          <cell r="CN6" t="e">
            <v>#REF!</v>
          </cell>
          <cell r="CO6" t="e">
            <v>#REF!</v>
          </cell>
          <cell r="CP6" t="e">
            <v>#REF!</v>
          </cell>
          <cell r="CQ6" t="e">
            <v>#REF!</v>
          </cell>
          <cell r="CR6" t="e">
            <v>#REF!</v>
          </cell>
          <cell r="CS6" t="e">
            <v>#REF!</v>
          </cell>
          <cell r="CT6" t="e">
            <v>#REF!</v>
          </cell>
          <cell r="CU6" t="e">
            <v>#REF!</v>
          </cell>
          <cell r="CV6" t="e">
            <v>#REF!</v>
          </cell>
          <cell r="CW6" t="e">
            <v>#REF!</v>
          </cell>
          <cell r="CX6" t="e">
            <v>#REF!</v>
          </cell>
          <cell r="CY6" t="e">
            <v>#REF!</v>
          </cell>
          <cell r="CZ6" t="e">
            <v>#REF!</v>
          </cell>
          <cell r="DA6" t="e">
            <v>#REF!</v>
          </cell>
          <cell r="DB6" t="e">
            <v>#REF!</v>
          </cell>
          <cell r="DC6" t="e">
            <v>#REF!</v>
          </cell>
          <cell r="DD6" t="e">
            <v>#REF!</v>
          </cell>
          <cell r="DE6" t="e">
            <v>#REF!</v>
          </cell>
          <cell r="DF6" t="e">
            <v>#REF!</v>
          </cell>
          <cell r="DG6" t="e">
            <v>#REF!</v>
          </cell>
          <cell r="DH6" t="e">
            <v>#REF!</v>
          </cell>
          <cell r="DI6" t="e">
            <v>#REF!</v>
          </cell>
          <cell r="DJ6" t="e">
            <v>#REF!</v>
          </cell>
          <cell r="DK6" t="e">
            <v>#REF!</v>
          </cell>
          <cell r="DL6" t="e">
            <v>#REF!</v>
          </cell>
          <cell r="DM6" t="e">
            <v>#REF!</v>
          </cell>
          <cell r="DN6" t="e">
            <v>#REF!</v>
          </cell>
          <cell r="DO6" t="e">
            <v>#REF!</v>
          </cell>
          <cell r="DP6" t="e">
            <v>#REF!</v>
          </cell>
          <cell r="DQ6" t="e">
            <v>#REF!</v>
          </cell>
          <cell r="DR6" t="e">
            <v>#REF!</v>
          </cell>
          <cell r="DS6" t="e">
            <v>#REF!</v>
          </cell>
          <cell r="DT6" t="e">
            <v>#REF!</v>
          </cell>
          <cell r="DU6" t="e">
            <v>#REF!</v>
          </cell>
          <cell r="DV6" t="e">
            <v>#REF!</v>
          </cell>
          <cell r="DW6" t="e">
            <v>#REF!</v>
          </cell>
          <cell r="DX6" t="e">
            <v>#REF!</v>
          </cell>
          <cell r="DY6" t="e">
            <v>#REF!</v>
          </cell>
          <cell r="DZ6" t="e">
            <v>#REF!</v>
          </cell>
          <cell r="EA6" t="e">
            <v>#REF!</v>
          </cell>
          <cell r="EB6" t="e">
            <v>#REF!</v>
          </cell>
          <cell r="EC6" t="e">
            <v>#REF!</v>
          </cell>
          <cell r="ED6" t="e">
            <v>#REF!</v>
          </cell>
          <cell r="EE6" t="e">
            <v>#REF!</v>
          </cell>
          <cell r="EF6" t="e">
            <v>#REF!</v>
          </cell>
          <cell r="EG6" t="e">
            <v>#REF!</v>
          </cell>
          <cell r="EH6" t="e">
            <v>#REF!</v>
          </cell>
          <cell r="EI6" t="e">
            <v>#REF!</v>
          </cell>
          <cell r="EJ6" t="e">
            <v>#REF!</v>
          </cell>
          <cell r="EK6" t="e">
            <v>#REF!</v>
          </cell>
          <cell r="EL6" t="e">
            <v>#REF!</v>
          </cell>
          <cell r="EM6" t="e">
            <v>#REF!</v>
          </cell>
          <cell r="EN6" t="e">
            <v>#REF!</v>
          </cell>
          <cell r="EO6" t="e">
            <v>#REF!</v>
          </cell>
          <cell r="EP6" t="e">
            <v>#REF!</v>
          </cell>
          <cell r="EQ6" t="e">
            <v>#REF!</v>
          </cell>
          <cell r="ER6" t="e">
            <v>#REF!</v>
          </cell>
          <cell r="ES6" t="e">
            <v>#REF!</v>
          </cell>
          <cell r="ET6" t="e">
            <v>#REF!</v>
          </cell>
          <cell r="EU6" t="e">
            <v>#REF!</v>
          </cell>
          <cell r="EV6" t="e">
            <v>#REF!</v>
          </cell>
          <cell r="EW6" t="e">
            <v>#REF!</v>
          </cell>
          <cell r="EX6" t="e">
            <v>#REF!</v>
          </cell>
          <cell r="EY6" t="e">
            <v>#REF!</v>
          </cell>
          <cell r="EZ6" t="e">
            <v>#REF!</v>
          </cell>
          <cell r="FA6" t="e">
            <v>#REF!</v>
          </cell>
          <cell r="FB6" t="e">
            <v>#REF!</v>
          </cell>
          <cell r="FC6" t="e">
            <v>#REF!</v>
          </cell>
          <cell r="FD6" t="e">
            <v>#REF!</v>
          </cell>
          <cell r="FE6" t="e">
            <v>#REF!</v>
          </cell>
          <cell r="FF6" t="e">
            <v>#REF!</v>
          </cell>
          <cell r="FG6" t="e">
            <v>#REF!</v>
          </cell>
          <cell r="FH6" t="e">
            <v>#REF!</v>
          </cell>
          <cell r="FI6" t="e">
            <v>#REF!</v>
          </cell>
          <cell r="FJ6" t="e">
            <v>#REF!</v>
          </cell>
          <cell r="FK6" t="e">
            <v>#REF!</v>
          </cell>
          <cell r="FL6" t="e">
            <v>#REF!</v>
          </cell>
          <cell r="FM6" t="e">
            <v>#REF!</v>
          </cell>
          <cell r="FN6" t="e">
            <v>#REF!</v>
          </cell>
          <cell r="FO6" t="e">
            <v>#REF!</v>
          </cell>
          <cell r="FP6" t="e">
            <v>#REF!</v>
          </cell>
          <cell r="FQ6" t="e">
            <v>#REF!</v>
          </cell>
          <cell r="FR6" t="e">
            <v>#REF!</v>
          </cell>
          <cell r="FS6" t="e">
            <v>#REF!</v>
          </cell>
          <cell r="FT6" t="e">
            <v>#REF!</v>
          </cell>
          <cell r="FU6" t="e">
            <v>#REF!</v>
          </cell>
          <cell r="FV6" t="e">
            <v>#REF!</v>
          </cell>
          <cell r="FW6" t="e">
            <v>#REF!</v>
          </cell>
          <cell r="FX6" t="e">
            <v>#REF!</v>
          </cell>
          <cell r="FY6" t="e">
            <v>#REF!</v>
          </cell>
          <cell r="FZ6" t="e">
            <v>#REF!</v>
          </cell>
          <cell r="GA6" t="e">
            <v>#REF!</v>
          </cell>
          <cell r="GB6" t="e">
            <v>#REF!</v>
          </cell>
          <cell r="GC6" t="e">
            <v>#REF!</v>
          </cell>
          <cell r="GD6" t="e">
            <v>#REF!</v>
          </cell>
          <cell r="GE6" t="e">
            <v>#REF!</v>
          </cell>
          <cell r="GF6" t="e">
            <v>#REF!</v>
          </cell>
          <cell r="GG6" t="e">
            <v>#REF!</v>
          </cell>
          <cell r="GH6" t="e">
            <v>#REF!</v>
          </cell>
          <cell r="GI6" t="e">
            <v>#REF!</v>
          </cell>
          <cell r="GJ6" t="e">
            <v>#REF!</v>
          </cell>
          <cell r="GK6" t="e">
            <v>#REF!</v>
          </cell>
          <cell r="GL6" t="e">
            <v>#REF!</v>
          </cell>
          <cell r="GM6" t="e">
            <v>#REF!</v>
          </cell>
          <cell r="GN6" t="e">
            <v>#REF!</v>
          </cell>
          <cell r="GO6" t="e">
            <v>#REF!</v>
          </cell>
          <cell r="GP6" t="e">
            <v>#REF!</v>
          </cell>
          <cell r="GQ6" t="e">
            <v>#REF!</v>
          </cell>
          <cell r="GR6" t="e">
            <v>#REF!</v>
          </cell>
          <cell r="GS6" t="e">
            <v>#REF!</v>
          </cell>
          <cell r="GT6" t="e">
            <v>#REF!</v>
          </cell>
          <cell r="GU6" t="e">
            <v>#REF!</v>
          </cell>
          <cell r="GV6" t="e">
            <v>#REF!</v>
          </cell>
          <cell r="GW6" t="e">
            <v>#REF!</v>
          </cell>
          <cell r="GX6" t="e">
            <v>#REF!</v>
          </cell>
          <cell r="GY6" t="e">
            <v>#REF!</v>
          </cell>
          <cell r="GZ6" t="e">
            <v>#REF!</v>
          </cell>
          <cell r="HA6" t="e">
            <v>#REF!</v>
          </cell>
          <cell r="HB6" t="e">
            <v>#REF!</v>
          </cell>
          <cell r="HC6" t="e">
            <v>#REF!</v>
          </cell>
          <cell r="HD6" t="e">
            <v>#REF!</v>
          </cell>
          <cell r="HE6" t="e">
            <v>#REF!</v>
          </cell>
          <cell r="HF6" t="e">
            <v>#REF!</v>
          </cell>
          <cell r="HG6" t="e">
            <v>#REF!</v>
          </cell>
          <cell r="HH6" t="e">
            <v>#REF!</v>
          </cell>
          <cell r="HI6" t="e">
            <v>#REF!</v>
          </cell>
          <cell r="HJ6" t="e">
            <v>#REF!</v>
          </cell>
          <cell r="HK6" t="e">
            <v>#REF!</v>
          </cell>
        </row>
        <row r="9">
          <cell r="D9">
            <v>0.10783166285218215</v>
          </cell>
          <cell r="E9">
            <v>0.10783166285218215</v>
          </cell>
          <cell r="F9">
            <v>0.10783166285218215</v>
          </cell>
          <cell r="G9">
            <v>0.10783166285218215</v>
          </cell>
          <cell r="H9">
            <v>0.10783166285218215</v>
          </cell>
          <cell r="I9">
            <v>0.10783166285218215</v>
          </cell>
          <cell r="J9">
            <v>0.10783166285218215</v>
          </cell>
          <cell r="K9">
            <v>0.10783166285218215</v>
          </cell>
          <cell r="L9">
            <v>0.10783166285218215</v>
          </cell>
          <cell r="M9">
            <v>0.10783166285218215</v>
          </cell>
          <cell r="N9">
            <v>0.10783166285218215</v>
          </cell>
          <cell r="O9">
            <v>0.10783166285218215</v>
          </cell>
          <cell r="P9">
            <v>0.10783166285218215</v>
          </cell>
          <cell r="Q9">
            <v>0.10783166285218215</v>
          </cell>
          <cell r="R9">
            <v>0.10783166285218215</v>
          </cell>
          <cell r="S9">
            <v>0.10783166285218215</v>
          </cell>
          <cell r="T9">
            <v>0.10783166285218215</v>
          </cell>
          <cell r="U9">
            <v>0.10783166285218215</v>
          </cell>
          <cell r="V9">
            <v>0.10783166285218215</v>
          </cell>
          <cell r="W9">
            <v>0.10783166285218215</v>
          </cell>
          <cell r="X9">
            <v>0.10783166285218215</v>
          </cell>
          <cell r="Y9">
            <v>0.10783166285218215</v>
          </cell>
          <cell r="Z9">
            <v>0.10783166285218215</v>
          </cell>
          <cell r="AA9">
            <v>0.10783166285218215</v>
          </cell>
          <cell r="AB9">
            <v>0.10783166285218215</v>
          </cell>
          <cell r="AC9">
            <v>0.10783166285218215</v>
          </cell>
          <cell r="AD9">
            <v>0.10783166285218215</v>
          </cell>
          <cell r="AE9">
            <v>0.10783166285218215</v>
          </cell>
          <cell r="AF9">
            <v>0.10783166285218215</v>
          </cell>
          <cell r="AG9">
            <v>0.10783166285218215</v>
          </cell>
          <cell r="AH9">
            <v>0.10783166285218215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  <cell r="AQ9" t="e">
            <v>#REF!</v>
          </cell>
          <cell r="AR9" t="e">
            <v>#REF!</v>
          </cell>
          <cell r="AS9" t="e">
            <v>#REF!</v>
          </cell>
          <cell r="AT9" t="e">
            <v>#REF!</v>
          </cell>
          <cell r="AU9" t="e">
            <v>#REF!</v>
          </cell>
          <cell r="AV9" t="e">
            <v>#REF!</v>
          </cell>
          <cell r="AW9" t="e">
            <v>#REF!</v>
          </cell>
          <cell r="AX9" t="e">
            <v>#REF!</v>
          </cell>
          <cell r="AY9" t="e">
            <v>#REF!</v>
          </cell>
          <cell r="AZ9" t="e">
            <v>#REF!</v>
          </cell>
          <cell r="BA9" t="e">
            <v>#REF!</v>
          </cell>
          <cell r="BB9" t="e">
            <v>#REF!</v>
          </cell>
          <cell r="BC9" t="e">
            <v>#REF!</v>
          </cell>
          <cell r="BD9" t="e">
            <v>#REF!</v>
          </cell>
          <cell r="BE9" t="e">
            <v>#REF!</v>
          </cell>
          <cell r="BF9" t="e">
            <v>#REF!</v>
          </cell>
          <cell r="BG9" t="e">
            <v>#REF!</v>
          </cell>
          <cell r="BH9" t="e">
            <v>#REF!</v>
          </cell>
          <cell r="BI9" t="e">
            <v>#REF!</v>
          </cell>
          <cell r="BJ9" t="e">
            <v>#REF!</v>
          </cell>
          <cell r="BK9" t="e">
            <v>#REF!</v>
          </cell>
          <cell r="BL9" t="e">
            <v>#REF!</v>
          </cell>
          <cell r="BM9" t="e">
            <v>#REF!</v>
          </cell>
          <cell r="BN9" t="e">
            <v>#REF!</v>
          </cell>
          <cell r="BO9" t="e">
            <v>#REF!</v>
          </cell>
          <cell r="BP9" t="e">
            <v>#REF!</v>
          </cell>
          <cell r="BQ9" t="e">
            <v>#REF!</v>
          </cell>
          <cell r="BR9" t="e">
            <v>#REF!</v>
          </cell>
          <cell r="BS9" t="e">
            <v>#REF!</v>
          </cell>
          <cell r="BT9" t="e">
            <v>#REF!</v>
          </cell>
          <cell r="BU9" t="e">
            <v>#REF!</v>
          </cell>
          <cell r="BV9" t="e">
            <v>#REF!</v>
          </cell>
          <cell r="BW9" t="e">
            <v>#REF!</v>
          </cell>
          <cell r="BX9" t="e">
            <v>#REF!</v>
          </cell>
          <cell r="BY9" t="e">
            <v>#REF!</v>
          </cell>
          <cell r="BZ9" t="e">
            <v>#REF!</v>
          </cell>
          <cell r="CA9" t="e">
            <v>#REF!</v>
          </cell>
          <cell r="CB9" t="e">
            <v>#REF!</v>
          </cell>
          <cell r="CC9" t="e">
            <v>#REF!</v>
          </cell>
          <cell r="CD9" t="e">
            <v>#REF!</v>
          </cell>
          <cell r="CE9" t="e">
            <v>#REF!</v>
          </cell>
          <cell r="CF9" t="e">
            <v>#REF!</v>
          </cell>
          <cell r="CG9" t="e">
            <v>#REF!</v>
          </cell>
          <cell r="CH9" t="e">
            <v>#REF!</v>
          </cell>
          <cell r="CI9" t="e">
            <v>#REF!</v>
          </cell>
          <cell r="CJ9" t="e">
            <v>#REF!</v>
          </cell>
          <cell r="CK9" t="e">
            <v>#REF!</v>
          </cell>
          <cell r="CL9" t="e">
            <v>#REF!</v>
          </cell>
          <cell r="CM9" t="e">
            <v>#REF!</v>
          </cell>
          <cell r="CN9" t="e">
            <v>#REF!</v>
          </cell>
          <cell r="CO9" t="e">
            <v>#REF!</v>
          </cell>
          <cell r="CP9" t="e">
            <v>#REF!</v>
          </cell>
          <cell r="CQ9" t="e">
            <v>#REF!</v>
          </cell>
          <cell r="CR9" t="e">
            <v>#REF!</v>
          </cell>
          <cell r="CS9" t="e">
            <v>#REF!</v>
          </cell>
          <cell r="CT9" t="e">
            <v>#REF!</v>
          </cell>
          <cell r="CU9" t="e">
            <v>#REF!</v>
          </cell>
          <cell r="CV9" t="e">
            <v>#REF!</v>
          </cell>
          <cell r="CW9" t="e">
            <v>#REF!</v>
          </cell>
          <cell r="CX9" t="e">
            <v>#REF!</v>
          </cell>
          <cell r="CY9" t="e">
            <v>#REF!</v>
          </cell>
          <cell r="CZ9" t="e">
            <v>#REF!</v>
          </cell>
          <cell r="DA9" t="e">
            <v>#REF!</v>
          </cell>
          <cell r="DB9" t="e">
            <v>#REF!</v>
          </cell>
          <cell r="DC9" t="e">
            <v>#REF!</v>
          </cell>
          <cell r="DD9" t="e">
            <v>#REF!</v>
          </cell>
          <cell r="DE9" t="e">
            <v>#REF!</v>
          </cell>
          <cell r="DF9" t="e">
            <v>#REF!</v>
          </cell>
          <cell r="DG9" t="e">
            <v>#REF!</v>
          </cell>
          <cell r="DH9" t="e">
            <v>#REF!</v>
          </cell>
          <cell r="DI9" t="e">
            <v>#REF!</v>
          </cell>
          <cell r="DJ9" t="e">
            <v>#REF!</v>
          </cell>
          <cell r="DK9" t="e">
            <v>#REF!</v>
          </cell>
          <cell r="DL9" t="e">
            <v>#REF!</v>
          </cell>
          <cell r="DM9" t="e">
            <v>#REF!</v>
          </cell>
          <cell r="DN9" t="e">
            <v>#REF!</v>
          </cell>
          <cell r="DO9" t="e">
            <v>#REF!</v>
          </cell>
          <cell r="DP9" t="e">
            <v>#REF!</v>
          </cell>
          <cell r="DQ9" t="e">
            <v>#REF!</v>
          </cell>
          <cell r="DR9" t="e">
            <v>#REF!</v>
          </cell>
          <cell r="DS9" t="e">
            <v>#REF!</v>
          </cell>
          <cell r="DT9" t="e">
            <v>#REF!</v>
          </cell>
          <cell r="DU9" t="e">
            <v>#REF!</v>
          </cell>
          <cell r="DV9" t="e">
            <v>#REF!</v>
          </cell>
          <cell r="DW9" t="e">
            <v>#REF!</v>
          </cell>
          <cell r="DX9" t="e">
            <v>#REF!</v>
          </cell>
          <cell r="DY9" t="e">
            <v>#REF!</v>
          </cell>
          <cell r="DZ9" t="e">
            <v>#REF!</v>
          </cell>
          <cell r="EA9" t="e">
            <v>#REF!</v>
          </cell>
          <cell r="EB9" t="e">
            <v>#REF!</v>
          </cell>
          <cell r="EC9" t="e">
            <v>#REF!</v>
          </cell>
          <cell r="ED9" t="e">
            <v>#REF!</v>
          </cell>
          <cell r="EE9" t="e">
            <v>#REF!</v>
          </cell>
          <cell r="EF9" t="e">
            <v>#REF!</v>
          </cell>
          <cell r="EG9" t="e">
            <v>#REF!</v>
          </cell>
          <cell r="EH9" t="e">
            <v>#REF!</v>
          </cell>
          <cell r="EI9" t="e">
            <v>#REF!</v>
          </cell>
          <cell r="EJ9" t="e">
            <v>#REF!</v>
          </cell>
          <cell r="EK9" t="e">
            <v>#REF!</v>
          </cell>
          <cell r="EL9" t="e">
            <v>#REF!</v>
          </cell>
          <cell r="EM9" t="e">
            <v>#REF!</v>
          </cell>
          <cell r="EN9" t="e">
            <v>#REF!</v>
          </cell>
          <cell r="EO9" t="e">
            <v>#REF!</v>
          </cell>
          <cell r="EP9" t="e">
            <v>#REF!</v>
          </cell>
          <cell r="EQ9" t="e">
            <v>#REF!</v>
          </cell>
          <cell r="ER9" t="e">
            <v>#REF!</v>
          </cell>
          <cell r="ES9" t="e">
            <v>#REF!</v>
          </cell>
          <cell r="ET9" t="e">
            <v>#REF!</v>
          </cell>
          <cell r="EU9" t="e">
            <v>#REF!</v>
          </cell>
          <cell r="EV9" t="e">
            <v>#REF!</v>
          </cell>
          <cell r="EW9" t="e">
            <v>#REF!</v>
          </cell>
          <cell r="EX9" t="e">
            <v>#REF!</v>
          </cell>
          <cell r="EY9" t="e">
            <v>#REF!</v>
          </cell>
          <cell r="EZ9" t="e">
            <v>#REF!</v>
          </cell>
          <cell r="FA9" t="e">
            <v>#REF!</v>
          </cell>
          <cell r="FB9" t="e">
            <v>#REF!</v>
          </cell>
          <cell r="FC9" t="e">
            <v>#REF!</v>
          </cell>
          <cell r="FD9" t="e">
            <v>#REF!</v>
          </cell>
          <cell r="FE9" t="e">
            <v>#REF!</v>
          </cell>
          <cell r="FF9" t="e">
            <v>#REF!</v>
          </cell>
          <cell r="FG9" t="e">
            <v>#REF!</v>
          </cell>
          <cell r="FH9" t="e">
            <v>#REF!</v>
          </cell>
          <cell r="FI9" t="e">
            <v>#REF!</v>
          </cell>
          <cell r="FJ9" t="e">
            <v>#REF!</v>
          </cell>
          <cell r="FK9" t="e">
            <v>#REF!</v>
          </cell>
          <cell r="FL9" t="e">
            <v>#REF!</v>
          </cell>
          <cell r="FM9" t="e">
            <v>#REF!</v>
          </cell>
          <cell r="FN9" t="e">
            <v>#REF!</v>
          </cell>
          <cell r="FO9" t="e">
            <v>#REF!</v>
          </cell>
          <cell r="FP9" t="e">
            <v>#REF!</v>
          </cell>
          <cell r="FQ9" t="e">
            <v>#REF!</v>
          </cell>
          <cell r="FR9" t="e">
            <v>#REF!</v>
          </cell>
          <cell r="FS9" t="e">
            <v>#REF!</v>
          </cell>
          <cell r="FT9" t="e">
            <v>#REF!</v>
          </cell>
          <cell r="FU9" t="e">
            <v>#REF!</v>
          </cell>
          <cell r="FV9" t="e">
            <v>#REF!</v>
          </cell>
          <cell r="FW9" t="e">
            <v>#REF!</v>
          </cell>
          <cell r="FX9" t="e">
            <v>#REF!</v>
          </cell>
          <cell r="FY9" t="e">
            <v>#REF!</v>
          </cell>
          <cell r="FZ9" t="e">
            <v>#REF!</v>
          </cell>
          <cell r="GA9" t="e">
            <v>#REF!</v>
          </cell>
          <cell r="GB9" t="e">
            <v>#REF!</v>
          </cell>
          <cell r="GC9" t="e">
            <v>#REF!</v>
          </cell>
          <cell r="GD9" t="e">
            <v>#REF!</v>
          </cell>
          <cell r="GE9" t="e">
            <v>#REF!</v>
          </cell>
          <cell r="GF9" t="e">
            <v>#REF!</v>
          </cell>
          <cell r="GG9" t="e">
            <v>#REF!</v>
          </cell>
          <cell r="GH9" t="e">
            <v>#REF!</v>
          </cell>
          <cell r="GI9" t="e">
            <v>#REF!</v>
          </cell>
          <cell r="GJ9" t="e">
            <v>#REF!</v>
          </cell>
          <cell r="GK9" t="e">
            <v>#REF!</v>
          </cell>
          <cell r="GL9" t="e">
            <v>#REF!</v>
          </cell>
          <cell r="GM9" t="e">
            <v>#REF!</v>
          </cell>
          <cell r="GN9" t="e">
            <v>#REF!</v>
          </cell>
          <cell r="GO9" t="e">
            <v>#REF!</v>
          </cell>
          <cell r="GP9" t="e">
            <v>#REF!</v>
          </cell>
          <cell r="GQ9" t="e">
            <v>#REF!</v>
          </cell>
          <cell r="GR9" t="e">
            <v>#REF!</v>
          </cell>
          <cell r="GS9" t="e">
            <v>#REF!</v>
          </cell>
          <cell r="GT9" t="e">
            <v>#REF!</v>
          </cell>
          <cell r="GU9" t="e">
            <v>#REF!</v>
          </cell>
          <cell r="GV9" t="e">
            <v>#REF!</v>
          </cell>
          <cell r="GW9" t="e">
            <v>#REF!</v>
          </cell>
          <cell r="GX9" t="e">
            <v>#REF!</v>
          </cell>
          <cell r="GY9" t="e">
            <v>#REF!</v>
          </cell>
          <cell r="GZ9" t="e">
            <v>#REF!</v>
          </cell>
          <cell r="HA9" t="e">
            <v>#REF!</v>
          </cell>
          <cell r="HB9" t="e">
            <v>#REF!</v>
          </cell>
          <cell r="HC9" t="e">
            <v>#REF!</v>
          </cell>
          <cell r="HD9" t="e">
            <v>#REF!</v>
          </cell>
          <cell r="HE9" t="e">
            <v>#REF!</v>
          </cell>
          <cell r="HF9" t="e">
            <v>#REF!</v>
          </cell>
          <cell r="HG9" t="e">
            <v>#REF!</v>
          </cell>
          <cell r="HH9" t="e">
            <v>#REF!</v>
          </cell>
          <cell r="HI9" t="e">
            <v>#REF!</v>
          </cell>
          <cell r="HJ9" t="e">
            <v>#REF!</v>
          </cell>
          <cell r="HK9" t="e">
            <v>#REF!</v>
          </cell>
        </row>
        <row r="11">
          <cell r="D11">
            <v>1535.6979000000033</v>
          </cell>
          <cell r="E11">
            <v>1510.4778000000033</v>
          </cell>
          <cell r="F11">
            <v>1519.0705000000032</v>
          </cell>
          <cell r="G11">
            <v>1527.6632000000031</v>
          </cell>
          <cell r="H11">
            <v>1536.2559000000031</v>
          </cell>
          <cell r="I11">
            <v>1544.848600000003</v>
          </cell>
          <cell r="J11">
            <v>1553.4413000000029</v>
          </cell>
          <cell r="K11">
            <v>1562.0340000000028</v>
          </cell>
          <cell r="L11">
            <v>1570.6267000000028</v>
          </cell>
          <cell r="M11">
            <v>1579.2194000000027</v>
          </cell>
          <cell r="N11">
            <v>1587.8121000000026</v>
          </cell>
          <cell r="O11">
            <v>1596.4048000000025</v>
          </cell>
          <cell r="P11">
            <v>1604.9975000000024</v>
          </cell>
          <cell r="Q11">
            <v>1613.5902000000024</v>
          </cell>
          <cell r="R11">
            <v>1622.1829000000023</v>
          </cell>
          <cell r="S11">
            <v>1630.7756000000022</v>
          </cell>
          <cell r="T11">
            <v>1639.3683000000021</v>
          </cell>
          <cell r="U11">
            <v>1647.9610000000021</v>
          </cell>
          <cell r="V11">
            <v>1656.553700000002</v>
          </cell>
          <cell r="W11">
            <v>1665.1464000000019</v>
          </cell>
          <cell r="X11">
            <v>1673.7391000000018</v>
          </cell>
          <cell r="Y11">
            <v>1682.3318000000017</v>
          </cell>
          <cell r="Z11">
            <v>1690.9245000000017</v>
          </cell>
          <cell r="AA11">
            <v>1699.5172000000016</v>
          </cell>
          <cell r="AB11">
            <v>1708.1099000000015</v>
          </cell>
          <cell r="AC11">
            <v>1716.7026000000014</v>
          </cell>
          <cell r="AD11">
            <v>1725.2953000000014</v>
          </cell>
          <cell r="AE11">
            <v>1733.8880000000013</v>
          </cell>
          <cell r="AF11">
            <v>1742.4807000000012</v>
          </cell>
          <cell r="AG11">
            <v>804.31500000000005</v>
          </cell>
          <cell r="AH11">
            <v>804.31500000000005</v>
          </cell>
          <cell r="AI11">
            <v>858.13179493087569</v>
          </cell>
          <cell r="AJ11">
            <v>911.94858986175132</v>
          </cell>
          <cell r="AK11">
            <v>965.76538479262695</v>
          </cell>
          <cell r="AL11">
            <v>1019.5821797235026</v>
          </cell>
          <cell r="AM11">
            <v>1073.3989746543782</v>
          </cell>
          <cell r="AN11">
            <v>1127.2157695852538</v>
          </cell>
          <cell r="AO11">
            <v>1181.0325645161295</v>
          </cell>
          <cell r="AP11">
            <v>1234.8493594470051</v>
          </cell>
          <cell r="AQ11">
            <v>1288.6661543778807</v>
          </cell>
          <cell r="AR11">
            <v>1342.4829493087564</v>
          </cell>
          <cell r="AS11">
            <v>1396.299744239632</v>
          </cell>
          <cell r="AT11">
            <v>1450.1165391705076</v>
          </cell>
          <cell r="AU11">
            <v>1503.9333341013833</v>
          </cell>
          <cell r="AV11">
            <v>1557.7501290322589</v>
          </cell>
          <cell r="AW11">
            <v>1611.5669239631345</v>
          </cell>
          <cell r="AX11">
            <v>1665.3837188940101</v>
          </cell>
          <cell r="AY11">
            <v>1719.2005138248858</v>
          </cell>
          <cell r="AZ11">
            <v>1773.0173087557614</v>
          </cell>
          <cell r="BA11">
            <v>1826.834103686637</v>
          </cell>
          <cell r="BB11">
            <v>1880.6508986175127</v>
          </cell>
          <cell r="BC11">
            <v>1934.4676935483883</v>
          </cell>
          <cell r="BD11">
            <v>1988.2844884792639</v>
          </cell>
          <cell r="BE11">
            <v>2042.1012834101396</v>
          </cell>
          <cell r="BF11">
            <v>2095.9180783410152</v>
          </cell>
          <cell r="BG11">
            <v>2149.734873271891</v>
          </cell>
          <cell r="BH11">
            <v>2203.5516682027669</v>
          </cell>
          <cell r="BI11">
            <v>2257.3684631336428</v>
          </cell>
          <cell r="BJ11">
            <v>2311.1852580645186</v>
          </cell>
          <cell r="BK11">
            <v>2365.0020529953945</v>
          </cell>
          <cell r="BL11">
            <v>2418.8188479262703</v>
          </cell>
          <cell r="BM11">
            <v>2472.6356428571453</v>
          </cell>
          <cell r="BN11">
            <v>2472.6356428571453</v>
          </cell>
          <cell r="BO11">
            <v>2526.4524377880211</v>
          </cell>
          <cell r="BP11">
            <v>2580.269232718897</v>
          </cell>
          <cell r="BQ11">
            <v>2634.0860276497729</v>
          </cell>
          <cell r="BR11">
            <v>2687.9028225806487</v>
          </cell>
          <cell r="BS11">
            <v>2741.7196175115246</v>
          </cell>
          <cell r="BT11">
            <v>2795.5364124424004</v>
          </cell>
          <cell r="BU11">
            <v>2849.3532073732763</v>
          </cell>
          <cell r="BV11">
            <v>2903.1700023041521</v>
          </cell>
          <cell r="BW11">
            <v>2956.986797235028</v>
          </cell>
          <cell r="BX11">
            <v>3010.8035921659039</v>
          </cell>
          <cell r="BY11">
            <v>3064.6203870967797</v>
          </cell>
          <cell r="BZ11">
            <v>3118.4371820276556</v>
          </cell>
          <cell r="CA11">
            <v>3172.2539769585314</v>
          </cell>
          <cell r="CB11">
            <v>3226.0707718894073</v>
          </cell>
          <cell r="CC11">
            <v>3279.8875668202832</v>
          </cell>
          <cell r="CD11">
            <v>3333.704361751159</v>
          </cell>
          <cell r="CE11">
            <v>3387.5211566820349</v>
          </cell>
          <cell r="CF11">
            <v>3441.3379516129107</v>
          </cell>
          <cell r="CG11">
            <v>3495.1547465437866</v>
          </cell>
          <cell r="CH11">
            <v>3548.9715414746624</v>
          </cell>
          <cell r="CI11">
            <v>3602.7883364055383</v>
          </cell>
          <cell r="CJ11">
            <v>3656.6051313364142</v>
          </cell>
          <cell r="CK11">
            <v>3710.42192626729</v>
          </cell>
          <cell r="CL11">
            <v>3764.2387211981659</v>
          </cell>
          <cell r="CM11">
            <v>3818.0555161290417</v>
          </cell>
          <cell r="CN11">
            <v>3871.8723110599176</v>
          </cell>
          <cell r="CO11">
            <v>3925.6891059907935</v>
          </cell>
          <cell r="CP11">
            <v>3979.5059009216693</v>
          </cell>
          <cell r="CQ11">
            <v>4033.3226958525452</v>
          </cell>
          <cell r="CR11">
            <v>4087.139490783421</v>
          </cell>
          <cell r="CS11">
            <v>4140.9562857142964</v>
          </cell>
          <cell r="CT11">
            <v>4194.7730806451718</v>
          </cell>
          <cell r="CU11">
            <v>4248.5898755760472</v>
          </cell>
          <cell r="CV11">
            <v>4302.4066705069226</v>
          </cell>
          <cell r="CW11">
            <v>4356.223465437798</v>
          </cell>
          <cell r="CX11">
            <v>4410.0402603686734</v>
          </cell>
          <cell r="CY11">
            <v>4463.8570552995488</v>
          </cell>
          <cell r="CZ11">
            <v>4517.6738502304243</v>
          </cell>
          <cell r="DA11">
            <v>4571.4906451612997</v>
          </cell>
          <cell r="DB11">
            <v>4625.3074400921751</v>
          </cell>
          <cell r="DC11">
            <v>4679.1242350230505</v>
          </cell>
          <cell r="DD11">
            <v>4732.9410299539259</v>
          </cell>
          <cell r="DE11">
            <v>4786.7578248848013</v>
          </cell>
          <cell r="DF11">
            <v>4840.5746198156767</v>
          </cell>
          <cell r="DG11">
            <v>4894.3914147465521</v>
          </cell>
          <cell r="DH11">
            <v>4948.2082096774275</v>
          </cell>
          <cell r="DI11">
            <v>5002.0250046083029</v>
          </cell>
          <cell r="DJ11">
            <v>5055.8417995391783</v>
          </cell>
          <cell r="DK11">
            <v>5109.6585944700537</v>
          </cell>
          <cell r="DL11">
            <v>5163.4753894009291</v>
          </cell>
          <cell r="DM11">
            <v>5217.2921843318045</v>
          </cell>
          <cell r="DN11">
            <v>5271.1089792626799</v>
          </cell>
          <cell r="DO11">
            <v>5324.9257741935553</v>
          </cell>
          <cell r="DP11">
            <v>5378.7425691244307</v>
          </cell>
          <cell r="DQ11">
            <v>5432.5593640553061</v>
          </cell>
          <cell r="DR11">
            <v>5486.3761589861815</v>
          </cell>
          <cell r="DS11">
            <v>5540.1929539170569</v>
          </cell>
          <cell r="DT11">
            <v>5594.0097488479323</v>
          </cell>
          <cell r="DU11">
            <v>5647.8265437788077</v>
          </cell>
          <cell r="DV11">
            <v>5701.6433387096831</v>
          </cell>
          <cell r="DW11">
            <v>5755.4601336405585</v>
          </cell>
          <cell r="DX11">
            <v>5694.8982666567617</v>
          </cell>
          <cell r="DY11">
            <v>5634.3363996729649</v>
          </cell>
          <cell r="DZ11">
            <v>5573.7745326891682</v>
          </cell>
          <cell r="EA11">
            <v>5513.2126657053714</v>
          </cell>
          <cell r="EB11">
            <v>5452.6507987215746</v>
          </cell>
          <cell r="EC11">
            <v>5392.0889317377778</v>
          </cell>
          <cell r="ED11">
            <v>5331.527064753981</v>
          </cell>
          <cell r="EE11">
            <v>5270.9651977701842</v>
          </cell>
          <cell r="EF11">
            <v>5210.4033307863874</v>
          </cell>
          <cell r="EG11">
            <v>5149.8414638025906</v>
          </cell>
          <cell r="EH11">
            <v>5089.2795968187938</v>
          </cell>
          <cell r="EI11">
            <v>5028.717729834997</v>
          </cell>
          <cell r="EJ11">
            <v>4968.1558628512003</v>
          </cell>
          <cell r="EK11">
            <v>4907.5939958674035</v>
          </cell>
          <cell r="EL11">
            <v>4847.0321288836067</v>
          </cell>
          <cell r="EM11">
            <v>4786.4702618998099</v>
          </cell>
          <cell r="EN11">
            <v>4725.9083949160131</v>
          </cell>
          <cell r="EO11">
            <v>4665.3465279322163</v>
          </cell>
          <cell r="EP11">
            <v>4604.7846609484195</v>
          </cell>
          <cell r="EQ11">
            <v>4544.2227939646227</v>
          </cell>
          <cell r="ER11">
            <v>4483.6609269808259</v>
          </cell>
          <cell r="ES11">
            <v>4423.0990599970291</v>
          </cell>
          <cell r="ET11">
            <v>4362.5371930132324</v>
          </cell>
          <cell r="EU11">
            <v>4301.9753260294356</v>
          </cell>
          <cell r="EV11">
            <v>4241.4134590456388</v>
          </cell>
          <cell r="EW11">
            <v>4180.851592061842</v>
          </cell>
          <cell r="EX11">
            <v>4120.2897250780452</v>
          </cell>
          <cell r="EY11">
            <v>4059.7278580942484</v>
          </cell>
          <cell r="EZ11">
            <v>3999.1659911104516</v>
          </cell>
          <cell r="FA11">
            <v>3938.6041241266548</v>
          </cell>
          <cell r="FB11">
            <v>3878.0422571428576</v>
          </cell>
          <cell r="FC11">
            <v>3817.4803901590608</v>
          </cell>
          <cell r="FD11">
            <v>3756.918523175264</v>
          </cell>
          <cell r="FE11">
            <v>3696.3566561914672</v>
          </cell>
          <cell r="FF11">
            <v>3635.7947892076704</v>
          </cell>
          <cell r="FG11">
            <v>3575.2329222238736</v>
          </cell>
          <cell r="FH11">
            <v>3514.6710552400768</v>
          </cell>
          <cell r="FI11">
            <v>3454.10918825628</v>
          </cell>
          <cell r="FJ11">
            <v>3393.5473212724833</v>
          </cell>
          <cell r="FK11">
            <v>3332.9854542886865</v>
          </cell>
          <cell r="FL11">
            <v>3272.4235873048897</v>
          </cell>
          <cell r="FM11">
            <v>3211.8617203210929</v>
          </cell>
          <cell r="FN11">
            <v>3151.2998533372961</v>
          </cell>
          <cell r="FO11">
            <v>3090.7379863534993</v>
          </cell>
          <cell r="FP11">
            <v>3030.1761193697025</v>
          </cell>
          <cell r="FQ11">
            <v>2969.6142523859057</v>
          </cell>
          <cell r="FR11">
            <v>2909.0523854021089</v>
          </cell>
          <cell r="FS11">
            <v>2848.4905184183121</v>
          </cell>
          <cell r="FT11">
            <v>2787.9286514345154</v>
          </cell>
          <cell r="FU11">
            <v>2727.3667844507186</v>
          </cell>
          <cell r="FV11">
            <v>2666.8049174669218</v>
          </cell>
          <cell r="FW11">
            <v>2606.243050483125</v>
          </cell>
          <cell r="FX11">
            <v>2545.6811834993282</v>
          </cell>
          <cell r="FY11">
            <v>2485.1193165155314</v>
          </cell>
          <cell r="FZ11">
            <v>2424.5574495317346</v>
          </cell>
          <cell r="GA11">
            <v>2363.9955825479378</v>
          </cell>
          <cell r="GB11">
            <v>2303.433715564141</v>
          </cell>
          <cell r="GC11">
            <v>2242.8718485803442</v>
          </cell>
          <cell r="GD11">
            <v>2182.3099815965475</v>
          </cell>
          <cell r="GE11">
            <v>2121.7481146127507</v>
          </cell>
          <cell r="GF11">
            <v>4346.5111285714283</v>
          </cell>
          <cell r="GG11">
            <v>4285.9492615876316</v>
          </cell>
          <cell r="GH11">
            <v>4225.3873946038348</v>
          </cell>
          <cell r="GI11">
            <v>4164.825527620038</v>
          </cell>
          <cell r="GJ11">
            <v>4104.2636606362412</v>
          </cell>
          <cell r="GK11">
            <v>4043.7017936524444</v>
          </cell>
          <cell r="GL11">
            <v>3983.1399266686476</v>
          </cell>
          <cell r="GM11">
            <v>3922.5780596848508</v>
          </cell>
          <cell r="GN11">
            <v>3862.016192701054</v>
          </cell>
          <cell r="GO11">
            <v>3801.4543257172572</v>
          </cell>
          <cell r="GP11">
            <v>3740.8924587334604</v>
          </cell>
          <cell r="GQ11">
            <v>3680.3305917496637</v>
          </cell>
          <cell r="GR11">
            <v>3619.7687247658669</v>
          </cell>
          <cell r="GS11">
            <v>3559.2068577820701</v>
          </cell>
          <cell r="GT11">
            <v>3498.6449907982733</v>
          </cell>
          <cell r="GU11">
            <v>3438.0831238144765</v>
          </cell>
          <cell r="GV11">
            <v>3377.5212568306797</v>
          </cell>
          <cell r="GW11">
            <v>3316.9593898468829</v>
          </cell>
          <cell r="GX11">
            <v>3256.3975228630861</v>
          </cell>
          <cell r="GY11">
            <v>3195.8356558792893</v>
          </cell>
          <cell r="GZ11">
            <v>3135.2737888954925</v>
          </cell>
          <cell r="HA11">
            <v>3074.7119219116958</v>
          </cell>
          <cell r="HB11">
            <v>3014.150054927899</v>
          </cell>
          <cell r="HC11">
            <v>2953.5881879441022</v>
          </cell>
          <cell r="HD11">
            <v>2893.0263209603054</v>
          </cell>
          <cell r="HE11">
            <v>2832.4644539765086</v>
          </cell>
          <cell r="HF11">
            <v>2771.9025869927118</v>
          </cell>
          <cell r="HG11">
            <v>2711.340720008915</v>
          </cell>
          <cell r="HH11">
            <v>2650.7788530251182</v>
          </cell>
          <cell r="HI11">
            <v>2590.2169860413214</v>
          </cell>
          <cell r="HJ11">
            <v>2529.6551190575246</v>
          </cell>
          <cell r="HK11">
            <v>4814.9799999999996</v>
          </cell>
        </row>
        <row r="14"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  <cell r="AQ14" t="e">
            <v>#REF!</v>
          </cell>
          <cell r="AR14" t="e">
            <v>#REF!</v>
          </cell>
          <cell r="AS14" t="e">
            <v>#REF!</v>
          </cell>
          <cell r="AT14" t="e">
            <v>#REF!</v>
          </cell>
          <cell r="AU14" t="e">
            <v>#REF!</v>
          </cell>
          <cell r="AV14" t="e">
            <v>#REF!</v>
          </cell>
          <cell r="AW14" t="e">
            <v>#REF!</v>
          </cell>
          <cell r="AX14" t="e">
            <v>#REF!</v>
          </cell>
          <cell r="AY14" t="e">
            <v>#REF!</v>
          </cell>
          <cell r="AZ14" t="e">
            <v>#REF!</v>
          </cell>
          <cell r="BA14" t="e">
            <v>#REF!</v>
          </cell>
          <cell r="BB14" t="e">
            <v>#REF!</v>
          </cell>
          <cell r="BC14" t="e">
            <v>#REF!</v>
          </cell>
          <cell r="BD14" t="e">
            <v>#REF!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  <cell r="BJ14" t="e">
            <v>#REF!</v>
          </cell>
          <cell r="BK14" t="e">
            <v>#REF!</v>
          </cell>
          <cell r="BL14" t="e">
            <v>#REF!</v>
          </cell>
          <cell r="BM14" t="e">
            <v>#REF!</v>
          </cell>
          <cell r="BN14" t="e">
            <v>#REF!</v>
          </cell>
          <cell r="BO14" t="e">
            <v>#REF!</v>
          </cell>
          <cell r="BP14" t="e">
            <v>#REF!</v>
          </cell>
          <cell r="BQ14" t="e">
            <v>#REF!</v>
          </cell>
          <cell r="BR14" t="e">
            <v>#REF!</v>
          </cell>
          <cell r="BS14" t="e">
            <v>#REF!</v>
          </cell>
          <cell r="BT14" t="e">
            <v>#REF!</v>
          </cell>
          <cell r="BU14" t="e">
            <v>#REF!</v>
          </cell>
          <cell r="BV14" t="e">
            <v>#REF!</v>
          </cell>
          <cell r="BW14" t="e">
            <v>#REF!</v>
          </cell>
          <cell r="BX14" t="e">
            <v>#REF!</v>
          </cell>
          <cell r="BY14" t="e">
            <v>#REF!</v>
          </cell>
          <cell r="BZ14" t="e">
            <v>#REF!</v>
          </cell>
          <cell r="CA14" t="e">
            <v>#REF!</v>
          </cell>
          <cell r="CB14" t="e">
            <v>#REF!</v>
          </cell>
          <cell r="CC14" t="e">
            <v>#REF!</v>
          </cell>
          <cell r="CD14" t="e">
            <v>#REF!</v>
          </cell>
          <cell r="CE14" t="e">
            <v>#REF!</v>
          </cell>
          <cell r="CF14" t="e">
            <v>#REF!</v>
          </cell>
          <cell r="CG14" t="e">
            <v>#REF!</v>
          </cell>
          <cell r="CH14" t="e">
            <v>#REF!</v>
          </cell>
          <cell r="CI14" t="e">
            <v>#REF!</v>
          </cell>
          <cell r="CJ14" t="e">
            <v>#REF!</v>
          </cell>
          <cell r="CK14" t="e">
            <v>#REF!</v>
          </cell>
          <cell r="CL14" t="e">
            <v>#REF!</v>
          </cell>
          <cell r="CM14" t="e">
            <v>#REF!</v>
          </cell>
          <cell r="CN14" t="e">
            <v>#REF!</v>
          </cell>
          <cell r="CO14" t="e">
            <v>#REF!</v>
          </cell>
          <cell r="CP14" t="e">
            <v>#REF!</v>
          </cell>
          <cell r="CQ14" t="e">
            <v>#REF!</v>
          </cell>
          <cell r="CR14" t="e">
            <v>#REF!</v>
          </cell>
          <cell r="CS14" t="e">
            <v>#REF!</v>
          </cell>
          <cell r="CT14" t="e">
            <v>#REF!</v>
          </cell>
          <cell r="CU14" t="e">
            <v>#REF!</v>
          </cell>
          <cell r="CV14" t="e">
            <v>#REF!</v>
          </cell>
          <cell r="CW14" t="e">
            <v>#REF!</v>
          </cell>
          <cell r="CX14" t="e">
            <v>#REF!</v>
          </cell>
          <cell r="CY14" t="e">
            <v>#REF!</v>
          </cell>
          <cell r="CZ14" t="e">
            <v>#REF!</v>
          </cell>
          <cell r="DA14" t="e">
            <v>#REF!</v>
          </cell>
          <cell r="DB14" t="e">
            <v>#REF!</v>
          </cell>
          <cell r="DC14" t="e">
            <v>#REF!</v>
          </cell>
          <cell r="DD14" t="e">
            <v>#REF!</v>
          </cell>
          <cell r="DE14" t="e">
            <v>#REF!</v>
          </cell>
          <cell r="DF14" t="e">
            <v>#REF!</v>
          </cell>
          <cell r="DG14" t="e">
            <v>#REF!</v>
          </cell>
          <cell r="DH14" t="e">
            <v>#REF!</v>
          </cell>
          <cell r="DI14" t="e">
            <v>#REF!</v>
          </cell>
          <cell r="DJ14" t="e">
            <v>#REF!</v>
          </cell>
          <cell r="DK14" t="e">
            <v>#REF!</v>
          </cell>
          <cell r="DL14" t="e">
            <v>#REF!</v>
          </cell>
          <cell r="DM14" t="e">
            <v>#REF!</v>
          </cell>
          <cell r="DN14" t="e">
            <v>#REF!</v>
          </cell>
          <cell r="DO14" t="e">
            <v>#REF!</v>
          </cell>
          <cell r="DP14" t="e">
            <v>#REF!</v>
          </cell>
          <cell r="DQ14" t="e">
            <v>#REF!</v>
          </cell>
          <cell r="DR14" t="e">
            <v>#REF!</v>
          </cell>
          <cell r="DS14" t="e">
            <v>#REF!</v>
          </cell>
          <cell r="DT14" t="e">
            <v>#REF!</v>
          </cell>
          <cell r="DU14" t="e">
            <v>#REF!</v>
          </cell>
          <cell r="DV14" t="e">
            <v>#REF!</v>
          </cell>
          <cell r="DW14" t="e">
            <v>#REF!</v>
          </cell>
          <cell r="DX14" t="e">
            <v>#REF!</v>
          </cell>
          <cell r="DY14" t="e">
            <v>#REF!</v>
          </cell>
          <cell r="DZ14" t="e">
            <v>#REF!</v>
          </cell>
          <cell r="EA14" t="e">
            <v>#REF!</v>
          </cell>
          <cell r="EB14" t="e">
            <v>#REF!</v>
          </cell>
          <cell r="EC14" t="e">
            <v>#REF!</v>
          </cell>
          <cell r="ED14" t="e">
            <v>#REF!</v>
          </cell>
          <cell r="EE14" t="e">
            <v>#REF!</v>
          </cell>
          <cell r="EF14" t="e">
            <v>#REF!</v>
          </cell>
          <cell r="EG14" t="e">
            <v>#REF!</v>
          </cell>
          <cell r="EH14" t="e">
            <v>#REF!</v>
          </cell>
          <cell r="EI14" t="e">
            <v>#REF!</v>
          </cell>
          <cell r="EJ14" t="e">
            <v>#REF!</v>
          </cell>
          <cell r="EK14" t="e">
            <v>#REF!</v>
          </cell>
          <cell r="EL14" t="e">
            <v>#REF!</v>
          </cell>
          <cell r="EM14" t="e">
            <v>#REF!</v>
          </cell>
          <cell r="EN14" t="e">
            <v>#REF!</v>
          </cell>
          <cell r="EO14" t="e">
            <v>#REF!</v>
          </cell>
          <cell r="EP14" t="e">
            <v>#REF!</v>
          </cell>
          <cell r="EQ14" t="e">
            <v>#REF!</v>
          </cell>
          <cell r="ER14" t="e">
            <v>#REF!</v>
          </cell>
          <cell r="ES14" t="e">
            <v>#REF!</v>
          </cell>
          <cell r="ET14" t="e">
            <v>#REF!</v>
          </cell>
          <cell r="EU14" t="e">
            <v>#REF!</v>
          </cell>
          <cell r="EV14" t="e">
            <v>#REF!</v>
          </cell>
          <cell r="EW14" t="e">
            <v>#REF!</v>
          </cell>
          <cell r="EX14" t="e">
            <v>#REF!</v>
          </cell>
          <cell r="EY14" t="e">
            <v>#REF!</v>
          </cell>
          <cell r="EZ14" t="e">
            <v>#REF!</v>
          </cell>
          <cell r="FA14" t="e">
            <v>#REF!</v>
          </cell>
          <cell r="FB14" t="e">
            <v>#REF!</v>
          </cell>
          <cell r="FC14" t="e">
            <v>#REF!</v>
          </cell>
          <cell r="FD14" t="e">
            <v>#REF!</v>
          </cell>
          <cell r="FE14" t="e">
            <v>#REF!</v>
          </cell>
          <cell r="FF14" t="e">
            <v>#REF!</v>
          </cell>
          <cell r="FG14" t="e">
            <v>#REF!</v>
          </cell>
          <cell r="FH14" t="e">
            <v>#REF!</v>
          </cell>
          <cell r="FI14" t="e">
            <v>#REF!</v>
          </cell>
          <cell r="FJ14" t="e">
            <v>#REF!</v>
          </cell>
          <cell r="FK14" t="e">
            <v>#REF!</v>
          </cell>
          <cell r="FL14" t="e">
            <v>#REF!</v>
          </cell>
          <cell r="FM14" t="e">
            <v>#REF!</v>
          </cell>
          <cell r="FN14" t="e">
            <v>#REF!</v>
          </cell>
          <cell r="FO14" t="e">
            <v>#REF!</v>
          </cell>
          <cell r="FP14" t="e">
            <v>#REF!</v>
          </cell>
          <cell r="FQ14" t="e">
            <v>#REF!</v>
          </cell>
          <cell r="FR14" t="e">
            <v>#REF!</v>
          </cell>
          <cell r="FS14" t="e">
            <v>#REF!</v>
          </cell>
          <cell r="FT14" t="e">
            <v>#REF!</v>
          </cell>
          <cell r="FU14" t="e">
            <v>#REF!</v>
          </cell>
          <cell r="FV14" t="e">
            <v>#REF!</v>
          </cell>
          <cell r="FW14" t="e">
            <v>#REF!</v>
          </cell>
          <cell r="FX14" t="e">
            <v>#REF!</v>
          </cell>
          <cell r="FY14" t="e">
            <v>#REF!</v>
          </cell>
          <cell r="FZ14" t="e">
            <v>#REF!</v>
          </cell>
          <cell r="GA14" t="e">
            <v>#REF!</v>
          </cell>
          <cell r="GB14" t="e">
            <v>#REF!</v>
          </cell>
          <cell r="GC14" t="e">
            <v>#REF!</v>
          </cell>
          <cell r="GD14" t="e">
            <v>#REF!</v>
          </cell>
          <cell r="GE14" t="e">
            <v>#REF!</v>
          </cell>
          <cell r="GF14" t="e">
            <v>#REF!</v>
          </cell>
          <cell r="GG14" t="e">
            <v>#REF!</v>
          </cell>
          <cell r="GH14" t="e">
            <v>#REF!</v>
          </cell>
          <cell r="GI14" t="e">
            <v>#REF!</v>
          </cell>
          <cell r="GJ14" t="e">
            <v>#REF!</v>
          </cell>
          <cell r="GK14" t="e">
            <v>#REF!</v>
          </cell>
          <cell r="GL14" t="e">
            <v>#REF!</v>
          </cell>
          <cell r="GM14" t="e">
            <v>#REF!</v>
          </cell>
          <cell r="GN14" t="e">
            <v>#REF!</v>
          </cell>
          <cell r="GO14" t="e">
            <v>#REF!</v>
          </cell>
          <cell r="GP14" t="e">
            <v>#REF!</v>
          </cell>
          <cell r="GQ14" t="e">
            <v>#REF!</v>
          </cell>
          <cell r="GR14" t="e">
            <v>#REF!</v>
          </cell>
          <cell r="GS14" t="e">
            <v>#REF!</v>
          </cell>
          <cell r="GT14" t="e">
            <v>#REF!</v>
          </cell>
          <cell r="GU14" t="e">
            <v>#REF!</v>
          </cell>
          <cell r="GV14" t="e">
            <v>#REF!</v>
          </cell>
          <cell r="GW14" t="e">
            <v>#REF!</v>
          </cell>
          <cell r="GX14" t="e">
            <v>#REF!</v>
          </cell>
          <cell r="GY14" t="e">
            <v>#REF!</v>
          </cell>
          <cell r="GZ14" t="e">
            <v>#REF!</v>
          </cell>
          <cell r="HA14" t="e">
            <v>#REF!</v>
          </cell>
          <cell r="HB14" t="e">
            <v>#REF!</v>
          </cell>
          <cell r="HC14" t="e">
            <v>#REF!</v>
          </cell>
          <cell r="HD14" t="e">
            <v>#REF!</v>
          </cell>
          <cell r="HE14" t="e">
            <v>#REF!</v>
          </cell>
          <cell r="HF14" t="e">
            <v>#REF!</v>
          </cell>
          <cell r="HG14" t="e">
            <v>#REF!</v>
          </cell>
          <cell r="HH14" t="e">
            <v>#REF!</v>
          </cell>
          <cell r="HI14" t="e">
            <v>#REF!</v>
          </cell>
          <cell r="HJ14" t="e">
            <v>#REF!</v>
          </cell>
          <cell r="HK14" t="e">
            <v>#REF!</v>
          </cell>
        </row>
        <row r="16"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  <cell r="AQ16" t="e">
            <v>#REF!</v>
          </cell>
          <cell r="AR16" t="e">
            <v>#REF!</v>
          </cell>
          <cell r="AS16" t="e">
            <v>#REF!</v>
          </cell>
          <cell r="AT16" t="e">
            <v>#REF!</v>
          </cell>
          <cell r="AU16" t="e">
            <v>#REF!</v>
          </cell>
          <cell r="AV16" t="e">
            <v>#REF!</v>
          </cell>
          <cell r="AW16" t="e">
            <v>#REF!</v>
          </cell>
          <cell r="AX16" t="e">
            <v>#REF!</v>
          </cell>
          <cell r="AY16" t="e">
            <v>#REF!</v>
          </cell>
          <cell r="AZ16" t="e">
            <v>#REF!</v>
          </cell>
          <cell r="BA16" t="e">
            <v>#REF!</v>
          </cell>
          <cell r="BB16" t="e">
            <v>#REF!</v>
          </cell>
          <cell r="BC16" t="e">
            <v>#REF!</v>
          </cell>
          <cell r="BD16" t="e">
            <v>#REF!</v>
          </cell>
          <cell r="BE16" t="e">
            <v>#REF!</v>
          </cell>
          <cell r="BF16" t="e">
            <v>#REF!</v>
          </cell>
          <cell r="BG16" t="e">
            <v>#REF!</v>
          </cell>
          <cell r="BH16" t="e">
            <v>#REF!</v>
          </cell>
          <cell r="BI16" t="e">
            <v>#REF!</v>
          </cell>
          <cell r="BJ16" t="e">
            <v>#REF!</v>
          </cell>
          <cell r="BK16" t="e">
            <v>#REF!</v>
          </cell>
          <cell r="BL16" t="e">
            <v>#REF!</v>
          </cell>
          <cell r="BM16" t="e">
            <v>#REF!</v>
          </cell>
          <cell r="BN16" t="e">
            <v>#REF!</v>
          </cell>
          <cell r="BO16" t="e">
            <v>#REF!</v>
          </cell>
          <cell r="BP16" t="e">
            <v>#REF!</v>
          </cell>
          <cell r="BQ16" t="e">
            <v>#REF!</v>
          </cell>
          <cell r="BR16" t="e">
            <v>#REF!</v>
          </cell>
          <cell r="BS16" t="e">
            <v>#REF!</v>
          </cell>
          <cell r="BT16" t="e">
            <v>#REF!</v>
          </cell>
          <cell r="BU16" t="e">
            <v>#REF!</v>
          </cell>
          <cell r="BV16" t="e">
            <v>#REF!</v>
          </cell>
          <cell r="BW16" t="e">
            <v>#REF!</v>
          </cell>
          <cell r="BX16" t="e">
            <v>#REF!</v>
          </cell>
          <cell r="BY16" t="e">
            <v>#REF!</v>
          </cell>
          <cell r="BZ16" t="e">
            <v>#REF!</v>
          </cell>
          <cell r="CA16" t="e">
            <v>#REF!</v>
          </cell>
          <cell r="CB16" t="e">
            <v>#REF!</v>
          </cell>
          <cell r="CC16" t="e">
            <v>#REF!</v>
          </cell>
          <cell r="CD16" t="e">
            <v>#REF!</v>
          </cell>
          <cell r="CE16" t="e">
            <v>#REF!</v>
          </cell>
          <cell r="CF16" t="e">
            <v>#REF!</v>
          </cell>
          <cell r="CG16" t="e">
            <v>#REF!</v>
          </cell>
          <cell r="CH16" t="e">
            <v>#REF!</v>
          </cell>
          <cell r="CI16" t="e">
            <v>#REF!</v>
          </cell>
          <cell r="CJ16" t="e">
            <v>#REF!</v>
          </cell>
          <cell r="CK16" t="e">
            <v>#REF!</v>
          </cell>
          <cell r="CL16" t="e">
            <v>#REF!</v>
          </cell>
          <cell r="CM16" t="e">
            <v>#REF!</v>
          </cell>
          <cell r="CN16" t="e">
            <v>#REF!</v>
          </cell>
          <cell r="CO16" t="e">
            <v>#REF!</v>
          </cell>
          <cell r="CP16" t="e">
            <v>#REF!</v>
          </cell>
          <cell r="CQ16" t="e">
            <v>#REF!</v>
          </cell>
          <cell r="CR16" t="e">
            <v>#REF!</v>
          </cell>
          <cell r="CS16" t="e">
            <v>#REF!</v>
          </cell>
          <cell r="CT16" t="e">
            <v>#REF!</v>
          </cell>
          <cell r="CU16" t="e">
            <v>#REF!</v>
          </cell>
          <cell r="CV16" t="e">
            <v>#REF!</v>
          </cell>
          <cell r="CW16" t="e">
            <v>#REF!</v>
          </cell>
          <cell r="CX16" t="e">
            <v>#REF!</v>
          </cell>
          <cell r="CY16" t="e">
            <v>#REF!</v>
          </cell>
          <cell r="CZ16" t="e">
            <v>#REF!</v>
          </cell>
          <cell r="DA16" t="e">
            <v>#REF!</v>
          </cell>
          <cell r="DB16" t="e">
            <v>#REF!</v>
          </cell>
          <cell r="DC16" t="e">
            <v>#REF!</v>
          </cell>
          <cell r="DD16" t="e">
            <v>#REF!</v>
          </cell>
          <cell r="DE16" t="e">
            <v>#REF!</v>
          </cell>
          <cell r="DF16" t="e">
            <v>#REF!</v>
          </cell>
          <cell r="DG16" t="e">
            <v>#REF!</v>
          </cell>
          <cell r="DH16" t="e">
            <v>#REF!</v>
          </cell>
          <cell r="DI16" t="e">
            <v>#REF!</v>
          </cell>
          <cell r="DJ16" t="e">
            <v>#REF!</v>
          </cell>
          <cell r="DK16" t="e">
            <v>#REF!</v>
          </cell>
          <cell r="DL16" t="e">
            <v>#REF!</v>
          </cell>
          <cell r="DM16" t="e">
            <v>#REF!</v>
          </cell>
          <cell r="DN16" t="e">
            <v>#REF!</v>
          </cell>
          <cell r="DO16" t="e">
            <v>#REF!</v>
          </cell>
          <cell r="DP16" t="e">
            <v>#REF!</v>
          </cell>
          <cell r="DQ16" t="e">
            <v>#REF!</v>
          </cell>
          <cell r="DR16" t="e">
            <v>#REF!</v>
          </cell>
          <cell r="DS16" t="e">
            <v>#REF!</v>
          </cell>
          <cell r="DT16" t="e">
            <v>#REF!</v>
          </cell>
          <cell r="DU16" t="e">
            <v>#REF!</v>
          </cell>
          <cell r="DV16" t="e">
            <v>#REF!</v>
          </cell>
          <cell r="DW16" t="e">
            <v>#REF!</v>
          </cell>
          <cell r="DX16" t="e">
            <v>#REF!</v>
          </cell>
          <cell r="DY16" t="e">
            <v>#REF!</v>
          </cell>
          <cell r="DZ16" t="e">
            <v>#REF!</v>
          </cell>
          <cell r="EA16" t="e">
            <v>#REF!</v>
          </cell>
          <cell r="EB16" t="e">
            <v>#REF!</v>
          </cell>
          <cell r="EC16" t="e">
            <v>#REF!</v>
          </cell>
          <cell r="ED16" t="e">
            <v>#REF!</v>
          </cell>
          <cell r="EE16" t="e">
            <v>#REF!</v>
          </cell>
          <cell r="EF16" t="e">
            <v>#REF!</v>
          </cell>
          <cell r="EG16" t="e">
            <v>#REF!</v>
          </cell>
          <cell r="EH16" t="e">
            <v>#REF!</v>
          </cell>
          <cell r="EI16" t="e">
            <v>#REF!</v>
          </cell>
          <cell r="EJ16" t="e">
            <v>#REF!</v>
          </cell>
          <cell r="EK16" t="e">
            <v>#REF!</v>
          </cell>
          <cell r="EL16" t="e">
            <v>#REF!</v>
          </cell>
          <cell r="EM16" t="e">
            <v>#REF!</v>
          </cell>
          <cell r="EN16" t="e">
            <v>#REF!</v>
          </cell>
          <cell r="EO16" t="e">
            <v>#REF!</v>
          </cell>
          <cell r="EP16" t="e">
            <v>#REF!</v>
          </cell>
          <cell r="EQ16" t="e">
            <v>#REF!</v>
          </cell>
          <cell r="ER16" t="e">
            <v>#REF!</v>
          </cell>
          <cell r="ES16" t="e">
            <v>#REF!</v>
          </cell>
          <cell r="ET16" t="e">
            <v>#REF!</v>
          </cell>
          <cell r="EU16" t="e">
            <v>#REF!</v>
          </cell>
          <cell r="EV16" t="e">
            <v>#REF!</v>
          </cell>
          <cell r="EW16" t="e">
            <v>#REF!</v>
          </cell>
          <cell r="EX16" t="e">
            <v>#REF!</v>
          </cell>
          <cell r="EY16" t="e">
            <v>#REF!</v>
          </cell>
          <cell r="EZ16" t="e">
            <v>#REF!</v>
          </cell>
          <cell r="FA16" t="e">
            <v>#REF!</v>
          </cell>
          <cell r="FB16" t="e">
            <v>#REF!</v>
          </cell>
          <cell r="FC16" t="e">
            <v>#REF!</v>
          </cell>
          <cell r="FD16" t="e">
            <v>#REF!</v>
          </cell>
          <cell r="FE16" t="e">
            <v>#REF!</v>
          </cell>
          <cell r="FF16" t="e">
            <v>#REF!</v>
          </cell>
          <cell r="FG16" t="e">
            <v>#REF!</v>
          </cell>
          <cell r="FH16" t="e">
            <v>#REF!</v>
          </cell>
          <cell r="FI16" t="e">
            <v>#REF!</v>
          </cell>
          <cell r="FJ16" t="e">
            <v>#REF!</v>
          </cell>
          <cell r="FK16" t="e">
            <v>#REF!</v>
          </cell>
          <cell r="FL16" t="e">
            <v>#REF!</v>
          </cell>
          <cell r="FM16" t="e">
            <v>#REF!</v>
          </cell>
          <cell r="FN16" t="e">
            <v>#REF!</v>
          </cell>
          <cell r="FO16" t="e">
            <v>#REF!</v>
          </cell>
          <cell r="FP16" t="e">
            <v>#REF!</v>
          </cell>
          <cell r="FQ16" t="e">
            <v>#REF!</v>
          </cell>
          <cell r="FR16" t="e">
            <v>#REF!</v>
          </cell>
          <cell r="FS16" t="e">
            <v>#REF!</v>
          </cell>
          <cell r="FT16" t="e">
            <v>#REF!</v>
          </cell>
          <cell r="FU16" t="e">
            <v>#REF!</v>
          </cell>
          <cell r="FV16" t="e">
            <v>#REF!</v>
          </cell>
          <cell r="FW16" t="e">
            <v>#REF!</v>
          </cell>
          <cell r="FX16" t="e">
            <v>#REF!</v>
          </cell>
          <cell r="FY16" t="e">
            <v>#REF!</v>
          </cell>
          <cell r="FZ16" t="e">
            <v>#REF!</v>
          </cell>
          <cell r="GA16" t="e">
            <v>#REF!</v>
          </cell>
          <cell r="GB16" t="e">
            <v>#REF!</v>
          </cell>
          <cell r="GC16" t="e">
            <v>#REF!</v>
          </cell>
          <cell r="GD16" t="e">
            <v>#REF!</v>
          </cell>
          <cell r="GE16" t="e">
            <v>#REF!</v>
          </cell>
          <cell r="GF16" t="e">
            <v>#REF!</v>
          </cell>
          <cell r="GG16" t="e">
            <v>#REF!</v>
          </cell>
          <cell r="GH16" t="e">
            <v>#REF!</v>
          </cell>
          <cell r="GI16" t="e">
            <v>#REF!</v>
          </cell>
          <cell r="GJ16" t="e">
            <v>#REF!</v>
          </cell>
          <cell r="GK16" t="e">
            <v>#REF!</v>
          </cell>
          <cell r="GL16" t="e">
            <v>#REF!</v>
          </cell>
          <cell r="GM16" t="e">
            <v>#REF!</v>
          </cell>
          <cell r="GN16" t="e">
            <v>#REF!</v>
          </cell>
          <cell r="GO16" t="e">
            <v>#REF!</v>
          </cell>
          <cell r="GP16" t="e">
            <v>#REF!</v>
          </cell>
          <cell r="GQ16" t="e">
            <v>#REF!</v>
          </cell>
          <cell r="GR16" t="e">
            <v>#REF!</v>
          </cell>
          <cell r="GS16" t="e">
            <v>#REF!</v>
          </cell>
          <cell r="GT16" t="e">
            <v>#REF!</v>
          </cell>
          <cell r="GU16" t="e">
            <v>#REF!</v>
          </cell>
          <cell r="GV16" t="e">
            <v>#REF!</v>
          </cell>
          <cell r="GW16" t="e">
            <v>#REF!</v>
          </cell>
          <cell r="GX16" t="e">
            <v>#REF!</v>
          </cell>
          <cell r="GY16" t="e">
            <v>#REF!</v>
          </cell>
          <cell r="GZ16" t="e">
            <v>#REF!</v>
          </cell>
          <cell r="HA16" t="e">
            <v>#REF!</v>
          </cell>
          <cell r="HB16" t="e">
            <v>#REF!</v>
          </cell>
          <cell r="HC16" t="e">
            <v>#REF!</v>
          </cell>
          <cell r="HD16" t="e">
            <v>#REF!</v>
          </cell>
          <cell r="HE16" t="e">
            <v>#REF!</v>
          </cell>
          <cell r="HF16" t="e">
            <v>#REF!</v>
          </cell>
          <cell r="HG16" t="e">
            <v>#REF!</v>
          </cell>
          <cell r="HH16" t="e">
            <v>#REF!</v>
          </cell>
          <cell r="HI16" t="e">
            <v>#REF!</v>
          </cell>
          <cell r="HJ16" t="e">
            <v>#REF!</v>
          </cell>
          <cell r="HK16" t="e">
            <v>#REF!</v>
          </cell>
        </row>
        <row r="19">
          <cell r="D19">
            <v>0.12069674999999999</v>
          </cell>
          <cell r="E19">
            <v>0.12069674999999999</v>
          </cell>
          <cell r="F19">
            <v>0.12069674999999999</v>
          </cell>
          <cell r="G19">
            <v>0.12069674999999999</v>
          </cell>
          <cell r="H19">
            <v>0.12069674999999999</v>
          </cell>
          <cell r="I19">
            <v>0.12069674999999999</v>
          </cell>
          <cell r="J19">
            <v>0.12069674999999999</v>
          </cell>
          <cell r="K19">
            <v>0.12069674999999999</v>
          </cell>
          <cell r="L19">
            <v>0.12069674999999999</v>
          </cell>
          <cell r="M19">
            <v>0.12069674999999999</v>
          </cell>
          <cell r="N19">
            <v>0.12069674999999999</v>
          </cell>
          <cell r="O19">
            <v>0.12069674999999999</v>
          </cell>
          <cell r="P19">
            <v>0.12069674999999999</v>
          </cell>
          <cell r="Q19">
            <v>0.12069674999999999</v>
          </cell>
          <cell r="R19">
            <v>0.12069674999999999</v>
          </cell>
          <cell r="S19">
            <v>0.12069674999999999</v>
          </cell>
          <cell r="T19">
            <v>0.12069674999999999</v>
          </cell>
          <cell r="U19">
            <v>0.12069674999999999</v>
          </cell>
          <cell r="V19">
            <v>0.12069674999999999</v>
          </cell>
          <cell r="W19">
            <v>0.12069674999999999</v>
          </cell>
          <cell r="X19">
            <v>0.12069674999999999</v>
          </cell>
          <cell r="Y19">
            <v>0.12069674999999999</v>
          </cell>
          <cell r="Z19">
            <v>0.12069674999999999</v>
          </cell>
          <cell r="AA19">
            <v>0.12069674999999999</v>
          </cell>
          <cell r="AB19">
            <v>0.12069674999999999</v>
          </cell>
          <cell r="AC19">
            <v>0.12069674999999999</v>
          </cell>
          <cell r="AD19">
            <v>0.12069674999999999</v>
          </cell>
          <cell r="AE19">
            <v>0.12069674999999999</v>
          </cell>
          <cell r="AF19">
            <v>0.12069674999999999</v>
          </cell>
          <cell r="AG19">
            <v>0.12069674999999999</v>
          </cell>
          <cell r="AH19">
            <v>0.12069674999999999</v>
          </cell>
          <cell r="AI19">
            <v>0.36627974999999996</v>
          </cell>
          <cell r="AJ19">
            <v>0.36627974999999996</v>
          </cell>
          <cell r="AK19">
            <v>0.36627974999999996</v>
          </cell>
          <cell r="AL19">
            <v>0.36627974999999996</v>
          </cell>
          <cell r="AM19">
            <v>0.36627974999999996</v>
          </cell>
          <cell r="AN19">
            <v>0.36627974999999996</v>
          </cell>
          <cell r="AO19">
            <v>0.36627974999999996</v>
          </cell>
          <cell r="AP19">
            <v>0.36627974999999996</v>
          </cell>
          <cell r="AQ19">
            <v>0.36627974999999996</v>
          </cell>
          <cell r="AR19">
            <v>0.36627974999999996</v>
          </cell>
          <cell r="AS19">
            <v>0.36627974999999996</v>
          </cell>
          <cell r="AT19">
            <v>0.36627974999999996</v>
          </cell>
          <cell r="AU19">
            <v>0.36627974999999996</v>
          </cell>
          <cell r="AV19">
            <v>0.36627974999999996</v>
          </cell>
          <cell r="AW19">
            <v>0.36627974999999996</v>
          </cell>
          <cell r="AX19">
            <v>0.36627974999999996</v>
          </cell>
          <cell r="AY19">
            <v>0.36627974999999996</v>
          </cell>
          <cell r="AZ19">
            <v>0.36627974999999996</v>
          </cell>
          <cell r="BA19">
            <v>0.36627974999999996</v>
          </cell>
          <cell r="BB19">
            <v>0.36627974999999996</v>
          </cell>
          <cell r="BC19">
            <v>0.36627974999999996</v>
          </cell>
          <cell r="BD19">
            <v>0.36627974999999996</v>
          </cell>
          <cell r="BE19">
            <v>0.36627974999999996</v>
          </cell>
          <cell r="BF19">
            <v>0.36627974999999996</v>
          </cell>
          <cell r="BG19">
            <v>0.36627974999999996</v>
          </cell>
          <cell r="BH19">
            <v>0.36627974999999996</v>
          </cell>
          <cell r="BI19">
            <v>0.36627974999999996</v>
          </cell>
          <cell r="BJ19">
            <v>0.36627974999999996</v>
          </cell>
          <cell r="BK19">
            <v>0.36627974999999996</v>
          </cell>
          <cell r="BL19">
            <v>0.36627974999999996</v>
          </cell>
          <cell r="BM19">
            <v>0.36627974999999996</v>
          </cell>
        </row>
        <row r="20">
          <cell r="D20">
            <v>302</v>
          </cell>
          <cell r="E20">
            <v>302</v>
          </cell>
          <cell r="F20">
            <v>302</v>
          </cell>
          <cell r="G20">
            <v>302</v>
          </cell>
          <cell r="H20">
            <v>302</v>
          </cell>
          <cell r="I20">
            <v>302</v>
          </cell>
          <cell r="J20">
            <v>302</v>
          </cell>
          <cell r="K20">
            <v>302</v>
          </cell>
          <cell r="L20">
            <v>302</v>
          </cell>
          <cell r="M20">
            <v>302</v>
          </cell>
          <cell r="N20">
            <v>302</v>
          </cell>
          <cell r="O20">
            <v>302</v>
          </cell>
          <cell r="P20">
            <v>302</v>
          </cell>
          <cell r="Q20">
            <v>302</v>
          </cell>
          <cell r="R20">
            <v>302</v>
          </cell>
          <cell r="S20">
            <v>302</v>
          </cell>
          <cell r="T20">
            <v>302</v>
          </cell>
          <cell r="U20">
            <v>302</v>
          </cell>
          <cell r="V20">
            <v>302</v>
          </cell>
          <cell r="W20">
            <v>302</v>
          </cell>
          <cell r="X20">
            <v>302</v>
          </cell>
          <cell r="Y20">
            <v>302</v>
          </cell>
          <cell r="Z20">
            <v>302</v>
          </cell>
          <cell r="AA20">
            <v>302</v>
          </cell>
          <cell r="AB20">
            <v>302</v>
          </cell>
          <cell r="AC20">
            <v>302</v>
          </cell>
          <cell r="AD20">
            <v>302</v>
          </cell>
          <cell r="AE20">
            <v>302</v>
          </cell>
          <cell r="AF20">
            <v>302</v>
          </cell>
          <cell r="AG20">
            <v>302</v>
          </cell>
          <cell r="AH20">
            <v>302</v>
          </cell>
          <cell r="AI20">
            <v>302</v>
          </cell>
          <cell r="AJ20">
            <v>302</v>
          </cell>
          <cell r="AK20">
            <v>302</v>
          </cell>
          <cell r="AL20">
            <v>302</v>
          </cell>
          <cell r="AM20">
            <v>302</v>
          </cell>
          <cell r="AN20">
            <v>302</v>
          </cell>
          <cell r="AO20">
            <v>302</v>
          </cell>
          <cell r="AP20">
            <v>302</v>
          </cell>
          <cell r="AQ20">
            <v>302</v>
          </cell>
          <cell r="AR20">
            <v>302</v>
          </cell>
          <cell r="AS20">
            <v>302</v>
          </cell>
          <cell r="AT20">
            <v>302</v>
          </cell>
          <cell r="AU20">
            <v>302</v>
          </cell>
          <cell r="AV20">
            <v>302</v>
          </cell>
          <cell r="AW20">
            <v>302</v>
          </cell>
          <cell r="AX20">
            <v>302</v>
          </cell>
          <cell r="AY20">
            <v>302</v>
          </cell>
          <cell r="AZ20">
            <v>302</v>
          </cell>
          <cell r="BA20">
            <v>302</v>
          </cell>
          <cell r="BB20">
            <v>302</v>
          </cell>
          <cell r="BC20">
            <v>302</v>
          </cell>
          <cell r="BD20">
            <v>302</v>
          </cell>
          <cell r="BE20">
            <v>302</v>
          </cell>
          <cell r="BF20">
            <v>302</v>
          </cell>
          <cell r="BG20">
            <v>302</v>
          </cell>
          <cell r="BH20">
            <v>302</v>
          </cell>
          <cell r="BI20">
            <v>302</v>
          </cell>
          <cell r="BJ20">
            <v>302</v>
          </cell>
          <cell r="BK20">
            <v>302</v>
          </cell>
          <cell r="BL20">
            <v>302</v>
          </cell>
          <cell r="BM20">
            <v>302</v>
          </cell>
        </row>
        <row r="21">
          <cell r="D21">
            <v>70.033728571428583</v>
          </cell>
          <cell r="E21">
            <v>87.880457142857153</v>
          </cell>
          <cell r="F21">
            <v>105.72718571428572</v>
          </cell>
          <cell r="G21">
            <v>123.5739142857143</v>
          </cell>
          <cell r="H21">
            <v>141.42064285714287</v>
          </cell>
          <cell r="I21">
            <v>159.26737142857144</v>
          </cell>
          <cell r="J21">
            <v>177.11410000000001</v>
          </cell>
          <cell r="K21">
            <v>194.96082857142858</v>
          </cell>
          <cell r="L21">
            <v>212.80755714285715</v>
          </cell>
          <cell r="M21">
            <v>230.65428571428572</v>
          </cell>
          <cell r="N21">
            <v>248.50101428571429</v>
          </cell>
          <cell r="O21">
            <v>266.34774285714286</v>
          </cell>
          <cell r="P21">
            <v>284.19447142857143</v>
          </cell>
          <cell r="Q21">
            <v>302.0412</v>
          </cell>
          <cell r="R21">
            <v>319.88792857142857</v>
          </cell>
          <cell r="S21">
            <v>337.73465714285715</v>
          </cell>
          <cell r="T21">
            <v>355.58138571428572</v>
          </cell>
          <cell r="U21">
            <v>373.42811428571429</v>
          </cell>
          <cell r="V21">
            <v>391.27484285714286</v>
          </cell>
          <cell r="W21">
            <v>409.12157142857143</v>
          </cell>
          <cell r="X21">
            <v>426.9683</v>
          </cell>
          <cell r="Y21">
            <v>444.81502857142857</v>
          </cell>
          <cell r="Z21">
            <v>462.66175714285714</v>
          </cell>
          <cell r="AA21">
            <v>480.50848571428571</v>
          </cell>
          <cell r="AB21">
            <v>498.35521428571428</v>
          </cell>
          <cell r="AC21">
            <v>516.20194285714285</v>
          </cell>
          <cell r="AD21">
            <v>534.04867142857142</v>
          </cell>
          <cell r="AE21">
            <v>551.8954</v>
          </cell>
          <cell r="AF21">
            <v>569.74212857142857</v>
          </cell>
          <cell r="AG21">
            <v>587.58885714285714</v>
          </cell>
          <cell r="AH21">
            <v>587.58885714285714</v>
          </cell>
          <cell r="AI21">
            <v>604.85988479262676</v>
          </cell>
          <cell r="AJ21">
            <v>622.13091244239638</v>
          </cell>
          <cell r="AK21">
            <v>639.401940092166</v>
          </cell>
          <cell r="AL21">
            <v>656.67296774193562</v>
          </cell>
          <cell r="AM21">
            <v>673.94399539170524</v>
          </cell>
          <cell r="AN21">
            <v>691.21502304147486</v>
          </cell>
          <cell r="AO21">
            <v>708.48605069124449</v>
          </cell>
          <cell r="AP21">
            <v>725.75707834101411</v>
          </cell>
          <cell r="AQ21">
            <v>743.02810599078373</v>
          </cell>
          <cell r="AR21">
            <v>760.29913364055335</v>
          </cell>
          <cell r="AS21">
            <v>777.57016129032297</v>
          </cell>
          <cell r="AT21">
            <v>794.84118894009259</v>
          </cell>
          <cell r="AU21">
            <v>812.11221658986221</v>
          </cell>
          <cell r="AV21">
            <v>829.38324423963184</v>
          </cell>
          <cell r="AW21">
            <v>846.65427188940146</v>
          </cell>
          <cell r="AX21">
            <v>863.92529953917108</v>
          </cell>
          <cell r="AY21">
            <v>881.1963271889407</v>
          </cell>
          <cell r="AZ21">
            <v>898.46735483871032</v>
          </cell>
          <cell r="BA21">
            <v>915.73838248847994</v>
          </cell>
          <cell r="BB21">
            <v>933.00941013824956</v>
          </cell>
          <cell r="BC21">
            <v>950.28043778801919</v>
          </cell>
          <cell r="BD21">
            <v>967.55146543778881</v>
          </cell>
          <cell r="BE21">
            <v>984.82249308755843</v>
          </cell>
          <cell r="BF21">
            <v>1002.093520737328</v>
          </cell>
          <cell r="BG21">
            <v>1019.3645483870977</v>
          </cell>
          <cell r="BH21">
            <v>1036.6355760368672</v>
          </cell>
          <cell r="BI21">
            <v>1053.9066036866368</v>
          </cell>
          <cell r="BJ21">
            <v>1071.1776313364064</v>
          </cell>
          <cell r="BK21">
            <v>1088.448658986176</v>
          </cell>
          <cell r="BL21">
            <v>1105.7196866359457</v>
          </cell>
          <cell r="BM21">
            <v>1122.9907142857153</v>
          </cell>
          <cell r="BN21">
            <v>1140.8374428571437</v>
          </cell>
          <cell r="BO21">
            <v>1158.6841714285724</v>
          </cell>
          <cell r="BP21">
            <v>1176.5309000000011</v>
          </cell>
          <cell r="BQ21">
            <v>1194.3776285714298</v>
          </cell>
          <cell r="BR21">
            <v>1212.2243571428585</v>
          </cell>
          <cell r="BS21">
            <v>1230.0710857142872</v>
          </cell>
          <cell r="BT21">
            <v>1247.9178142857158</v>
          </cell>
          <cell r="BU21">
            <v>1265.7645428571445</v>
          </cell>
          <cell r="BV21">
            <v>1283.6112714285732</v>
          </cell>
          <cell r="BW21">
            <v>1301.4580000000019</v>
          </cell>
          <cell r="BX21">
            <v>1319.3047285714306</v>
          </cell>
          <cell r="BY21">
            <v>1337.1514571428593</v>
          </cell>
          <cell r="BZ21">
            <v>1354.998185714288</v>
          </cell>
          <cell r="CA21">
            <v>1372.8449142857166</v>
          </cell>
          <cell r="CB21">
            <v>1390.6916428571453</v>
          </cell>
          <cell r="CC21">
            <v>1408.538371428574</v>
          </cell>
          <cell r="CD21">
            <v>1426.3851000000027</v>
          </cell>
          <cell r="CE21">
            <v>1444.2318285714314</v>
          </cell>
          <cell r="CF21">
            <v>1462.0785571428601</v>
          </cell>
          <cell r="CG21">
            <v>1479.9252857142887</v>
          </cell>
          <cell r="CH21">
            <v>1497.7720142857174</v>
          </cell>
          <cell r="CI21">
            <v>1515.6187428571461</v>
          </cell>
          <cell r="CJ21">
            <v>1533.4654714285748</v>
          </cell>
          <cell r="CK21">
            <v>1551.3122000000035</v>
          </cell>
          <cell r="CL21">
            <v>1569.1589285714322</v>
          </cell>
          <cell r="CM21">
            <v>1587.0056571428609</v>
          </cell>
          <cell r="CN21">
            <v>1604.8523857142895</v>
          </cell>
          <cell r="CO21">
            <v>1622.6991142857182</v>
          </cell>
          <cell r="CP21">
            <v>1640.5458428571469</v>
          </cell>
          <cell r="CQ21">
            <v>1658.3925714285756</v>
          </cell>
          <cell r="CR21">
            <v>1658.3925714285756</v>
          </cell>
          <cell r="CS21">
            <v>1675.6635990783452</v>
          </cell>
          <cell r="CT21">
            <v>1692.9346267281148</v>
          </cell>
          <cell r="CU21">
            <v>1710.2056543778845</v>
          </cell>
          <cell r="CV21">
            <v>1727.4766820276541</v>
          </cell>
          <cell r="CW21">
            <v>1744.7477096774237</v>
          </cell>
          <cell r="CX21">
            <v>1762.0187373271933</v>
          </cell>
          <cell r="CY21">
            <v>1779.2897649769629</v>
          </cell>
          <cell r="CZ21">
            <v>1796.5607926267326</v>
          </cell>
          <cell r="DA21">
            <v>1813.8318202765022</v>
          </cell>
          <cell r="DB21">
            <v>1831.1028479262718</v>
          </cell>
          <cell r="DC21">
            <v>1848.3738755760414</v>
          </cell>
          <cell r="DD21">
            <v>1865.644903225811</v>
          </cell>
          <cell r="DE21">
            <v>1882.9159308755807</v>
          </cell>
          <cell r="DF21">
            <v>1900.1869585253503</v>
          </cell>
          <cell r="DG21">
            <v>1917.4579861751199</v>
          </cell>
          <cell r="DH21">
            <v>1934.7290138248895</v>
          </cell>
          <cell r="DI21">
            <v>1952.0000414746592</v>
          </cell>
          <cell r="DJ21">
            <v>1969.2710691244288</v>
          </cell>
          <cell r="DK21">
            <v>1986.5420967741984</v>
          </cell>
          <cell r="DL21">
            <v>2003.813124423968</v>
          </cell>
          <cell r="DM21">
            <v>2021.0841520737376</v>
          </cell>
          <cell r="DN21">
            <v>2038.3551797235073</v>
          </cell>
          <cell r="DO21">
            <v>2055.6262073732769</v>
          </cell>
          <cell r="DP21">
            <v>2072.8972350230465</v>
          </cell>
          <cell r="DQ21">
            <v>2090.1682626728161</v>
          </cell>
          <cell r="DR21">
            <v>2107.4392903225857</v>
          </cell>
          <cell r="DS21">
            <v>2124.7103179723554</v>
          </cell>
          <cell r="DT21">
            <v>2141.981345622125</v>
          </cell>
          <cell r="DU21">
            <v>2159.2523732718946</v>
          </cell>
          <cell r="DV21">
            <v>2176.5234009216642</v>
          </cell>
          <cell r="DW21">
            <v>2193.7944285714339</v>
          </cell>
          <cell r="DX21">
            <v>2211.0654562212035</v>
          </cell>
          <cell r="DY21">
            <v>2228.3364838709731</v>
          </cell>
          <cell r="DZ21">
            <v>2245.6075115207427</v>
          </cell>
          <cell r="EA21">
            <v>2262.8785391705123</v>
          </cell>
          <cell r="EB21">
            <v>2280.149566820282</v>
          </cell>
          <cell r="EC21">
            <v>2297.4205944700516</v>
          </cell>
          <cell r="ED21">
            <v>2314.6916221198212</v>
          </cell>
          <cell r="EE21">
            <v>2331.9626497695908</v>
          </cell>
          <cell r="EF21">
            <v>2349.2336774193604</v>
          </cell>
          <cell r="EG21">
            <v>2366.5047050691301</v>
          </cell>
          <cell r="EH21">
            <v>2383.7757327188997</v>
          </cell>
          <cell r="EI21">
            <v>2401.0467603686693</v>
          </cell>
          <cell r="EJ21">
            <v>2418.3177880184389</v>
          </cell>
          <cell r="EK21">
            <v>2435.5888156682086</v>
          </cell>
          <cell r="EL21">
            <v>2452.8598433179782</v>
          </cell>
          <cell r="EM21">
            <v>2470.1308709677478</v>
          </cell>
          <cell r="EN21">
            <v>2487.4018986175174</v>
          </cell>
          <cell r="EO21">
            <v>2504.672926267287</v>
          </cell>
          <cell r="EP21">
            <v>2521.9439539170567</v>
          </cell>
          <cell r="EQ21">
            <v>2539.2149815668263</v>
          </cell>
          <cell r="ER21">
            <v>2556.4860092165959</v>
          </cell>
          <cell r="ES21">
            <v>2573.7570368663655</v>
          </cell>
          <cell r="ET21">
            <v>2591.0280645161351</v>
          </cell>
          <cell r="EU21">
            <v>2608.2990921659048</v>
          </cell>
          <cell r="EV21">
            <v>2625.5701198156744</v>
          </cell>
          <cell r="EW21">
            <v>2642.841147465444</v>
          </cell>
          <cell r="EX21">
            <v>2660.1121751152136</v>
          </cell>
          <cell r="EY21">
            <v>2677.3832027649833</v>
          </cell>
          <cell r="EZ21">
            <v>2694.6542304147529</v>
          </cell>
          <cell r="FA21">
            <v>2711.9252580645225</v>
          </cell>
          <cell r="FB21">
            <v>2729.1962857142921</v>
          </cell>
          <cell r="FC21">
            <v>2747.0430142857208</v>
          </cell>
          <cell r="FD21">
            <v>2764.8897428571495</v>
          </cell>
          <cell r="FE21">
            <v>2782.7364714285782</v>
          </cell>
          <cell r="FF21">
            <v>2800.5832000000069</v>
          </cell>
          <cell r="FG21">
            <v>2818.4299285714355</v>
          </cell>
          <cell r="FH21">
            <v>2836.2766571428642</v>
          </cell>
          <cell r="FI21">
            <v>2854.1233857142929</v>
          </cell>
          <cell r="FJ21">
            <v>2871.9701142857216</v>
          </cell>
          <cell r="FK21">
            <v>2889.8168428571503</v>
          </cell>
          <cell r="FL21">
            <v>2907.663571428579</v>
          </cell>
          <cell r="FM21">
            <v>2925.5103000000076</v>
          </cell>
          <cell r="FN21">
            <v>2943.3570285714363</v>
          </cell>
          <cell r="FO21">
            <v>2961.203757142865</v>
          </cell>
          <cell r="FP21">
            <v>2979.0504857142937</v>
          </cell>
          <cell r="FQ21">
            <v>2996.8972142857224</v>
          </cell>
          <cell r="FR21">
            <v>3014.7439428571511</v>
          </cell>
          <cell r="FS21">
            <v>3032.5906714285798</v>
          </cell>
          <cell r="FT21">
            <v>3050.4374000000084</v>
          </cell>
          <cell r="FU21">
            <v>3068.2841285714371</v>
          </cell>
          <cell r="FV21">
            <v>3086.1308571428658</v>
          </cell>
          <cell r="FW21">
            <v>3103.9775857142945</v>
          </cell>
          <cell r="FX21">
            <v>3121.8243142857232</v>
          </cell>
          <cell r="FY21">
            <v>3139.6710428571519</v>
          </cell>
          <cell r="FZ21">
            <v>3157.5177714285805</v>
          </cell>
          <cell r="GA21">
            <v>3175.3645000000092</v>
          </cell>
          <cell r="GB21">
            <v>3193.2112285714379</v>
          </cell>
          <cell r="GC21">
            <v>3211.0579571428666</v>
          </cell>
          <cell r="GD21">
            <v>3228.9046857142953</v>
          </cell>
          <cell r="GE21">
            <v>3246.751414285724</v>
          </cell>
          <cell r="GF21">
            <v>3264.5981428571527</v>
          </cell>
          <cell r="GG21">
            <v>3281.8691705069223</v>
          </cell>
          <cell r="GH21">
            <v>3299.1401981566919</v>
          </cell>
          <cell r="GI21">
            <v>3316.4112258064615</v>
          </cell>
          <cell r="GJ21">
            <v>3333.6822534562311</v>
          </cell>
          <cell r="GK21">
            <v>3350.9532811060008</v>
          </cell>
          <cell r="GL21">
            <v>3368.2243087557704</v>
          </cell>
          <cell r="GM21">
            <v>3385.49533640554</v>
          </cell>
          <cell r="GN21">
            <v>3402.7663640553096</v>
          </cell>
          <cell r="GO21">
            <v>3420.0373917050792</v>
          </cell>
          <cell r="GP21">
            <v>3437.3084193548489</v>
          </cell>
          <cell r="GQ21">
            <v>3454.5794470046185</v>
          </cell>
          <cell r="GR21">
            <v>3471.8504746543881</v>
          </cell>
          <cell r="GS21">
            <v>3489.1215023041577</v>
          </cell>
          <cell r="GT21">
            <v>3506.3925299539274</v>
          </cell>
          <cell r="GU21">
            <v>3523.663557603697</v>
          </cell>
          <cell r="GV21">
            <v>3540.9345852534666</v>
          </cell>
          <cell r="GW21">
            <v>3558.2056129032362</v>
          </cell>
          <cell r="GX21">
            <v>3575.4766405530058</v>
          </cell>
          <cell r="GY21">
            <v>3592.7476682027755</v>
          </cell>
          <cell r="GZ21">
            <v>3610.0186958525451</v>
          </cell>
          <cell r="HA21">
            <v>3627.2897235023147</v>
          </cell>
          <cell r="HB21">
            <v>3644.5607511520843</v>
          </cell>
          <cell r="HC21">
            <v>3661.8317788018539</v>
          </cell>
          <cell r="HD21">
            <v>3679.1028064516236</v>
          </cell>
          <cell r="HE21">
            <v>3696.3738341013932</v>
          </cell>
          <cell r="HF21">
            <v>3713.6448617511628</v>
          </cell>
          <cell r="HG21">
            <v>3730.9158894009324</v>
          </cell>
          <cell r="HH21">
            <v>3748.186917050702</v>
          </cell>
          <cell r="HI21">
            <v>3765.4579447004717</v>
          </cell>
          <cell r="HJ21">
            <v>3782.7289723502413</v>
          </cell>
          <cell r="HK21">
            <v>3800.0000000000109</v>
          </cell>
        </row>
        <row r="24">
          <cell r="AH24">
            <v>2774.2939999999999</v>
          </cell>
          <cell r="AI24">
            <v>2755.5259999999998</v>
          </cell>
          <cell r="AJ24">
            <v>2736.7579999999998</v>
          </cell>
          <cell r="AK24">
            <v>2717.99</v>
          </cell>
          <cell r="AL24">
            <v>2699.2219999999998</v>
          </cell>
          <cell r="AM24">
            <v>2680.4539999999997</v>
          </cell>
          <cell r="AN24">
            <v>2661.6859999999997</v>
          </cell>
          <cell r="AO24">
            <v>2642.9179999999997</v>
          </cell>
          <cell r="AP24">
            <v>2624.1499999999996</v>
          </cell>
          <cell r="AQ24">
            <v>2605.3819999999996</v>
          </cell>
          <cell r="AR24">
            <v>2586.6139999999996</v>
          </cell>
          <cell r="AS24">
            <v>2567.8459999999995</v>
          </cell>
          <cell r="AT24">
            <v>2549.0779999999995</v>
          </cell>
          <cell r="AU24">
            <v>2530.3099999999995</v>
          </cell>
          <cell r="AV24">
            <v>2511.5419999999995</v>
          </cell>
          <cell r="AW24">
            <v>2492.7739999999994</v>
          </cell>
          <cell r="AX24">
            <v>2474.0059999999994</v>
          </cell>
          <cell r="AY24">
            <v>2455.2379999999994</v>
          </cell>
          <cell r="AZ24">
            <v>2436.4699999999993</v>
          </cell>
          <cell r="BA24">
            <v>2417.7019999999993</v>
          </cell>
          <cell r="BB24">
            <v>2398.9339999999993</v>
          </cell>
          <cell r="BC24">
            <v>2380.1659999999993</v>
          </cell>
          <cell r="BD24">
            <v>2361.3979999999992</v>
          </cell>
          <cell r="BE24">
            <v>2342.6299999999992</v>
          </cell>
          <cell r="BF24">
            <v>2323.8619999999992</v>
          </cell>
          <cell r="BG24">
            <v>2305.0939999999991</v>
          </cell>
          <cell r="BH24">
            <v>2286.3259999999991</v>
          </cell>
          <cell r="BI24">
            <v>2267.5579999999991</v>
          </cell>
          <cell r="BJ24">
            <v>2248.7899999999991</v>
          </cell>
          <cell r="BK24">
            <v>2230.021999999999</v>
          </cell>
          <cell r="BL24">
            <v>2211.253999999999</v>
          </cell>
          <cell r="BM24">
            <v>2192.485999999999</v>
          </cell>
        </row>
        <row r="28">
          <cell r="D28">
            <v>-3.1696264364959803</v>
          </cell>
          <cell r="E28">
            <v>-3.1666898526706673</v>
          </cell>
          <cell r="F28">
            <v>-3.1713498292190376</v>
          </cell>
          <cell r="G28">
            <v>-3.1788828134822111</v>
          </cell>
          <cell r="H28">
            <v>-3.1847317206390624</v>
          </cell>
          <cell r="I28">
            <v>-3.180717901636311</v>
          </cell>
          <cell r="J28">
            <v>-3.1768287419953296</v>
          </cell>
          <cell r="K28">
            <v>-3.1707775469592234</v>
          </cell>
          <cell r="L28">
            <v>-3.1705548935048111</v>
          </cell>
          <cell r="M28">
            <v>-3.1696129206680825</v>
          </cell>
          <cell r="N28">
            <v>-3.1655394857478809</v>
          </cell>
          <cell r="O28">
            <v>-3.1602469218498648</v>
          </cell>
          <cell r="P28">
            <v>-3.1598622722492475</v>
          </cell>
          <cell r="Q28">
            <v>-3.1573980111621993</v>
          </cell>
          <cell r="R28">
            <v>-3.1559495529020047</v>
          </cell>
          <cell r="S28">
            <v>-3.1545438268087014</v>
          </cell>
          <cell r="T28">
            <v>-3.1529662437368811</v>
          </cell>
          <cell r="U28">
            <v>-3.1521534655102825</v>
          </cell>
          <cell r="V28">
            <v>-3.1480247479866508</v>
          </cell>
          <cell r="W28">
            <v>-3.1465229750428132</v>
          </cell>
          <cell r="X28">
            <v>-3.1465396532756893</v>
          </cell>
          <cell r="Y28">
            <v>-3.1512689638881071</v>
          </cell>
          <cell r="Z28">
            <v>-3.1490961021205939</v>
          </cell>
          <cell r="AA28">
            <v>-3.1510184937046466</v>
          </cell>
          <cell r="AB28">
            <v>-3.1508905317469806</v>
          </cell>
          <cell r="AC28">
            <v>-3.1493663071014892</v>
          </cell>
          <cell r="AD28">
            <v>-3.1490433451583879</v>
          </cell>
          <cell r="AE28">
            <v>-3.1435781250526404</v>
          </cell>
          <cell r="AF28">
            <v>-3.1456812526432962</v>
          </cell>
          <cell r="AG28">
            <v>-3.1381599084022618</v>
          </cell>
          <cell r="AH28">
            <v>-3.1381599084022618</v>
          </cell>
          <cell r="AI28">
            <v>0.4356665545087483</v>
          </cell>
          <cell r="AJ28">
            <v>0.4356665545087483</v>
          </cell>
          <cell r="AK28">
            <v>0.4356665545087483</v>
          </cell>
          <cell r="AL28">
            <v>0.4356665545087483</v>
          </cell>
          <cell r="AM28">
            <v>0.4356665545087483</v>
          </cell>
          <cell r="AN28">
            <v>0.4356665545087483</v>
          </cell>
          <cell r="AO28">
            <v>0.4356665545087483</v>
          </cell>
          <cell r="AP28">
            <v>0.4356665545087483</v>
          </cell>
          <cell r="AQ28">
            <v>0.4356665545087483</v>
          </cell>
          <cell r="AR28">
            <v>0.4356665545087483</v>
          </cell>
          <cell r="AS28">
            <v>0.4356665545087483</v>
          </cell>
          <cell r="AT28">
            <v>0.4356665545087483</v>
          </cell>
          <cell r="AU28">
            <v>0.4356665545087483</v>
          </cell>
          <cell r="AV28">
            <v>0.4356665545087483</v>
          </cell>
          <cell r="AW28">
            <v>0.4356665545087483</v>
          </cell>
          <cell r="AX28">
            <v>0.4356665545087483</v>
          </cell>
          <cell r="AY28">
            <v>0.4356665545087483</v>
          </cell>
          <cell r="AZ28">
            <v>0.4356665545087483</v>
          </cell>
          <cell r="BA28">
            <v>0.4356665545087483</v>
          </cell>
          <cell r="BB28">
            <v>0.4356665545087483</v>
          </cell>
          <cell r="BC28">
            <v>0.4356665545087483</v>
          </cell>
          <cell r="BD28">
            <v>0.4356665545087483</v>
          </cell>
          <cell r="BE28">
            <v>0.4356665545087483</v>
          </cell>
          <cell r="BF28">
            <v>0.4356665545087483</v>
          </cell>
          <cell r="BG28">
            <v>0.4356665545087483</v>
          </cell>
          <cell r="BH28">
            <v>0.4356665545087483</v>
          </cell>
          <cell r="BI28">
            <v>0.4356665545087483</v>
          </cell>
          <cell r="BJ28">
            <v>0.4356665545087483</v>
          </cell>
          <cell r="BK28">
            <v>0.4356665545087483</v>
          </cell>
          <cell r="BL28">
            <v>0.4356665545087483</v>
          </cell>
          <cell r="BM28">
            <v>0.4356665545087483</v>
          </cell>
          <cell r="BN28">
            <v>0.43662563044132086</v>
          </cell>
          <cell r="BO28">
            <v>0.43419845810402502</v>
          </cell>
          <cell r="BP28">
            <v>0.43456984937083853</v>
          </cell>
          <cell r="BQ28">
            <v>0.43806859151830313</v>
          </cell>
          <cell r="BR28">
            <v>0.43832384950673842</v>
          </cell>
          <cell r="BS28">
            <v>0.43857910749517376</v>
          </cell>
          <cell r="BT28">
            <v>0.43905009435102438</v>
          </cell>
          <cell r="BU28">
            <v>0.44267375225228667</v>
          </cell>
          <cell r="BV28">
            <v>0.44291116188368057</v>
          </cell>
          <cell r="BW28">
            <v>0.44347031442230928</v>
          </cell>
          <cell r="BX28">
            <v>0.4436315733934616</v>
          </cell>
          <cell r="BY28">
            <v>0.44379283236461387</v>
          </cell>
          <cell r="BZ28">
            <v>0.44395409133576619</v>
          </cell>
          <cell r="CA28">
            <v>0.4186282228860132</v>
          </cell>
          <cell r="CB28">
            <v>0.39988705778315237</v>
          </cell>
          <cell r="CC28">
            <v>0.38078790820584707</v>
          </cell>
          <cell r="CD28">
            <v>0.353935131414646</v>
          </cell>
          <cell r="CE28">
            <v>0.32708235462344493</v>
          </cell>
          <cell r="CF28">
            <v>0.30022957783224391</v>
          </cell>
          <cell r="CG28">
            <v>0.27337680104104284</v>
          </cell>
          <cell r="CH28">
            <v>0.25107919638671378</v>
          </cell>
          <cell r="CI28">
            <v>0.23536629507927684</v>
          </cell>
          <cell r="CJ28">
            <v>0.2162671455019716</v>
          </cell>
          <cell r="CK28">
            <v>0.18941436871077053</v>
          </cell>
          <cell r="CL28">
            <v>0.16262888667057887</v>
          </cell>
          <cell r="CM28">
            <v>0.13584340463038724</v>
          </cell>
          <cell r="CN28">
            <v>0.10905792259019559</v>
          </cell>
          <cell r="CO28">
            <v>8.6827612686875957E-2</v>
          </cell>
          <cell r="CP28">
            <v>7.1182006130448464E-2</v>
          </cell>
          <cell r="CQ28">
            <v>5.2150151304152639E-2</v>
          </cell>
          <cell r="CR28">
            <v>5.2150151304152639E-2</v>
          </cell>
          <cell r="CS28">
            <v>0.76529811574697171</v>
          </cell>
          <cell r="CT28">
            <v>0.76529811574697171</v>
          </cell>
          <cell r="CU28">
            <v>0.76529811574697171</v>
          </cell>
          <cell r="CV28">
            <v>0.76529811574697171</v>
          </cell>
          <cell r="CW28">
            <v>0.76529811574697171</v>
          </cell>
          <cell r="CX28">
            <v>0.76529811574697171</v>
          </cell>
          <cell r="CY28">
            <v>0.76529811574697171</v>
          </cell>
          <cell r="CZ28">
            <v>0.76529811574697171</v>
          </cell>
          <cell r="DA28">
            <v>0.76529811574697171</v>
          </cell>
          <cell r="DB28">
            <v>0.76529811574697171</v>
          </cell>
          <cell r="DC28">
            <v>0.76529811574697171</v>
          </cell>
          <cell r="DD28">
            <v>0.76529811574697171</v>
          </cell>
          <cell r="DE28">
            <v>0.76529811574697171</v>
          </cell>
          <cell r="DF28">
            <v>0.76529811574697171</v>
          </cell>
          <cell r="DG28">
            <v>0.76529811574697171</v>
          </cell>
          <cell r="DH28">
            <v>0.76529811574697171</v>
          </cell>
          <cell r="DI28">
            <v>0.76529811574697171</v>
          </cell>
          <cell r="DJ28">
            <v>0.76529811574697171</v>
          </cell>
          <cell r="DK28">
            <v>0.76529811574697171</v>
          </cell>
          <cell r="DL28">
            <v>0.76529811574697171</v>
          </cell>
          <cell r="DM28">
            <v>0.76529811574697171</v>
          </cell>
          <cell r="DN28">
            <v>0.76529811574697171</v>
          </cell>
          <cell r="DO28">
            <v>0.76529811574697171</v>
          </cell>
          <cell r="DP28">
            <v>0.76529811574697171</v>
          </cell>
          <cell r="DQ28">
            <v>0.76529811574697171</v>
          </cell>
          <cell r="DR28">
            <v>0.76529811574697171</v>
          </cell>
          <cell r="DS28">
            <v>0.76529811574697171</v>
          </cell>
          <cell r="DT28">
            <v>0.76529811574697171</v>
          </cell>
          <cell r="DU28">
            <v>0.76529811574697171</v>
          </cell>
          <cell r="DV28">
            <v>0.76529811574697171</v>
          </cell>
          <cell r="DW28">
            <v>0.76529811574697171</v>
          </cell>
          <cell r="DX28">
            <v>0.7757605488413285</v>
          </cell>
          <cell r="DY28">
            <v>0.79089415473482305</v>
          </cell>
          <cell r="DZ28">
            <v>0.80711196460543044</v>
          </cell>
          <cell r="EA28">
            <v>0.81388699861532154</v>
          </cell>
          <cell r="EB28">
            <v>0.81613855345976904</v>
          </cell>
          <cell r="EC28">
            <v>0.82508593602965397</v>
          </cell>
          <cell r="ED28">
            <v>0.82862612660654611</v>
          </cell>
          <cell r="EE28">
            <v>0.83209999446772132</v>
          </cell>
          <cell r="EF28">
            <v>0.8398259584896578</v>
          </cell>
          <cell r="EG28">
            <v>0.85309439964911982</v>
          </cell>
          <cell r="EH28">
            <v>0.8537896573339453</v>
          </cell>
          <cell r="EI28">
            <v>0.84942307784525162</v>
          </cell>
          <cell r="EJ28">
            <v>0.85226342971591207</v>
          </cell>
          <cell r="EK28">
            <v>0.85590868021717759</v>
          </cell>
          <cell r="EL28">
            <v>0.85955393071844322</v>
          </cell>
          <cell r="EM28">
            <v>0.86409143596889892</v>
          </cell>
          <cell r="EN28">
            <v>0.87035934838388873</v>
          </cell>
          <cell r="EO28">
            <v>0.87071745936615697</v>
          </cell>
          <cell r="EP28">
            <v>0.86332194313452937</v>
          </cell>
          <cell r="EQ28">
            <v>0.86365542666790407</v>
          </cell>
          <cell r="ER28">
            <v>0.86386273254313628</v>
          </cell>
          <cell r="ES28">
            <v>0.86490045564582474</v>
          </cell>
          <cell r="ET28">
            <v>0.87049335088538526</v>
          </cell>
          <cell r="EU28">
            <v>0.87704309211534648</v>
          </cell>
          <cell r="EV28">
            <v>0.87381358372954443</v>
          </cell>
          <cell r="EW28">
            <v>0.86619518568031761</v>
          </cell>
          <cell r="EX28">
            <v>0.86618109449515557</v>
          </cell>
          <cell r="EY28">
            <v>0.86610658490754944</v>
          </cell>
          <cell r="EZ28">
            <v>0.86603207531994331</v>
          </cell>
          <cell r="FA28">
            <v>0.87051273786920902</v>
          </cell>
          <cell r="FB28">
            <v>0.8770693554477359</v>
          </cell>
          <cell r="FC28">
            <v>0.84800687800131946</v>
          </cell>
          <cell r="FD28">
            <v>0.8111907733410072</v>
          </cell>
          <cell r="FE28">
            <v>0.77437466868069493</v>
          </cell>
          <cell r="FF28">
            <v>0.77933413602576629</v>
          </cell>
          <cell r="FG28">
            <v>0.78088714040431428</v>
          </cell>
          <cell r="FH28">
            <v>0.78730588219564257</v>
          </cell>
          <cell r="FI28">
            <v>0.79554083877538373</v>
          </cell>
          <cell r="FJ28">
            <v>0.7946160992639798</v>
          </cell>
          <cell r="FK28">
            <v>0.78593773253868016</v>
          </cell>
          <cell r="FL28">
            <v>0.78185228330787926</v>
          </cell>
          <cell r="FM28">
            <v>0.78348688791287924</v>
          </cell>
          <cell r="FN28">
            <v>0.7851214925178791</v>
          </cell>
          <cell r="FO28">
            <v>0.79635837558545786</v>
          </cell>
          <cell r="FP28">
            <v>0.81317054073478734</v>
          </cell>
          <cell r="FQ28">
            <v>0.81986698251330625</v>
          </cell>
          <cell r="FR28">
            <v>0.8221745346284004</v>
          </cell>
          <cell r="FS28">
            <v>0.83185513466163008</v>
          </cell>
          <cell r="FT28">
            <v>0.82478228468030013</v>
          </cell>
          <cell r="FU28">
            <v>0.82368053516536588</v>
          </cell>
          <cell r="FV28">
            <v>0.8271339577873037</v>
          </cell>
          <cell r="FW28">
            <v>0.83548971498089819</v>
          </cell>
          <cell r="FX28">
            <v>0.83372974880368222</v>
          </cell>
          <cell r="FY28">
            <v>0.82758089296304127</v>
          </cell>
          <cell r="FZ28">
            <v>0.87033204443248713</v>
          </cell>
          <cell r="GA28">
            <v>0.92735148850097326</v>
          </cell>
          <cell r="GB28">
            <v>0.97162621467332844</v>
          </cell>
          <cell r="GC28">
            <v>1.0102227043431913</v>
          </cell>
          <cell r="GD28">
            <v>1.0498409247827549</v>
          </cell>
          <cell r="GE28">
            <v>1.0736280412623052</v>
          </cell>
          <cell r="GF28">
            <v>1.0866332667325356</v>
          </cell>
          <cell r="GG28">
            <v>1.0979285050391991</v>
          </cell>
          <cell r="GH28">
            <v>0.90780245628897582</v>
          </cell>
          <cell r="GI28">
            <v>0.90466568642465939</v>
          </cell>
          <cell r="GJ28">
            <v>0.90212803415163401</v>
          </cell>
          <cell r="GK28">
            <v>0.91605208233991653</v>
          </cell>
          <cell r="GL28">
            <v>0.96733452433417966</v>
          </cell>
          <cell r="GM28">
            <v>1.0180770397101304</v>
          </cell>
          <cell r="GN28">
            <v>1.0619071122598032</v>
          </cell>
          <cell r="GO28">
            <v>1.1000675451291566</v>
          </cell>
          <cell r="GP28">
            <v>1.1181061280084552</v>
          </cell>
          <cell r="GQ28">
            <v>1.1312926153135796</v>
          </cell>
          <cell r="GR28">
            <v>1.154073013044872</v>
          </cell>
          <cell r="GS28">
            <v>1.1718966129085424</v>
          </cell>
          <cell r="GT28">
            <v>1.1889450390795255</v>
          </cell>
          <cell r="GU28">
            <v>1.2049020183865455</v>
          </cell>
          <cell r="GV28">
            <v>1.2526440360649007</v>
          </cell>
          <cell r="GW28">
            <v>1.3169595551763575</v>
          </cell>
          <cell r="GX28">
            <v>1.3779239048608691</v>
          </cell>
          <cell r="GY28">
            <v>1.4234487194678282</v>
          </cell>
          <cell r="GZ28">
            <v>1.461762813464748</v>
          </cell>
          <cell r="HA28">
            <v>1.4716994144504616</v>
          </cell>
          <cell r="HB28">
            <v>1.4738823882222798</v>
          </cell>
          <cell r="HC28">
            <v>1.4715508936226305</v>
          </cell>
          <cell r="HD28">
            <v>1.4675770866471562</v>
          </cell>
          <cell r="HE28">
            <v>1.4889937502141053</v>
          </cell>
          <cell r="HF28">
            <v>1.5595548244972564</v>
          </cell>
          <cell r="HG28">
            <v>1.6350582897514745</v>
          </cell>
          <cell r="HH28">
            <v>1.7071755067358241</v>
          </cell>
          <cell r="HI28">
            <v>1.7634637263851476</v>
          </cell>
          <cell r="HJ28">
            <v>1.8064612327101102</v>
          </cell>
          <cell r="HK28">
            <v>1.8408786582813716</v>
          </cell>
        </row>
        <row r="30">
          <cell r="D30">
            <v>835.54725714285712</v>
          </cell>
          <cell r="E30">
            <v>845.0585142857143</v>
          </cell>
          <cell r="F30">
            <v>854.56977142857147</v>
          </cell>
          <cell r="G30">
            <v>864.08102857142865</v>
          </cell>
          <cell r="H30">
            <v>873.59228571428582</v>
          </cell>
          <cell r="I30">
            <v>883.103542857143</v>
          </cell>
          <cell r="J30">
            <v>892.61480000000017</v>
          </cell>
          <cell r="K30">
            <v>902.12605714285735</v>
          </cell>
          <cell r="L30">
            <v>911.63731428571452</v>
          </cell>
          <cell r="M30">
            <v>921.1485714285717</v>
          </cell>
          <cell r="N30">
            <v>930.65982857142887</v>
          </cell>
          <cell r="O30">
            <v>940.17108571428605</v>
          </cell>
          <cell r="P30">
            <v>949.68234285714323</v>
          </cell>
          <cell r="Q30">
            <v>959.1936000000004</v>
          </cell>
          <cell r="R30">
            <v>968.70485714285758</v>
          </cell>
          <cell r="S30">
            <v>978.21611428571475</v>
          </cell>
          <cell r="T30">
            <v>987.72737142857193</v>
          </cell>
          <cell r="U30">
            <v>997.2386285714291</v>
          </cell>
          <cell r="V30">
            <v>1006.7498857142863</v>
          </cell>
          <cell r="W30">
            <v>1016.2611428571435</v>
          </cell>
          <cell r="X30">
            <v>1025.7724000000005</v>
          </cell>
          <cell r="Y30">
            <v>1035.2836571428577</v>
          </cell>
          <cell r="Z30">
            <v>1044.7949142857149</v>
          </cell>
          <cell r="AA30">
            <v>1054.306171428572</v>
          </cell>
          <cell r="AB30">
            <v>1063.8174285714292</v>
          </cell>
          <cell r="AC30">
            <v>1073.3286857142864</v>
          </cell>
          <cell r="AD30">
            <v>1082.8399428571436</v>
          </cell>
          <cell r="AE30">
            <v>1092.3512000000007</v>
          </cell>
          <cell r="AF30">
            <v>1101.8624571428579</v>
          </cell>
          <cell r="AG30">
            <v>1111.3737142857151</v>
          </cell>
          <cell r="AH30">
            <v>1111.3737142857151</v>
          </cell>
          <cell r="AI30">
            <v>1120.5781566820285</v>
          </cell>
          <cell r="AJ30">
            <v>1129.7825990783419</v>
          </cell>
          <cell r="AK30">
            <v>1138.9870414746554</v>
          </cell>
          <cell r="AL30">
            <v>1148.1914838709688</v>
          </cell>
          <cell r="AM30">
            <v>1157.3959262672822</v>
          </cell>
          <cell r="AN30">
            <v>1166.6003686635956</v>
          </cell>
          <cell r="AO30">
            <v>1175.8048110599091</v>
          </cell>
          <cell r="AP30">
            <v>1185.0092534562225</v>
          </cell>
          <cell r="AQ30">
            <v>1194.2136958525359</v>
          </cell>
          <cell r="AR30">
            <v>1203.4181382488493</v>
          </cell>
          <cell r="AS30">
            <v>1212.6225806451628</v>
          </cell>
          <cell r="AT30">
            <v>1221.8270230414762</v>
          </cell>
          <cell r="AU30">
            <v>1231.0314654377896</v>
          </cell>
          <cell r="AV30">
            <v>1240.235907834103</v>
          </cell>
          <cell r="AW30">
            <v>1249.4403502304165</v>
          </cell>
          <cell r="AX30">
            <v>1258.6447926267299</v>
          </cell>
          <cell r="AY30">
            <v>1267.8492350230433</v>
          </cell>
          <cell r="AZ30">
            <v>1277.0536774193567</v>
          </cell>
          <cell r="BA30">
            <v>1286.2581198156702</v>
          </cell>
          <cell r="BB30">
            <v>1295.4625622119836</v>
          </cell>
          <cell r="BC30">
            <v>1304.667004608297</v>
          </cell>
          <cell r="BD30">
            <v>1313.8714470046104</v>
          </cell>
          <cell r="BE30">
            <v>1323.0758894009239</v>
          </cell>
          <cell r="BF30">
            <v>1332.2803317972373</v>
          </cell>
          <cell r="BG30">
            <v>1341.4847741935507</v>
          </cell>
          <cell r="BH30">
            <v>1350.6892165898641</v>
          </cell>
          <cell r="BI30">
            <v>1359.8936589861776</v>
          </cell>
          <cell r="BJ30">
            <v>1369.098101382491</v>
          </cell>
          <cell r="BK30">
            <v>1378.3025437788044</v>
          </cell>
          <cell r="BL30">
            <v>1387.5069861751178</v>
          </cell>
          <cell r="BM30">
            <v>1396.7114285714313</v>
          </cell>
          <cell r="BN30">
            <v>1406.2226857142884</v>
          </cell>
          <cell r="BO30">
            <v>1415.7339428571456</v>
          </cell>
          <cell r="BP30">
            <v>1425.2452000000028</v>
          </cell>
          <cell r="BQ30">
            <v>1434.75645714286</v>
          </cell>
          <cell r="BR30">
            <v>1444.2677142857171</v>
          </cell>
          <cell r="BS30">
            <v>1453.7789714285743</v>
          </cell>
          <cell r="BT30">
            <v>1463.2902285714315</v>
          </cell>
          <cell r="BU30">
            <v>1472.8014857142887</v>
          </cell>
          <cell r="BV30">
            <v>1482.3127428571458</v>
          </cell>
          <cell r="BW30">
            <v>1491.824000000003</v>
          </cell>
          <cell r="BX30">
            <v>1501.3352571428602</v>
          </cell>
          <cell r="BY30">
            <v>1510.8465142857174</v>
          </cell>
          <cell r="BZ30">
            <v>1520.3577714285746</v>
          </cell>
          <cell r="CA30">
            <v>1529.8690285714317</v>
          </cell>
          <cell r="CB30">
            <v>1539.3802857142889</v>
          </cell>
          <cell r="CC30">
            <v>1548.8915428571461</v>
          </cell>
          <cell r="CD30">
            <v>1558.4028000000033</v>
          </cell>
          <cell r="CE30">
            <v>1567.9140571428604</v>
          </cell>
          <cell r="CF30">
            <v>1577.4253142857176</v>
          </cell>
          <cell r="CG30">
            <v>1586.9365714285748</v>
          </cell>
          <cell r="CH30">
            <v>1596.447828571432</v>
          </cell>
          <cell r="CI30">
            <v>1605.9590857142891</v>
          </cell>
          <cell r="CJ30">
            <v>1615.4703428571463</v>
          </cell>
          <cell r="CK30">
            <v>1624.9816000000035</v>
          </cell>
          <cell r="CL30">
            <v>1634.4928571428607</v>
          </cell>
          <cell r="CM30">
            <v>1644.0041142857178</v>
          </cell>
          <cell r="CN30">
            <v>1653.515371428575</v>
          </cell>
          <cell r="CO30">
            <v>1663.0266285714322</v>
          </cell>
          <cell r="CP30">
            <v>1672.5378857142894</v>
          </cell>
          <cell r="CQ30">
            <v>1682.0491428571465</v>
          </cell>
          <cell r="CR30">
            <v>1682.0491428571465</v>
          </cell>
          <cell r="CS30">
            <v>1691.25358525346</v>
          </cell>
          <cell r="CT30">
            <v>1700.4580276497734</v>
          </cell>
          <cell r="CU30">
            <v>1709.6624700460868</v>
          </cell>
          <cell r="CV30">
            <v>1718.8669124424002</v>
          </cell>
          <cell r="CW30">
            <v>1728.0713548387137</v>
          </cell>
          <cell r="CX30">
            <v>1737.2757972350271</v>
          </cell>
          <cell r="CY30">
            <v>1746.4802396313405</v>
          </cell>
          <cell r="CZ30">
            <v>1755.6846820276539</v>
          </cell>
          <cell r="DA30">
            <v>1764.8891244239674</v>
          </cell>
          <cell r="DB30">
            <v>1774.0935668202808</v>
          </cell>
          <cell r="DC30">
            <v>1783.2980092165942</v>
          </cell>
          <cell r="DD30">
            <v>1792.5024516129076</v>
          </cell>
          <cell r="DE30">
            <v>1801.7068940092211</v>
          </cell>
          <cell r="DF30">
            <v>1810.9113364055345</v>
          </cell>
          <cell r="DG30">
            <v>1820.1157788018479</v>
          </cell>
          <cell r="DH30">
            <v>1829.3202211981613</v>
          </cell>
          <cell r="DI30">
            <v>1838.5246635944748</v>
          </cell>
          <cell r="DJ30">
            <v>1847.7291059907882</v>
          </cell>
          <cell r="DK30">
            <v>1856.9335483871016</v>
          </cell>
          <cell r="DL30">
            <v>1866.137990783415</v>
          </cell>
          <cell r="DM30">
            <v>1875.3424331797285</v>
          </cell>
          <cell r="DN30">
            <v>1884.5468755760419</v>
          </cell>
          <cell r="DO30">
            <v>1893.7513179723553</v>
          </cell>
          <cell r="DP30">
            <v>1902.9557603686687</v>
          </cell>
          <cell r="DQ30">
            <v>1912.1602027649822</v>
          </cell>
          <cell r="DR30">
            <v>1921.3646451612956</v>
          </cell>
          <cell r="DS30">
            <v>1930.569087557609</v>
          </cell>
          <cell r="DT30">
            <v>1939.7735299539224</v>
          </cell>
          <cell r="DU30">
            <v>1948.9779723502359</v>
          </cell>
          <cell r="DV30">
            <v>1958.1824147465493</v>
          </cell>
          <cell r="DW30">
            <v>1967.3868571428627</v>
          </cell>
          <cell r="DX30">
            <v>1976.5912995391761</v>
          </cell>
          <cell r="DY30">
            <v>1985.7957419354896</v>
          </cell>
          <cell r="DZ30">
            <v>1995.000184331803</v>
          </cell>
          <cell r="EA30">
            <v>2004.2046267281164</v>
          </cell>
          <cell r="EB30">
            <v>2013.4090691244298</v>
          </cell>
          <cell r="EC30">
            <v>2022.6135115207433</v>
          </cell>
          <cell r="ED30">
            <v>2031.8179539170567</v>
          </cell>
          <cell r="EE30">
            <v>2041.0223963133701</v>
          </cell>
          <cell r="EF30">
            <v>2050.2268387096833</v>
          </cell>
          <cell r="EG30">
            <v>2059.4312811059967</v>
          </cell>
          <cell r="EH30">
            <v>2068.6357235023102</v>
          </cell>
          <cell r="EI30">
            <v>2077.8401658986236</v>
          </cell>
          <cell r="EJ30">
            <v>2087.044608294937</v>
          </cell>
          <cell r="EK30">
            <v>2096.2490506912504</v>
          </cell>
          <cell r="EL30">
            <v>2105.4534930875639</v>
          </cell>
          <cell r="EM30">
            <v>2114.6579354838773</v>
          </cell>
          <cell r="EN30">
            <v>2123.8623778801907</v>
          </cell>
          <cell r="EO30">
            <v>2133.0668202765041</v>
          </cell>
          <cell r="EP30">
            <v>2142.2712626728176</v>
          </cell>
          <cell r="EQ30">
            <v>2151.475705069131</v>
          </cell>
          <cell r="ER30">
            <v>2160.6801474654444</v>
          </cell>
          <cell r="ES30">
            <v>2169.8845898617578</v>
          </cell>
          <cell r="ET30">
            <v>2179.0890322580713</v>
          </cell>
          <cell r="EU30">
            <v>2188.2934746543847</v>
          </cell>
          <cell r="EV30">
            <v>2197.4979170506981</v>
          </cell>
          <cell r="EW30">
            <v>2206.7023594470115</v>
          </cell>
          <cell r="EX30">
            <v>2215.906801843325</v>
          </cell>
          <cell r="EY30">
            <v>2225.1112442396384</v>
          </cell>
          <cell r="EZ30">
            <v>2234.3156866359518</v>
          </cell>
          <cell r="FA30">
            <v>2243.5201290322652</v>
          </cell>
          <cell r="FB30">
            <v>2252.7245714285787</v>
          </cell>
          <cell r="FC30">
            <v>2262.2358285714358</v>
          </cell>
          <cell r="FD30">
            <v>2271.747085714293</v>
          </cell>
          <cell r="FE30">
            <v>2281.2583428571502</v>
          </cell>
          <cell r="FF30">
            <v>2290.7696000000074</v>
          </cell>
          <cell r="FG30">
            <v>2300.2808571428645</v>
          </cell>
          <cell r="FH30">
            <v>2309.7921142857217</v>
          </cell>
          <cell r="FI30">
            <v>2319.3033714285789</v>
          </cell>
          <cell r="FJ30">
            <v>2328.8146285714361</v>
          </cell>
          <cell r="FK30">
            <v>2338.3258857142932</v>
          </cell>
          <cell r="FL30">
            <v>2347.8371428571504</v>
          </cell>
          <cell r="FM30">
            <v>2357.3484000000076</v>
          </cell>
          <cell r="FN30">
            <v>2366.8596571428648</v>
          </cell>
          <cell r="FO30">
            <v>2376.3709142857219</v>
          </cell>
          <cell r="FP30">
            <v>2385.8821714285791</v>
          </cell>
          <cell r="FQ30">
            <v>2395.3934285714363</v>
          </cell>
          <cell r="FR30">
            <v>2404.9046857142935</v>
          </cell>
          <cell r="FS30">
            <v>2414.4159428571506</v>
          </cell>
          <cell r="FT30">
            <v>2423.9272000000078</v>
          </cell>
          <cell r="FU30">
            <v>2433.438457142865</v>
          </cell>
          <cell r="FV30">
            <v>2442.9497142857222</v>
          </cell>
          <cell r="FW30">
            <v>2452.4609714285793</v>
          </cell>
          <cell r="FX30">
            <v>2461.9722285714365</v>
          </cell>
          <cell r="FY30">
            <v>2471.4834857142937</v>
          </cell>
          <cell r="FZ30">
            <v>2480.9947428571509</v>
          </cell>
          <cell r="GA30">
            <v>2490.506000000008</v>
          </cell>
          <cell r="GB30">
            <v>2500.0172571428652</v>
          </cell>
          <cell r="GC30">
            <v>2509.5285142857224</v>
          </cell>
          <cell r="GD30">
            <v>2519.0397714285796</v>
          </cell>
          <cell r="GE30">
            <v>2528.5510285714367</v>
          </cell>
          <cell r="GF30">
            <v>2538.0622857142939</v>
          </cell>
          <cell r="GG30">
            <v>2547.2667281106073</v>
          </cell>
          <cell r="GH30">
            <v>2556.4711705069208</v>
          </cell>
          <cell r="GI30">
            <v>2565.6756129032342</v>
          </cell>
          <cell r="GJ30">
            <v>2574.8800552995476</v>
          </cell>
          <cell r="GK30">
            <v>2584.084497695861</v>
          </cell>
          <cell r="GL30">
            <v>2593.2889400921745</v>
          </cell>
          <cell r="GM30">
            <v>2602.4933824884879</v>
          </cell>
          <cell r="GN30">
            <v>2611.6978248848013</v>
          </cell>
          <cell r="GO30">
            <v>2620.9022672811147</v>
          </cell>
          <cell r="GP30">
            <v>2630.1067096774282</v>
          </cell>
          <cell r="GQ30">
            <v>2639.3111520737416</v>
          </cell>
          <cell r="GR30">
            <v>2648.515594470055</v>
          </cell>
          <cell r="GS30">
            <v>2657.7200368663684</v>
          </cell>
          <cell r="GT30">
            <v>2666.9244792626819</v>
          </cell>
          <cell r="GU30">
            <v>2676.1289216589953</v>
          </cell>
          <cell r="GV30">
            <v>2685.3333640553087</v>
          </cell>
          <cell r="GW30">
            <v>2694.5378064516221</v>
          </cell>
          <cell r="GX30">
            <v>2703.7422488479356</v>
          </cell>
          <cell r="GY30">
            <v>2712.946691244249</v>
          </cell>
          <cell r="GZ30">
            <v>2722.1511336405624</v>
          </cell>
          <cell r="HA30">
            <v>2731.3555760368758</v>
          </cell>
          <cell r="HB30">
            <v>2740.5600184331893</v>
          </cell>
          <cell r="HC30">
            <v>2749.7644608295027</v>
          </cell>
          <cell r="HD30">
            <v>2758.9689032258161</v>
          </cell>
          <cell r="HE30">
            <v>2768.1733456221295</v>
          </cell>
          <cell r="HF30">
            <v>2777.377788018443</v>
          </cell>
          <cell r="HG30">
            <v>2786.5822304147564</v>
          </cell>
          <cell r="HH30">
            <v>2795.7866728110698</v>
          </cell>
          <cell r="HI30">
            <v>2804.9911152073832</v>
          </cell>
          <cell r="HJ30">
            <v>2814.1955576036967</v>
          </cell>
          <cell r="HK30">
            <v>2823.4000000000101</v>
          </cell>
        </row>
        <row r="34">
          <cell r="D34">
            <v>0.2014608669578295</v>
          </cell>
          <cell r="E34">
            <v>0.20680177098465899</v>
          </cell>
          <cell r="F34">
            <v>0.20188861670961178</v>
          </cell>
          <cell r="G34">
            <v>0.19765313589763697</v>
          </cell>
          <cell r="H34">
            <v>0.19317665458613564</v>
          </cell>
          <cell r="I34">
            <v>0.19266769922466834</v>
          </cell>
          <cell r="J34">
            <v>0.19903207263032435</v>
          </cell>
          <cell r="K34">
            <v>0.21034463028255568</v>
          </cell>
          <cell r="L34">
            <v>0.21137862754276876</v>
          </cell>
          <cell r="M34">
            <v>0.21322184466599553</v>
          </cell>
          <cell r="N34">
            <v>0.21631902790878854</v>
          </cell>
          <cell r="O34">
            <v>0.21984380370003365</v>
          </cell>
          <cell r="P34">
            <v>0.22434228771045683</v>
          </cell>
          <cell r="Q34">
            <v>0.22880869021403066</v>
          </cell>
          <cell r="R34">
            <v>0.23096940778609767</v>
          </cell>
          <cell r="S34">
            <v>0.23311728289241124</v>
          </cell>
          <cell r="T34">
            <v>0.23748189180246229</v>
          </cell>
          <cell r="U34">
            <v>0.23930540482210236</v>
          </cell>
          <cell r="V34">
            <v>0.24231917469105752</v>
          </cell>
          <cell r="W34">
            <v>0.24595621281106972</v>
          </cell>
          <cell r="X34">
            <v>0.24802663380779424</v>
          </cell>
          <cell r="Y34">
            <v>0.23731075069492974</v>
          </cell>
          <cell r="Z34">
            <v>0.23169176963685978</v>
          </cell>
          <cell r="AA34">
            <v>0.23382079816783088</v>
          </cell>
          <cell r="AB34">
            <v>0.23231265127363759</v>
          </cell>
          <cell r="AC34">
            <v>0.23420010711917036</v>
          </cell>
          <cell r="AD34">
            <v>0.23966448907479898</v>
          </cell>
          <cell r="AE34">
            <v>0.24432952171535915</v>
          </cell>
          <cell r="AF34">
            <v>0.23746710093126178</v>
          </cell>
          <cell r="AG34">
            <v>0.24207641499597257</v>
          </cell>
          <cell r="AH34">
            <v>0.24207641499597257</v>
          </cell>
          <cell r="AI34">
            <v>0.35291866438356162</v>
          </cell>
          <cell r="AJ34">
            <v>0.35291866438356162</v>
          </cell>
          <cell r="AK34">
            <v>0.35291866438356162</v>
          </cell>
          <cell r="AL34">
            <v>0.35291866438356162</v>
          </cell>
          <cell r="AM34">
            <v>0.35291866438356162</v>
          </cell>
          <cell r="AN34">
            <v>0.35291866438356162</v>
          </cell>
          <cell r="AO34">
            <v>0.35291866438356162</v>
          </cell>
          <cell r="AP34">
            <v>0.35291866438356162</v>
          </cell>
          <cell r="AQ34">
            <v>0.35291866438356162</v>
          </cell>
          <cell r="AR34">
            <v>0.35291866438356162</v>
          </cell>
          <cell r="AS34">
            <v>0.35291866438356162</v>
          </cell>
          <cell r="AT34">
            <v>0.35291866438356162</v>
          </cell>
          <cell r="AU34">
            <v>0.35291866438356162</v>
          </cell>
          <cell r="AV34">
            <v>0.35291866438356162</v>
          </cell>
          <cell r="AW34">
            <v>0.35291866438356162</v>
          </cell>
          <cell r="AX34">
            <v>0.35291866438356162</v>
          </cell>
          <cell r="AY34">
            <v>0.35291866438356162</v>
          </cell>
          <cell r="AZ34">
            <v>0.35291866438356162</v>
          </cell>
          <cell r="BA34">
            <v>0.35291866438356162</v>
          </cell>
          <cell r="BB34">
            <v>0.35291866438356162</v>
          </cell>
          <cell r="BC34">
            <v>0.35291866438356162</v>
          </cell>
          <cell r="BD34">
            <v>0.35291866438356162</v>
          </cell>
          <cell r="BE34">
            <v>0.35291866438356162</v>
          </cell>
          <cell r="BF34">
            <v>0.35291866438356162</v>
          </cell>
          <cell r="BG34">
            <v>0.35291866438356162</v>
          </cell>
          <cell r="BH34">
            <v>0.35291866438356162</v>
          </cell>
          <cell r="BI34">
            <v>0.35291866438356162</v>
          </cell>
          <cell r="BJ34">
            <v>0.35291866438356162</v>
          </cell>
          <cell r="BK34">
            <v>0.35291866438356162</v>
          </cell>
          <cell r="BL34">
            <v>0.35291866438356162</v>
          </cell>
          <cell r="BM34">
            <v>0.35291866438356162</v>
          </cell>
          <cell r="BN34">
            <v>0.3561915261067613</v>
          </cell>
          <cell r="BO34">
            <v>0.35866503851489245</v>
          </cell>
          <cell r="BP34">
            <v>0.35882002352576337</v>
          </cell>
          <cell r="BQ34">
            <v>0.35929139253844822</v>
          </cell>
          <cell r="BR34">
            <v>0.36002132319496877</v>
          </cell>
          <cell r="BS34">
            <v>0.36158490953168559</v>
          </cell>
          <cell r="BT34">
            <v>0.36452539655333399</v>
          </cell>
          <cell r="BU34">
            <v>0.36907329795854399</v>
          </cell>
          <cell r="BV34">
            <v>0.37282185004868551</v>
          </cell>
          <cell r="BW34">
            <v>0.37425187474156674</v>
          </cell>
          <cell r="BX34">
            <v>0.3758668309412973</v>
          </cell>
          <cell r="BY34">
            <v>0.37748178714102787</v>
          </cell>
          <cell r="BZ34">
            <v>0.37926198306678582</v>
          </cell>
          <cell r="CA34">
            <v>0.38241907967747529</v>
          </cell>
          <cell r="CB34">
            <v>0.38727948108268534</v>
          </cell>
          <cell r="CC34">
            <v>0.39134053317282685</v>
          </cell>
          <cell r="CD34">
            <v>0.39308305786570807</v>
          </cell>
          <cell r="CE34">
            <v>0.39488893872297293</v>
          </cell>
          <cell r="CF34">
            <v>0.39669481958023772</v>
          </cell>
          <cell r="CG34">
            <v>0.39844933057448884</v>
          </cell>
          <cell r="CH34">
            <v>0.40158074225367146</v>
          </cell>
          <cell r="CI34">
            <v>0.40645312996025135</v>
          </cell>
          <cell r="CJ34">
            <v>0.41052616835176275</v>
          </cell>
          <cell r="CK34">
            <v>0.41228067934601387</v>
          </cell>
          <cell r="CL34">
            <v>0.41461224513478551</v>
          </cell>
          <cell r="CM34">
            <v>0.41669381092355717</v>
          </cell>
          <cell r="CN34">
            <v>0.41878051369863023</v>
          </cell>
          <cell r="CO34">
            <v>0.42224411715863475</v>
          </cell>
          <cell r="CP34">
            <v>0.42766958705699543</v>
          </cell>
          <cell r="CQ34">
            <v>0.43229570764028763</v>
          </cell>
          <cell r="CR34">
            <v>0.43229570764028763</v>
          </cell>
          <cell r="CS34">
            <v>0.59539297945205483</v>
          </cell>
          <cell r="CT34">
            <v>0.59539297945205483</v>
          </cell>
          <cell r="CU34">
            <v>0.59539297945205483</v>
          </cell>
          <cell r="CV34">
            <v>0.59539297945205483</v>
          </cell>
          <cell r="CW34">
            <v>0.59539297945205483</v>
          </cell>
          <cell r="CX34">
            <v>0.59539297945205483</v>
          </cell>
          <cell r="CY34">
            <v>0.59539297945205483</v>
          </cell>
          <cell r="CZ34">
            <v>0.59539297945205483</v>
          </cell>
          <cell r="DA34">
            <v>0.59539297945205483</v>
          </cell>
          <cell r="DB34">
            <v>0.59539297945205483</v>
          </cell>
          <cell r="DC34">
            <v>0.59539297945205483</v>
          </cell>
          <cell r="DD34">
            <v>0.59539297945205483</v>
          </cell>
          <cell r="DE34">
            <v>0.59539297945205483</v>
          </cell>
          <cell r="DF34">
            <v>0.59539297945205483</v>
          </cell>
          <cell r="DG34">
            <v>0.59539297945205483</v>
          </cell>
          <cell r="DH34">
            <v>0.59539297945205483</v>
          </cell>
          <cell r="DI34">
            <v>0.59539297945205483</v>
          </cell>
          <cell r="DJ34">
            <v>0.59539297945205483</v>
          </cell>
          <cell r="DK34">
            <v>0.59539297945205483</v>
          </cell>
          <cell r="DL34">
            <v>0.59539297945205483</v>
          </cell>
          <cell r="DM34">
            <v>0.59539297945205483</v>
          </cell>
          <cell r="DN34">
            <v>0.59539297945205483</v>
          </cell>
          <cell r="DO34">
            <v>0.59539297945205483</v>
          </cell>
          <cell r="DP34">
            <v>0.59539297945205483</v>
          </cell>
          <cell r="DQ34">
            <v>0.59539297945205483</v>
          </cell>
          <cell r="DR34">
            <v>0.59539297945205483</v>
          </cell>
          <cell r="DS34">
            <v>0.59539297945205483</v>
          </cell>
          <cell r="DT34">
            <v>0.59539297945205483</v>
          </cell>
          <cell r="DU34">
            <v>0.59539297945205483</v>
          </cell>
          <cell r="DV34">
            <v>0.59539297945205483</v>
          </cell>
          <cell r="DW34">
            <v>0.59539297945205483</v>
          </cell>
          <cell r="DX34">
            <v>0.59936102134491998</v>
          </cell>
          <cell r="DY34">
            <v>0.60470596392271669</v>
          </cell>
          <cell r="DZ34">
            <v>0.61019209727761403</v>
          </cell>
          <cell r="EA34">
            <v>0.61487888131744273</v>
          </cell>
          <cell r="EB34">
            <v>0.61724713796001118</v>
          </cell>
          <cell r="EC34">
            <v>0.61704690145189467</v>
          </cell>
          <cell r="ED34">
            <v>0.62018128766456349</v>
          </cell>
          <cell r="EE34">
            <v>0.62331567387723241</v>
          </cell>
          <cell r="EF34">
            <v>0.6278269607748328</v>
          </cell>
          <cell r="EG34">
            <v>0.63357936125301761</v>
          </cell>
          <cell r="EH34">
            <v>0.63853241241613412</v>
          </cell>
          <cell r="EI34">
            <v>0.64116693618199017</v>
          </cell>
          <cell r="EJ34">
            <v>0.64380145994784632</v>
          </cell>
          <cell r="EK34">
            <v>0.64779678822478004</v>
          </cell>
          <cell r="EL34">
            <v>0.65179211650171376</v>
          </cell>
          <cell r="EM34">
            <v>0.65608643450467496</v>
          </cell>
          <cell r="EN34">
            <v>0.66297789291859499</v>
          </cell>
          <cell r="EO34">
            <v>0.6690700020174466</v>
          </cell>
          <cell r="EP34">
            <v>0.67284358371903785</v>
          </cell>
          <cell r="EQ34">
            <v>0.6765632270644647</v>
          </cell>
          <cell r="ER34">
            <v>0.68028287040989155</v>
          </cell>
          <cell r="ES34">
            <v>0.68404360964572941</v>
          </cell>
          <cell r="ET34">
            <v>0.68918124956649873</v>
          </cell>
          <cell r="EU34">
            <v>0.69612750250096678</v>
          </cell>
          <cell r="EV34">
            <v>0.70227440612036629</v>
          </cell>
          <cell r="EW34">
            <v>0.70610278234250545</v>
          </cell>
          <cell r="EX34">
            <v>0.70993115856464473</v>
          </cell>
          <cell r="EY34">
            <v>0.713759534786784</v>
          </cell>
          <cell r="EZ34">
            <v>0.71758791100892327</v>
          </cell>
          <cell r="FA34">
            <v>0.72279318791599401</v>
          </cell>
          <cell r="FB34">
            <v>0.72973944085046194</v>
          </cell>
          <cell r="FC34">
            <v>0.7321348939089779</v>
          </cell>
          <cell r="FD34">
            <v>0.73221181957023362</v>
          </cell>
          <cell r="FE34">
            <v>0.73228874523148924</v>
          </cell>
          <cell r="FF34">
            <v>0.73298895856397783</v>
          </cell>
          <cell r="FG34">
            <v>0.73744062245734987</v>
          </cell>
          <cell r="FH34">
            <v>0.74297723498085899</v>
          </cell>
          <cell r="FI34">
            <v>0.75025482353176542</v>
          </cell>
          <cell r="FJ34">
            <v>0.75673306276760322</v>
          </cell>
          <cell r="FK34">
            <v>0.76089277460618077</v>
          </cell>
          <cell r="FL34">
            <v>0.76507817137626521</v>
          </cell>
          <cell r="FM34">
            <v>0.76926356814634966</v>
          </cell>
          <cell r="FN34">
            <v>0.77344896491643422</v>
          </cell>
          <cell r="FO34">
            <v>0.7782439945632309</v>
          </cell>
          <cell r="FP34">
            <v>0.78478000023742489</v>
          </cell>
          <cell r="FQ34">
            <v>0.79051665659655035</v>
          </cell>
          <cell r="FR34">
            <v>0.79393478555841568</v>
          </cell>
          <cell r="FS34">
            <v>0.7973529145202809</v>
          </cell>
          <cell r="FT34">
            <v>0.79733894223633106</v>
          </cell>
          <cell r="FU34">
            <v>0.80090176297901827</v>
          </cell>
          <cell r="FV34">
            <v>0.80507421659841771</v>
          </cell>
          <cell r="FW34">
            <v>0.81098764624521447</v>
          </cell>
          <cell r="FX34">
            <v>0.8161017265769428</v>
          </cell>
          <cell r="FY34">
            <v>0.81889727951141078</v>
          </cell>
          <cell r="FZ34">
            <v>0.82208495573355</v>
          </cell>
          <cell r="GA34">
            <v>0.83325874878953177</v>
          </cell>
          <cell r="GB34">
            <v>0.84377464829333992</v>
          </cell>
          <cell r="GC34">
            <v>0.85147666137773248</v>
          </cell>
          <cell r="GD34">
            <v>0.86105321213335806</v>
          </cell>
          <cell r="GE34">
            <v>0.86607896301303144</v>
          </cell>
          <cell r="GF34">
            <v>0.86801891868722558</v>
          </cell>
          <cell r="GG34">
            <v>0.86588895214728789</v>
          </cell>
          <cell r="GH34">
            <v>0.86785984917938686</v>
          </cell>
          <cell r="GI34">
            <v>0.86889218784937694</v>
          </cell>
          <cell r="GJ34">
            <v>0.86992452651936691</v>
          </cell>
          <cell r="GK34">
            <v>0.87156649806606934</v>
          </cell>
          <cell r="GL34">
            <v>0.87494944564016897</v>
          </cell>
          <cell r="GM34">
            <v>0.88378546150067283</v>
          </cell>
          <cell r="GN34">
            <v>0.88953568215569712</v>
          </cell>
          <cell r="GO34">
            <v>0.89535867678332404</v>
          </cell>
          <cell r="GP34">
            <v>0.89701339300996941</v>
          </cell>
          <cell r="GQ34">
            <v>0.89866810923661489</v>
          </cell>
          <cell r="GR34">
            <v>0.89974545519875782</v>
          </cell>
          <cell r="GS34">
            <v>0.90423108854869083</v>
          </cell>
          <cell r="GT34">
            <v>0.90625006122316265</v>
          </cell>
          <cell r="GU34">
            <v>0.90518323869215511</v>
          </cell>
          <cell r="GV34">
            <v>0.90828469456212912</v>
          </cell>
          <cell r="GW34">
            <v>0.91305346179249591</v>
          </cell>
          <cell r="GX34">
            <v>0.9178222290228627</v>
          </cell>
          <cell r="GY34">
            <v>0.92396789693816106</v>
          </cell>
          <cell r="GZ34">
            <v>0.92941996171224472</v>
          </cell>
          <cell r="HA34">
            <v>0.92990439877027808</v>
          </cell>
          <cell r="HB34">
            <v>0.92730304062283209</v>
          </cell>
          <cell r="HC34">
            <v>0.92470168247538609</v>
          </cell>
          <cell r="HD34">
            <v>0.92210032432794009</v>
          </cell>
          <cell r="HE34">
            <v>0.91873169837227497</v>
          </cell>
          <cell r="HF34">
            <v>0.92046307936929805</v>
          </cell>
          <cell r="HG34">
            <v>0.92688157556753248</v>
          </cell>
          <cell r="HH34">
            <v>0.93173345464247903</v>
          </cell>
          <cell r="HI34">
            <v>0.93426680632016534</v>
          </cell>
          <cell r="HJ34">
            <v>0.93680015799785166</v>
          </cell>
          <cell r="HK34">
            <v>0.93933350967553797</v>
          </cell>
        </row>
        <row r="36">
          <cell r="D36">
            <v>235.1758476190476</v>
          </cell>
          <cell r="E36">
            <v>239.35969523809521</v>
          </cell>
          <cell r="F36">
            <v>243.54354285714282</v>
          </cell>
          <cell r="G36">
            <v>247.72739047619044</v>
          </cell>
          <cell r="H36">
            <v>251.91123809523805</v>
          </cell>
          <cell r="I36">
            <v>256.09508571428569</v>
          </cell>
          <cell r="J36">
            <v>260.27893333333333</v>
          </cell>
          <cell r="K36">
            <v>264.46278095238097</v>
          </cell>
          <cell r="L36">
            <v>268.64662857142861</v>
          </cell>
          <cell r="M36">
            <v>272.83047619047625</v>
          </cell>
          <cell r="N36">
            <v>277.01432380952389</v>
          </cell>
          <cell r="O36">
            <v>281.19817142857153</v>
          </cell>
          <cell r="P36">
            <v>285.38201904761917</v>
          </cell>
          <cell r="Q36">
            <v>289.56586666666681</v>
          </cell>
          <cell r="R36">
            <v>293.74971428571445</v>
          </cell>
          <cell r="S36">
            <v>297.93356190476209</v>
          </cell>
          <cell r="T36">
            <v>302.11740952380973</v>
          </cell>
          <cell r="U36">
            <v>306.30125714285737</v>
          </cell>
          <cell r="V36">
            <v>310.48510476190501</v>
          </cell>
          <cell r="W36">
            <v>314.66895238095265</v>
          </cell>
          <cell r="X36">
            <v>318.85280000000029</v>
          </cell>
          <cell r="Y36">
            <v>323.03664761904793</v>
          </cell>
          <cell r="Z36">
            <v>327.22049523809557</v>
          </cell>
          <cell r="AA36">
            <v>331.40434285714321</v>
          </cell>
          <cell r="AB36">
            <v>335.58819047619085</v>
          </cell>
          <cell r="AC36">
            <v>339.77203809523849</v>
          </cell>
          <cell r="AD36">
            <v>343.95588571428613</v>
          </cell>
          <cell r="AE36">
            <v>348.13973333333377</v>
          </cell>
          <cell r="AF36">
            <v>352.32358095238141</v>
          </cell>
          <cell r="AG36">
            <v>356.50742857142905</v>
          </cell>
          <cell r="AH36">
            <v>360.69127619047669</v>
          </cell>
          <cell r="AI36">
            <v>364.74016098310341</v>
          </cell>
          <cell r="AJ36">
            <v>368.78904577573013</v>
          </cell>
          <cell r="AK36">
            <v>372.83793056835685</v>
          </cell>
          <cell r="AL36">
            <v>376.88681536098358</v>
          </cell>
          <cell r="AM36">
            <v>380.9357001536103</v>
          </cell>
          <cell r="AN36">
            <v>384.98458494623702</v>
          </cell>
          <cell r="AO36">
            <v>389.03346973886374</v>
          </cell>
          <cell r="AP36">
            <v>393.08235453149047</v>
          </cell>
          <cell r="AQ36">
            <v>397.13123932411719</v>
          </cell>
          <cell r="AR36">
            <v>401.18012411674391</v>
          </cell>
          <cell r="AS36">
            <v>405.22900890937063</v>
          </cell>
          <cell r="AT36">
            <v>409.27789370199736</v>
          </cell>
          <cell r="AU36">
            <v>413.32677849462408</v>
          </cell>
          <cell r="AV36">
            <v>417.3756632872508</v>
          </cell>
          <cell r="AW36">
            <v>421.42454807987752</v>
          </cell>
          <cell r="AX36">
            <v>425.47343287250425</v>
          </cell>
          <cell r="AY36">
            <v>429.52231766513097</v>
          </cell>
          <cell r="AZ36">
            <v>433.57120245775769</v>
          </cell>
          <cell r="BA36">
            <v>437.62008725038442</v>
          </cell>
          <cell r="BB36">
            <v>441.66897204301114</v>
          </cell>
          <cell r="BC36">
            <v>445.71785683563786</v>
          </cell>
          <cell r="BD36">
            <v>449.76674162826458</v>
          </cell>
          <cell r="BE36">
            <v>453.81562642089131</v>
          </cell>
          <cell r="BF36">
            <v>457.86451121351803</v>
          </cell>
          <cell r="BG36">
            <v>461.91339600614475</v>
          </cell>
          <cell r="BH36">
            <v>465.96228079877147</v>
          </cell>
          <cell r="BI36">
            <v>470.0111655913982</v>
          </cell>
          <cell r="BJ36">
            <v>474.06005038402492</v>
          </cell>
          <cell r="BK36">
            <v>478.10893517665164</v>
          </cell>
          <cell r="BL36">
            <v>482.15781996927836</v>
          </cell>
          <cell r="BM36">
            <v>486.20670476190509</v>
          </cell>
          <cell r="BN36">
            <v>490.39055238095273</v>
          </cell>
          <cell r="BO36">
            <v>494.57440000000037</v>
          </cell>
          <cell r="BP36">
            <v>498.75824761904801</v>
          </cell>
          <cell r="BQ36">
            <v>502.94209523809565</v>
          </cell>
          <cell r="BR36">
            <v>507.12594285714329</v>
          </cell>
          <cell r="BS36">
            <v>511.30979047619093</v>
          </cell>
          <cell r="BT36">
            <v>515.49363809523857</v>
          </cell>
          <cell r="BU36">
            <v>519.67748571428615</v>
          </cell>
          <cell r="BV36">
            <v>523.86133333333373</v>
          </cell>
          <cell r="BW36">
            <v>528.04518095238132</v>
          </cell>
          <cell r="BX36">
            <v>532.2290285714289</v>
          </cell>
          <cell r="BY36">
            <v>536.41287619047648</v>
          </cell>
          <cell r="BZ36">
            <v>540.59672380952406</v>
          </cell>
          <cell r="CA36">
            <v>544.78057142857165</v>
          </cell>
          <cell r="CB36">
            <v>548.96441904761923</v>
          </cell>
          <cell r="CC36">
            <v>553.14826666666681</v>
          </cell>
          <cell r="CD36">
            <v>557.3321142857144</v>
          </cell>
          <cell r="CE36">
            <v>561.51596190476198</v>
          </cell>
          <cell r="CF36">
            <v>565.69980952380956</v>
          </cell>
          <cell r="CG36">
            <v>569.88365714285715</v>
          </cell>
          <cell r="CH36">
            <v>574.06750476190473</v>
          </cell>
          <cell r="CI36">
            <v>578.25135238095231</v>
          </cell>
          <cell r="CJ36">
            <v>582.4351999999999</v>
          </cell>
          <cell r="CK36">
            <v>586.61904761904748</v>
          </cell>
          <cell r="CL36">
            <v>590.80289523809506</v>
          </cell>
          <cell r="CM36">
            <v>594.98674285714264</v>
          </cell>
          <cell r="CN36">
            <v>599.17059047619023</v>
          </cell>
          <cell r="CO36">
            <v>603.35443809523781</v>
          </cell>
          <cell r="CP36">
            <v>607.53828571428539</v>
          </cell>
          <cell r="CQ36">
            <v>611.72213333333298</v>
          </cell>
          <cell r="CR36">
            <v>615.90598095238056</v>
          </cell>
          <cell r="CS36">
            <v>619.95486574500728</v>
          </cell>
          <cell r="CT36">
            <v>624.00375053763401</v>
          </cell>
          <cell r="CU36">
            <v>628.05263533026073</v>
          </cell>
          <cell r="CV36">
            <v>632.10152012288745</v>
          </cell>
          <cell r="CW36">
            <v>636.15040491551417</v>
          </cell>
          <cell r="CX36">
            <v>640.1992897081409</v>
          </cell>
          <cell r="CY36">
            <v>644.24817450076762</v>
          </cell>
          <cell r="CZ36">
            <v>648.29705929339434</v>
          </cell>
          <cell r="DA36">
            <v>652.34594408602106</v>
          </cell>
          <cell r="DB36">
            <v>656.39482887864779</v>
          </cell>
          <cell r="DC36">
            <v>660.44371367127451</v>
          </cell>
          <cell r="DD36">
            <v>664.49259846390123</v>
          </cell>
          <cell r="DE36">
            <v>668.54148325652795</v>
          </cell>
          <cell r="DF36">
            <v>672.59036804915468</v>
          </cell>
          <cell r="DG36">
            <v>676.6392528417814</v>
          </cell>
          <cell r="DH36">
            <v>680.68813763440812</v>
          </cell>
          <cell r="DI36">
            <v>684.73702242703484</v>
          </cell>
          <cell r="DJ36">
            <v>688.78590721966157</v>
          </cell>
          <cell r="DK36">
            <v>692.83479201228829</v>
          </cell>
          <cell r="DL36">
            <v>696.88367680491501</v>
          </cell>
          <cell r="DM36">
            <v>700.93256159754173</v>
          </cell>
          <cell r="DN36">
            <v>704.98144639016846</v>
          </cell>
          <cell r="DO36">
            <v>709.03033118279518</v>
          </cell>
          <cell r="DP36">
            <v>713.0792159754219</v>
          </cell>
          <cell r="DQ36">
            <v>717.12810076804863</v>
          </cell>
          <cell r="DR36">
            <v>721.17698556067535</v>
          </cell>
          <cell r="DS36">
            <v>725.22587035330207</v>
          </cell>
          <cell r="DT36">
            <v>729.27475514592879</v>
          </cell>
          <cell r="DU36">
            <v>733.32363993855552</v>
          </cell>
          <cell r="DV36">
            <v>737.37252473118224</v>
          </cell>
          <cell r="DW36">
            <v>741.42140952380896</v>
          </cell>
          <cell r="DX36">
            <v>745.47029431643568</v>
          </cell>
          <cell r="DY36">
            <v>749.51917910906241</v>
          </cell>
          <cell r="DZ36">
            <v>753.56806390168913</v>
          </cell>
          <cell r="EA36">
            <v>757.61694869431585</v>
          </cell>
          <cell r="EB36">
            <v>761.66583348694257</v>
          </cell>
          <cell r="EC36">
            <v>765.7147182795693</v>
          </cell>
          <cell r="ED36">
            <v>769.76360307219602</v>
          </cell>
          <cell r="EE36">
            <v>773.81248786482274</v>
          </cell>
          <cell r="EF36">
            <v>777.86137265744946</v>
          </cell>
          <cell r="EG36">
            <v>781.91025745007619</v>
          </cell>
          <cell r="EH36">
            <v>785.95914224270291</v>
          </cell>
          <cell r="EI36">
            <v>790.00802703532963</v>
          </cell>
          <cell r="EJ36">
            <v>794.05691182795636</v>
          </cell>
          <cell r="EK36">
            <v>798.10579662058308</v>
          </cell>
          <cell r="EL36">
            <v>802.1546814132098</v>
          </cell>
          <cell r="EM36">
            <v>806.20356620583652</v>
          </cell>
          <cell r="EN36">
            <v>810.25245099846325</v>
          </cell>
          <cell r="EO36">
            <v>814.30133579108997</v>
          </cell>
          <cell r="EP36">
            <v>818.35022058371669</v>
          </cell>
          <cell r="EQ36">
            <v>822.39910537634341</v>
          </cell>
          <cell r="ER36">
            <v>826.44799016897014</v>
          </cell>
          <cell r="ES36">
            <v>830.49687496159686</v>
          </cell>
          <cell r="ET36">
            <v>834.54575975422358</v>
          </cell>
          <cell r="EU36">
            <v>838.5946445468503</v>
          </cell>
          <cell r="EV36">
            <v>842.64352933947703</v>
          </cell>
          <cell r="EW36">
            <v>846.69241413210375</v>
          </cell>
          <cell r="EX36">
            <v>850.74129892473047</v>
          </cell>
          <cell r="EY36">
            <v>854.79018371735719</v>
          </cell>
          <cell r="EZ36">
            <v>858.83906850998392</v>
          </cell>
          <cell r="FA36">
            <v>862.88795330261064</v>
          </cell>
          <cell r="FB36">
            <v>866.93683809523736</v>
          </cell>
          <cell r="FC36">
            <v>871.12068571428495</v>
          </cell>
          <cell r="FD36">
            <v>875.30453333333253</v>
          </cell>
          <cell r="FE36">
            <v>879.48838095238011</v>
          </cell>
          <cell r="FF36">
            <v>883.67222857142769</v>
          </cell>
          <cell r="FG36">
            <v>887.85607619047528</v>
          </cell>
          <cell r="FH36">
            <v>892.03992380952286</v>
          </cell>
          <cell r="FI36">
            <v>896.22377142857044</v>
          </cell>
          <cell r="FJ36">
            <v>900.40761904761803</v>
          </cell>
          <cell r="FK36">
            <v>904.59146666666561</v>
          </cell>
          <cell r="FL36">
            <v>908.77531428571319</v>
          </cell>
          <cell r="FM36">
            <v>912.95916190476078</v>
          </cell>
          <cell r="FN36">
            <v>917.14300952380836</v>
          </cell>
          <cell r="FO36">
            <v>921.32685714285594</v>
          </cell>
          <cell r="FP36">
            <v>925.51070476190353</v>
          </cell>
          <cell r="FQ36">
            <v>929.69455238095111</v>
          </cell>
          <cell r="FR36">
            <v>933.87839999999869</v>
          </cell>
          <cell r="FS36">
            <v>938.06224761904627</v>
          </cell>
          <cell r="FT36">
            <v>942.24609523809386</v>
          </cell>
          <cell r="FU36">
            <v>946.42994285714144</v>
          </cell>
          <cell r="FV36">
            <v>950.61379047618902</v>
          </cell>
          <cell r="FW36">
            <v>954.79763809523661</v>
          </cell>
          <cell r="FX36">
            <v>958.98148571428419</v>
          </cell>
          <cell r="FY36">
            <v>963.16533333333177</v>
          </cell>
          <cell r="FZ36">
            <v>967.34918095237936</v>
          </cell>
          <cell r="GA36">
            <v>971.53302857142694</v>
          </cell>
          <cell r="GB36">
            <v>975.71687619047452</v>
          </cell>
          <cell r="GC36">
            <v>979.90072380952211</v>
          </cell>
          <cell r="GD36">
            <v>984.08457142856969</v>
          </cell>
          <cell r="GE36">
            <v>988.26841904761727</v>
          </cell>
          <cell r="GF36">
            <v>992.45226666666485</v>
          </cell>
          <cell r="GG36">
            <v>996.50115145929158</v>
          </cell>
          <cell r="GH36">
            <v>1000.5500362519183</v>
          </cell>
          <cell r="GI36">
            <v>1004.598921044545</v>
          </cell>
          <cell r="GJ36">
            <v>1008.6478058371717</v>
          </cell>
          <cell r="GK36">
            <v>1012.6966906297985</v>
          </cell>
          <cell r="GL36">
            <v>1016.7455754224252</v>
          </cell>
          <cell r="GM36">
            <v>1020.7944602150519</v>
          </cell>
          <cell r="GN36">
            <v>1024.8433450076786</v>
          </cell>
          <cell r="GO36">
            <v>1028.8922298003054</v>
          </cell>
          <cell r="GP36">
            <v>1032.9411145929321</v>
          </cell>
          <cell r="GQ36">
            <v>1036.9899993855588</v>
          </cell>
          <cell r="GR36">
            <v>1041.0388841781855</v>
          </cell>
          <cell r="GS36">
            <v>1045.0877689708122</v>
          </cell>
          <cell r="GT36">
            <v>1049.136653763439</v>
          </cell>
          <cell r="GU36">
            <v>1053.1855385560657</v>
          </cell>
          <cell r="GV36">
            <v>1057.2344233486924</v>
          </cell>
          <cell r="GW36">
            <v>1061.2833081413191</v>
          </cell>
          <cell r="GX36">
            <v>1065.3321929339459</v>
          </cell>
          <cell r="GY36">
            <v>1069.3810777265726</v>
          </cell>
          <cell r="GZ36">
            <v>1073.4299625191993</v>
          </cell>
          <cell r="HA36">
            <v>1077.478847311826</v>
          </cell>
          <cell r="HB36">
            <v>1081.5277321044528</v>
          </cell>
          <cell r="HC36">
            <v>1085.5766168970795</v>
          </cell>
          <cell r="HD36">
            <v>1089.6255016897062</v>
          </cell>
          <cell r="HE36">
            <v>1093.6743864823329</v>
          </cell>
          <cell r="HF36">
            <v>1097.7232712749596</v>
          </cell>
          <cell r="HG36">
            <v>1101.7721560675864</v>
          </cell>
          <cell r="HH36">
            <v>1105.8210408602131</v>
          </cell>
          <cell r="HI36">
            <v>1109.8699256528398</v>
          </cell>
          <cell r="HJ36">
            <v>1113.9188104454665</v>
          </cell>
          <cell r="HK36">
            <v>1117.9676952380933</v>
          </cell>
        </row>
        <row r="46">
          <cell r="D46">
            <v>8.2221754567485705E-2</v>
          </cell>
          <cell r="E46">
            <v>8.482427201072909E-2</v>
          </cell>
          <cell r="F46">
            <v>8.7396432375788938E-2</v>
          </cell>
          <cell r="G46">
            <v>9.0838410245237797E-2</v>
          </cell>
          <cell r="H46">
            <v>9.5169530825927509E-2</v>
          </cell>
          <cell r="I46">
            <v>9.6838392077172569E-2</v>
          </cell>
          <cell r="J46">
            <v>0.10096620978780127</v>
          </cell>
          <cell r="K46">
            <v>0.10673552235011974</v>
          </cell>
          <cell r="L46">
            <v>0.10748972436183139</v>
          </cell>
          <cell r="M46">
            <v>0.1094138671268083</v>
          </cell>
          <cell r="N46">
            <v>0.11299509122570379</v>
          </cell>
          <cell r="O46">
            <v>0.11704116565407649</v>
          </cell>
          <cell r="P46">
            <v>0.12108591241917878</v>
          </cell>
          <cell r="Q46">
            <v>0.1270825074239669</v>
          </cell>
          <cell r="R46">
            <v>0.13218505618195581</v>
          </cell>
          <cell r="S46">
            <v>0.13728760493994469</v>
          </cell>
          <cell r="T46">
            <v>0.14265688275736271</v>
          </cell>
          <cell r="U46">
            <v>0.14802616057478071</v>
          </cell>
          <cell r="V46">
            <v>0.15436739694137372</v>
          </cell>
          <cell r="W46">
            <v>0.1573204944565037</v>
          </cell>
          <cell r="X46">
            <v>0.15731100801994599</v>
          </cell>
          <cell r="Y46">
            <v>0.15129723063820996</v>
          </cell>
          <cell r="Z46">
            <v>0.15074415616894632</v>
          </cell>
          <cell r="AA46">
            <v>0.15036594845938986</v>
          </cell>
          <cell r="AB46">
            <v>0.15007958413254552</v>
          </cell>
          <cell r="AC46">
            <v>0.15103788909831997</v>
          </cell>
          <cell r="AD46">
            <v>0.1542828398027313</v>
          </cell>
          <cell r="AE46">
            <v>0.15846542230743285</v>
          </cell>
          <cell r="AF46">
            <v>0.15718998458805497</v>
          </cell>
          <cell r="AG46">
            <v>0.15936141388905012</v>
          </cell>
          <cell r="AH46">
            <v>0.15936141388905012</v>
          </cell>
          <cell r="AI46">
            <v>0.15957416939635002</v>
          </cell>
          <cell r="AJ46">
            <v>0.15957416939635002</v>
          </cell>
          <cell r="AK46">
            <v>0.15957416939635002</v>
          </cell>
          <cell r="AL46">
            <v>0.15957416939635002</v>
          </cell>
          <cell r="AM46">
            <v>0.15957416939635002</v>
          </cell>
          <cell r="AN46">
            <v>0.15957416939635002</v>
          </cell>
          <cell r="AO46">
            <v>0.15957416939635002</v>
          </cell>
          <cell r="AP46">
            <v>0.15957416939635002</v>
          </cell>
          <cell r="AQ46">
            <v>0.15957416939635002</v>
          </cell>
          <cell r="AR46">
            <v>0.15957416939635002</v>
          </cell>
          <cell r="AS46">
            <v>0.15957416939635002</v>
          </cell>
          <cell r="AT46">
            <v>0.15957416939635002</v>
          </cell>
          <cell r="AU46">
            <v>0.15957416939635002</v>
          </cell>
          <cell r="AV46">
            <v>0.15957416939635002</v>
          </cell>
          <cell r="AW46">
            <v>0.15957416939635002</v>
          </cell>
          <cell r="AX46">
            <v>0.15957416939635002</v>
          </cell>
          <cell r="AY46">
            <v>0.15957416939635002</v>
          </cell>
          <cell r="AZ46">
            <v>0.15957416939635002</v>
          </cell>
          <cell r="BA46">
            <v>0.15957416939635002</v>
          </cell>
          <cell r="BB46">
            <v>0.15957416939635002</v>
          </cell>
          <cell r="BC46">
            <v>0.15957416939635002</v>
          </cell>
          <cell r="BD46">
            <v>0.15957416939635002</v>
          </cell>
          <cell r="BE46">
            <v>0.15957416939635002</v>
          </cell>
          <cell r="BF46">
            <v>0.15957416939635002</v>
          </cell>
          <cell r="BG46">
            <v>0.15957416939635002</v>
          </cell>
          <cell r="BH46">
            <v>0.15957416939635002</v>
          </cell>
          <cell r="BI46">
            <v>0.15957416939635002</v>
          </cell>
          <cell r="BJ46">
            <v>0.15957416939635002</v>
          </cell>
          <cell r="BK46">
            <v>0.15957416939635002</v>
          </cell>
          <cell r="BL46">
            <v>0.15957416939635002</v>
          </cell>
          <cell r="BM46">
            <v>0.15957416939635002</v>
          </cell>
          <cell r="BN46">
            <v>0.1650158037861047</v>
          </cell>
          <cell r="BO46">
            <v>0.16987374531705615</v>
          </cell>
          <cell r="BP46">
            <v>0.17282342416181279</v>
          </cell>
          <cell r="BQ46">
            <v>0.17714325535294395</v>
          </cell>
          <cell r="BR46">
            <v>0.18146308654407509</v>
          </cell>
          <cell r="BS46">
            <v>0.18578291773520622</v>
          </cell>
          <cell r="BT46">
            <v>0.19107470747551236</v>
          </cell>
          <cell r="BU46">
            <v>0.19788649421164153</v>
          </cell>
          <cell r="BV46">
            <v>0.20411458808896751</v>
          </cell>
          <cell r="BW46">
            <v>0.20843441928009868</v>
          </cell>
          <cell r="BX46">
            <v>0.21275425047122981</v>
          </cell>
          <cell r="BY46">
            <v>0.21707408166236095</v>
          </cell>
          <cell r="BZ46">
            <v>0.22139391285349211</v>
          </cell>
          <cell r="CA46">
            <v>0.2269898673106911</v>
          </cell>
          <cell r="CB46">
            <v>0.22864341738281804</v>
          </cell>
          <cell r="CC46">
            <v>0.2297132745961418</v>
          </cell>
          <cell r="CD46">
            <v>0.22887486912327074</v>
          </cell>
          <cell r="CE46">
            <v>0.2281721679087057</v>
          </cell>
          <cell r="CF46">
            <v>0.2274694666941407</v>
          </cell>
          <cell r="CG46">
            <v>0.22676676547957567</v>
          </cell>
          <cell r="CH46">
            <v>0.22703602281418561</v>
          </cell>
          <cell r="CI46">
            <v>0.22882527714461856</v>
          </cell>
          <cell r="CJ46">
            <v>0.23003083861624835</v>
          </cell>
          <cell r="CK46">
            <v>0.22932813740168334</v>
          </cell>
          <cell r="CL46">
            <v>0.22768954475052494</v>
          </cell>
          <cell r="CM46">
            <v>0.22605095209936654</v>
          </cell>
          <cell r="CN46">
            <v>0.2244591540200378</v>
          </cell>
          <cell r="CO46">
            <v>0.22383931448988409</v>
          </cell>
          <cell r="CP46">
            <v>0.22482838164202973</v>
          </cell>
          <cell r="CQ46">
            <v>0.22523375593537218</v>
          </cell>
          <cell r="CR46">
            <v>0.22523375593537218</v>
          </cell>
          <cell r="CS46">
            <v>0.36444080486663549</v>
          </cell>
          <cell r="CT46">
            <v>0.36444080486663549</v>
          </cell>
          <cell r="CU46">
            <v>0.36444080486663549</v>
          </cell>
          <cell r="CV46">
            <v>0.36444080486663549</v>
          </cell>
          <cell r="CW46">
            <v>0.36444080486663549</v>
          </cell>
          <cell r="CX46">
            <v>0.36444080486663549</v>
          </cell>
          <cell r="CY46">
            <v>0.36444080486663549</v>
          </cell>
          <cell r="CZ46">
            <v>0.36444080486663549</v>
          </cell>
          <cell r="DA46">
            <v>0.36444080486663549</v>
          </cell>
          <cell r="DB46">
            <v>0.36444080486663549</v>
          </cell>
          <cell r="DC46">
            <v>0.36444080486663549</v>
          </cell>
          <cell r="DD46">
            <v>0.36444080486663549</v>
          </cell>
          <cell r="DE46">
            <v>0.36444080486663549</v>
          </cell>
          <cell r="DF46">
            <v>0.36444080486663549</v>
          </cell>
          <cell r="DG46">
            <v>0.36444080486663549</v>
          </cell>
          <cell r="DH46">
            <v>0.36444080486663549</v>
          </cell>
          <cell r="DI46">
            <v>0.36444080486663549</v>
          </cell>
          <cell r="DJ46">
            <v>0.36444080486663549</v>
          </cell>
          <cell r="DK46">
            <v>0.36444080486663549</v>
          </cell>
          <cell r="DL46">
            <v>0.36444080486663549</v>
          </cell>
          <cell r="DM46">
            <v>0.36444080486663549</v>
          </cell>
          <cell r="DN46">
            <v>0.36444080486663549</v>
          </cell>
          <cell r="DO46">
            <v>0.36444080486663549</v>
          </cell>
          <cell r="DP46">
            <v>0.36444080486663549</v>
          </cell>
          <cell r="DQ46">
            <v>0.36444080486663549</v>
          </cell>
          <cell r="DR46">
            <v>0.36444080486663549</v>
          </cell>
          <cell r="DS46">
            <v>0.36444080486663549</v>
          </cell>
          <cell r="DT46">
            <v>0.36444080486663549</v>
          </cell>
          <cell r="DU46">
            <v>0.36444080486663549</v>
          </cell>
          <cell r="DV46">
            <v>0.36444080486663549</v>
          </cell>
          <cell r="DW46">
            <v>0.36444080486663549</v>
          </cell>
          <cell r="DX46">
            <v>0.37020052506177059</v>
          </cell>
          <cell r="DY46">
            <v>0.37698835729227631</v>
          </cell>
          <cell r="DZ46">
            <v>0.38529618651860503</v>
          </cell>
          <cell r="EA46">
            <v>0.39302032288613054</v>
          </cell>
          <cell r="EB46">
            <v>0.39602852225768115</v>
          </cell>
          <cell r="EC46">
            <v>0.39950466734752849</v>
          </cell>
          <cell r="ED46">
            <v>0.40532054102885923</v>
          </cell>
          <cell r="EE46">
            <v>0.4112842819155707</v>
          </cell>
          <cell r="EF46">
            <v>0.41821998135145722</v>
          </cell>
          <cell r="EG46">
            <v>0.42646173372908169</v>
          </cell>
          <cell r="EH46">
            <v>0.43271595609301294</v>
          </cell>
          <cell r="EI46">
            <v>0.43706191577074938</v>
          </cell>
          <cell r="EJ46">
            <v>0.44140787544848581</v>
          </cell>
          <cell r="EK46">
            <v>0.44573979675467335</v>
          </cell>
          <cell r="EL46">
            <v>0.45007171806086088</v>
          </cell>
          <cell r="EM46">
            <v>0.4553755979162234</v>
          </cell>
          <cell r="EN46">
            <v>0.46219947476740897</v>
          </cell>
          <cell r="EO46">
            <v>0.46843965875979127</v>
          </cell>
          <cell r="EP46">
            <v>0.4727715800659788</v>
          </cell>
          <cell r="EQ46">
            <v>0.47710350137216634</v>
          </cell>
          <cell r="ER46">
            <v>0.48168123074049418</v>
          </cell>
          <cell r="ES46">
            <v>0.48364155944714315</v>
          </cell>
          <cell r="ET46">
            <v>0.48657384670296705</v>
          </cell>
          <cell r="EU46">
            <v>0.49129286001404304</v>
          </cell>
          <cell r="EV46">
            <v>0.49425376416942352</v>
          </cell>
          <cell r="EW46">
            <v>0.49530640563860906</v>
          </cell>
          <cell r="EX46">
            <v>0.49635904710779466</v>
          </cell>
          <cell r="EY46">
            <v>0.49767570464372352</v>
          </cell>
          <cell r="EZ46">
            <v>0.49899236217965237</v>
          </cell>
          <cell r="FA46">
            <v>0.50128097826475626</v>
          </cell>
          <cell r="FB46">
            <v>0.5050895913456831</v>
          </cell>
          <cell r="FC46">
            <v>0.50941300048550475</v>
          </cell>
          <cell r="FD46">
            <v>0.51182814693913159</v>
          </cell>
          <cell r="FE46">
            <v>0.51424329339275843</v>
          </cell>
          <cell r="FF46">
            <v>0.51559152360866889</v>
          </cell>
          <cell r="FG46">
            <v>0.51693975382457935</v>
          </cell>
          <cell r="FH46">
            <v>0.51925994258966479</v>
          </cell>
          <cell r="FI46">
            <v>0.52310012835057329</v>
          </cell>
          <cell r="FJ46">
            <v>0.52635662125267857</v>
          </cell>
          <cell r="FK46">
            <v>0.52770485146858903</v>
          </cell>
          <cell r="FL46">
            <v>0.52898024966608748</v>
          </cell>
          <cell r="FM46">
            <v>0.53025564786358603</v>
          </cell>
          <cell r="FN46">
            <v>0.53153104606108459</v>
          </cell>
          <cell r="FO46">
            <v>0.53377840280775801</v>
          </cell>
          <cell r="FP46">
            <v>0.53754575655025461</v>
          </cell>
          <cell r="FQ46">
            <v>0.54072941743394787</v>
          </cell>
          <cell r="FR46">
            <v>0.54200481563144642</v>
          </cell>
          <cell r="FS46">
            <v>0.54328021382894498</v>
          </cell>
          <cell r="FT46">
            <v>0.544054910107866</v>
          </cell>
          <cell r="FU46">
            <v>0.54482960638678712</v>
          </cell>
          <cell r="FV46">
            <v>0.54657626121488312</v>
          </cell>
          <cell r="FW46">
            <v>0.54984291303880228</v>
          </cell>
          <cell r="FX46">
            <v>0.55252587200391812</v>
          </cell>
          <cell r="FY46">
            <v>0.55330056828283924</v>
          </cell>
          <cell r="FZ46">
            <v>0.55419922465709737</v>
          </cell>
          <cell r="GA46">
            <v>0.56239018687485043</v>
          </cell>
          <cell r="GB46">
            <v>0.57058114909260349</v>
          </cell>
          <cell r="GC46">
            <v>0.57572465284342289</v>
          </cell>
          <cell r="GD46">
            <v>0.58139126533805208</v>
          </cell>
          <cell r="GE46">
            <v>0.58647418497387804</v>
          </cell>
          <cell r="GF46">
            <v>0.58964884192350908</v>
          </cell>
          <cell r="GG46">
            <v>0.59155214315974147</v>
          </cell>
          <cell r="GH46">
            <v>0.59471967419416172</v>
          </cell>
          <cell r="GI46">
            <v>0.59760192251954025</v>
          </cell>
          <cell r="GJ46">
            <v>0.59936110112100671</v>
          </cell>
          <cell r="GK46">
            <v>0.60209223827164826</v>
          </cell>
          <cell r="GL46">
            <v>0.61401302094900001</v>
          </cell>
          <cell r="GM46">
            <v>0.62535011076754843</v>
          </cell>
          <cell r="GN46">
            <v>0.63477893789990214</v>
          </cell>
          <cell r="GO46">
            <v>0.6443033570564215</v>
          </cell>
          <cell r="GP46">
            <v>0.65100098349832769</v>
          </cell>
          <cell r="GQ46">
            <v>0.65682462571929057</v>
          </cell>
          <cell r="GR46">
            <v>0.66397287912257907</v>
          </cell>
          <cell r="GS46">
            <v>0.67264112952169064</v>
          </cell>
          <cell r="GT46">
            <v>0.6807256870619991</v>
          </cell>
          <cell r="GU46">
            <v>0.68783787335270585</v>
          </cell>
          <cell r="GV46">
            <v>0.69495005964341272</v>
          </cell>
          <cell r="GW46">
            <v>0.7060907669525297</v>
          </cell>
          <cell r="GX46">
            <v>0.71723147426164668</v>
          </cell>
          <cell r="GY46">
            <v>0.72934414011993864</v>
          </cell>
          <cell r="GZ46">
            <v>0.73751440159315862</v>
          </cell>
          <cell r="HA46">
            <v>0.74328016974727695</v>
          </cell>
          <cell r="HB46">
            <v>0.74713767521520047</v>
          </cell>
          <cell r="HC46">
            <v>0.7509951806831241</v>
          </cell>
          <cell r="HD46">
            <v>0.75485268615104772</v>
          </cell>
          <cell r="HE46">
            <v>0.75869198361436829</v>
          </cell>
          <cell r="HF46">
            <v>0.77171504970280946</v>
          </cell>
          <cell r="HG46">
            <v>0.78853411336244661</v>
          </cell>
          <cell r="HH46">
            <v>0.80476948416328065</v>
          </cell>
          <cell r="HI46">
            <v>0.81909659227791975</v>
          </cell>
          <cell r="HJ46">
            <v>0.83108397180107541</v>
          </cell>
          <cell r="HK46">
            <v>0.84085907876496857</v>
          </cell>
        </row>
        <row r="48">
          <cell r="D48">
            <v>16.923390476190477</v>
          </cell>
          <cell r="E48">
            <v>17.813780952380952</v>
          </cell>
          <cell r="F48">
            <v>18.704171428571428</v>
          </cell>
          <cell r="G48">
            <v>19.594561904761903</v>
          </cell>
          <cell r="H48">
            <v>20.484952380952379</v>
          </cell>
          <cell r="I48">
            <v>21.375342857142854</v>
          </cell>
          <cell r="J48">
            <v>22.26573333333333</v>
          </cell>
          <cell r="K48">
            <v>23.156123809523805</v>
          </cell>
          <cell r="L48">
            <v>24.046514285714281</v>
          </cell>
          <cell r="M48">
            <v>24.936904761904756</v>
          </cell>
          <cell r="N48">
            <v>25.827295238095232</v>
          </cell>
          <cell r="O48">
            <v>26.717685714285707</v>
          </cell>
          <cell r="P48">
            <v>27.608076190476183</v>
          </cell>
          <cell r="Q48">
            <v>28.498466666666658</v>
          </cell>
          <cell r="R48">
            <v>29.388857142857134</v>
          </cell>
          <cell r="S48">
            <v>30.279247619047609</v>
          </cell>
          <cell r="T48">
            <v>31.169638095238085</v>
          </cell>
          <cell r="U48">
            <v>32.06002857142856</v>
          </cell>
          <cell r="V48">
            <v>32.950419047619036</v>
          </cell>
          <cell r="W48">
            <v>33.840809523809511</v>
          </cell>
          <cell r="X48">
            <v>34.731199999999987</v>
          </cell>
          <cell r="Y48">
            <v>35.621590476190462</v>
          </cell>
          <cell r="Z48">
            <v>36.511980952380938</v>
          </cell>
          <cell r="AA48">
            <v>37.402371428571414</v>
          </cell>
          <cell r="AB48">
            <v>38.292761904761889</v>
          </cell>
          <cell r="AC48">
            <v>39.183152380952365</v>
          </cell>
          <cell r="AD48">
            <v>40.07354285714284</v>
          </cell>
          <cell r="AE48">
            <v>40.963933333333316</v>
          </cell>
          <cell r="AF48">
            <v>41.854323809523791</v>
          </cell>
          <cell r="AG48">
            <v>42.744714285714267</v>
          </cell>
          <cell r="AH48">
            <v>43.635104761904742</v>
          </cell>
          <cell r="AI48">
            <v>44.496772964669717</v>
          </cell>
          <cell r="AJ48">
            <v>45.358441167434691</v>
          </cell>
          <cell r="AK48">
            <v>46.220109370199665</v>
          </cell>
          <cell r="AL48">
            <v>47.08177757296464</v>
          </cell>
          <cell r="AM48">
            <v>47.943445775729614</v>
          </cell>
          <cell r="AN48">
            <v>48.805113978494589</v>
          </cell>
          <cell r="AO48">
            <v>49.666782181259563</v>
          </cell>
          <cell r="AP48">
            <v>50.528450384024538</v>
          </cell>
          <cell r="AQ48">
            <v>51.390118586789512</v>
          </cell>
          <cell r="AR48">
            <v>52.251786789554487</v>
          </cell>
          <cell r="AS48">
            <v>53.113454992319461</v>
          </cell>
          <cell r="AT48">
            <v>53.975123195084436</v>
          </cell>
          <cell r="AU48">
            <v>54.83679139784941</v>
          </cell>
          <cell r="AV48">
            <v>55.698459600614385</v>
          </cell>
          <cell r="AW48">
            <v>56.560127803379359</v>
          </cell>
          <cell r="AX48">
            <v>57.421796006144334</v>
          </cell>
          <cell r="AY48">
            <v>58.283464208909308</v>
          </cell>
          <cell r="AZ48">
            <v>59.145132411674282</v>
          </cell>
          <cell r="BA48">
            <v>60.006800614439257</v>
          </cell>
          <cell r="BB48">
            <v>60.868468817204231</v>
          </cell>
          <cell r="BC48">
            <v>61.730137019969206</v>
          </cell>
          <cell r="BD48">
            <v>62.59180522273418</v>
          </cell>
          <cell r="BE48">
            <v>63.453473425499155</v>
          </cell>
          <cell r="BF48">
            <v>64.315141628264129</v>
          </cell>
          <cell r="BG48">
            <v>65.176809831029104</v>
          </cell>
          <cell r="BH48">
            <v>66.038478033794078</v>
          </cell>
          <cell r="BI48">
            <v>66.900146236559053</v>
          </cell>
          <cell r="BJ48">
            <v>67.761814439324027</v>
          </cell>
          <cell r="BK48">
            <v>68.623482642089002</v>
          </cell>
          <cell r="BL48">
            <v>69.485150844853976</v>
          </cell>
          <cell r="BM48">
            <v>70.346819047618951</v>
          </cell>
          <cell r="BN48">
            <v>71.237209523809426</v>
          </cell>
          <cell r="BO48">
            <v>72.127599999999902</v>
          </cell>
          <cell r="BP48">
            <v>73.017990476190377</v>
          </cell>
          <cell r="BQ48">
            <v>73.908380952380853</v>
          </cell>
          <cell r="BR48">
            <v>74.798771428571328</v>
          </cell>
          <cell r="BS48">
            <v>75.689161904761804</v>
          </cell>
          <cell r="BT48">
            <v>76.579552380952279</v>
          </cell>
          <cell r="BU48">
            <v>77.469942857142755</v>
          </cell>
          <cell r="BV48">
            <v>78.36033333333323</v>
          </cell>
          <cell r="BW48">
            <v>79.250723809523706</v>
          </cell>
          <cell r="BX48">
            <v>80.141114285714181</v>
          </cell>
          <cell r="BY48">
            <v>81.031504761904657</v>
          </cell>
          <cell r="BZ48">
            <v>81.921895238095132</v>
          </cell>
          <cell r="CA48">
            <v>82.812285714285608</v>
          </cell>
          <cell r="CB48">
            <v>83.702676190476083</v>
          </cell>
          <cell r="CC48">
            <v>84.593066666666559</v>
          </cell>
          <cell r="CD48">
            <v>85.483457142857034</v>
          </cell>
          <cell r="CE48">
            <v>86.37384761904751</v>
          </cell>
          <cell r="CF48">
            <v>87.264238095237985</v>
          </cell>
          <cell r="CG48">
            <v>88.154628571428461</v>
          </cell>
          <cell r="CH48">
            <v>89.045019047618936</v>
          </cell>
          <cell r="CI48">
            <v>89.935409523809412</v>
          </cell>
          <cell r="CJ48">
            <v>90.825799999999887</v>
          </cell>
          <cell r="CK48">
            <v>91.716190476190363</v>
          </cell>
          <cell r="CL48">
            <v>92.606580952380838</v>
          </cell>
          <cell r="CM48">
            <v>93.496971428571314</v>
          </cell>
          <cell r="CN48">
            <v>94.387361904761789</v>
          </cell>
          <cell r="CO48">
            <v>95.277752380952265</v>
          </cell>
          <cell r="CP48">
            <v>96.16814285714274</v>
          </cell>
          <cell r="CQ48">
            <v>97.058533333333216</v>
          </cell>
          <cell r="CR48">
            <v>97.948923809523691</v>
          </cell>
          <cell r="CS48">
            <v>98.810592012288666</v>
          </cell>
          <cell r="CT48">
            <v>99.67226021505364</v>
          </cell>
          <cell r="CU48">
            <v>100.53392841781861</v>
          </cell>
          <cell r="CV48">
            <v>101.39559662058359</v>
          </cell>
          <cell r="CW48">
            <v>102.25726482334856</v>
          </cell>
          <cell r="CX48">
            <v>103.11893302611354</v>
          </cell>
          <cell r="CY48">
            <v>103.98060122887851</v>
          </cell>
          <cell r="CZ48">
            <v>104.84226943164349</v>
          </cell>
          <cell r="DA48">
            <v>105.70393763440846</v>
          </cell>
          <cell r="DB48">
            <v>106.56560583717344</v>
          </cell>
          <cell r="DC48">
            <v>107.42727403993841</v>
          </cell>
          <cell r="DD48">
            <v>108.28894224270338</v>
          </cell>
          <cell r="DE48">
            <v>109.15061044546836</v>
          </cell>
          <cell r="DF48">
            <v>110.01227864823333</v>
          </cell>
          <cell r="DG48">
            <v>110.87394685099831</v>
          </cell>
          <cell r="DH48">
            <v>111.73561505376328</v>
          </cell>
          <cell r="DI48">
            <v>112.59728325652826</v>
          </cell>
          <cell r="DJ48">
            <v>113.45895145929323</v>
          </cell>
          <cell r="DK48">
            <v>114.32061966205821</v>
          </cell>
          <cell r="DL48">
            <v>115.18228786482318</v>
          </cell>
          <cell r="DM48">
            <v>116.04395606758816</v>
          </cell>
          <cell r="DN48">
            <v>116.90562427035313</v>
          </cell>
          <cell r="DO48">
            <v>117.7672924731181</v>
          </cell>
          <cell r="DP48">
            <v>118.62896067588308</v>
          </cell>
          <cell r="DQ48">
            <v>119.49062887864805</v>
          </cell>
          <cell r="DR48">
            <v>120.35229708141303</v>
          </cell>
          <cell r="DS48">
            <v>121.213965284178</v>
          </cell>
          <cell r="DT48">
            <v>122.07563348694298</v>
          </cell>
          <cell r="DU48">
            <v>122.93730168970795</v>
          </cell>
          <cell r="DV48">
            <v>123.79896989247293</v>
          </cell>
          <cell r="DW48">
            <v>124.6606380952379</v>
          </cell>
          <cell r="DX48">
            <v>125.52230629800287</v>
          </cell>
          <cell r="DY48">
            <v>126.38397450076785</v>
          </cell>
          <cell r="DZ48">
            <v>127.24564270353282</v>
          </cell>
          <cell r="EA48">
            <v>128.10731090629781</v>
          </cell>
          <cell r="EB48">
            <v>128.96897910906279</v>
          </cell>
          <cell r="EC48">
            <v>129.83064731182776</v>
          </cell>
          <cell r="ED48">
            <v>130.69231551459274</v>
          </cell>
          <cell r="EE48">
            <v>131.55398371735771</v>
          </cell>
          <cell r="EF48">
            <v>132.41565192012268</v>
          </cell>
          <cell r="EG48">
            <v>133.27732012288766</v>
          </cell>
          <cell r="EH48">
            <v>134.13898832565263</v>
          </cell>
          <cell r="EI48">
            <v>135.00065652841761</v>
          </cell>
          <cell r="EJ48">
            <v>135.86232473118258</v>
          </cell>
          <cell r="EK48">
            <v>136.72399293394756</v>
          </cell>
          <cell r="EL48">
            <v>137.58566113671253</v>
          </cell>
          <cell r="EM48">
            <v>138.44732933947751</v>
          </cell>
          <cell r="EN48">
            <v>139.30899754224248</v>
          </cell>
          <cell r="EO48">
            <v>140.17066574500745</v>
          </cell>
          <cell r="EP48">
            <v>141.03233394777243</v>
          </cell>
          <cell r="EQ48">
            <v>141.8940021505374</v>
          </cell>
          <cell r="ER48">
            <v>142.75567035330238</v>
          </cell>
          <cell r="ES48">
            <v>143.61733855606735</v>
          </cell>
          <cell r="ET48">
            <v>144.47900675883233</v>
          </cell>
          <cell r="EU48">
            <v>145.3406749615973</v>
          </cell>
          <cell r="EV48">
            <v>146.20234316436228</v>
          </cell>
          <cell r="EW48">
            <v>147.06401136712725</v>
          </cell>
          <cell r="EX48">
            <v>147.92567956989222</v>
          </cell>
          <cell r="EY48">
            <v>148.7873477726572</v>
          </cell>
          <cell r="EZ48">
            <v>149.64901597542217</v>
          </cell>
          <cell r="FA48">
            <v>150.51068417818715</v>
          </cell>
          <cell r="FB48">
            <v>151.37235238095212</v>
          </cell>
          <cell r="FC48">
            <v>152.2627428571426</v>
          </cell>
          <cell r="FD48">
            <v>153.15313333333307</v>
          </cell>
          <cell r="FE48">
            <v>154.04352380952355</v>
          </cell>
          <cell r="FF48">
            <v>154.93391428571402</v>
          </cell>
          <cell r="FG48">
            <v>155.8243047619045</v>
          </cell>
          <cell r="FH48">
            <v>156.71469523809498</v>
          </cell>
          <cell r="FI48">
            <v>157.60508571428545</v>
          </cell>
          <cell r="FJ48">
            <v>158.49547619047593</v>
          </cell>
          <cell r="FK48">
            <v>159.3858666666664</v>
          </cell>
          <cell r="FL48">
            <v>160.27625714285688</v>
          </cell>
          <cell r="FM48">
            <v>161.16664761904735</v>
          </cell>
          <cell r="FN48">
            <v>162.05703809523783</v>
          </cell>
          <cell r="FO48">
            <v>162.9474285714283</v>
          </cell>
          <cell r="FP48">
            <v>163.83781904761878</v>
          </cell>
          <cell r="FQ48">
            <v>164.72820952380926</v>
          </cell>
          <cell r="FR48">
            <v>165.61859999999973</v>
          </cell>
          <cell r="FS48">
            <v>166.50899047619021</v>
          </cell>
          <cell r="FT48">
            <v>167.39938095238068</v>
          </cell>
          <cell r="FU48">
            <v>168.28977142857116</v>
          </cell>
          <cell r="FV48">
            <v>169.18016190476163</v>
          </cell>
          <cell r="FW48">
            <v>170.07055238095211</v>
          </cell>
          <cell r="FX48">
            <v>170.96094285714258</v>
          </cell>
          <cell r="FY48">
            <v>171.85133333333306</v>
          </cell>
          <cell r="FZ48">
            <v>172.74172380952353</v>
          </cell>
          <cell r="GA48">
            <v>173.63211428571401</v>
          </cell>
          <cell r="GB48">
            <v>174.52250476190449</v>
          </cell>
          <cell r="GC48">
            <v>175.41289523809496</v>
          </cell>
          <cell r="GD48">
            <v>176.30328571428544</v>
          </cell>
          <cell r="GE48">
            <v>177.19367619047591</v>
          </cell>
          <cell r="GF48">
            <v>178.08406666666639</v>
          </cell>
          <cell r="GG48">
            <v>178.94573486943136</v>
          </cell>
          <cell r="GH48">
            <v>179.80740307219634</v>
          </cell>
          <cell r="GI48">
            <v>180.66907127496131</v>
          </cell>
          <cell r="GJ48">
            <v>181.53073947772629</v>
          </cell>
          <cell r="GK48">
            <v>182.39240768049126</v>
          </cell>
          <cell r="GL48">
            <v>183.25407588325623</v>
          </cell>
          <cell r="GM48">
            <v>184.11574408602121</v>
          </cell>
          <cell r="GN48">
            <v>184.97741228878618</v>
          </cell>
          <cell r="GO48">
            <v>185.83908049155116</v>
          </cell>
          <cell r="GP48">
            <v>186.70074869431613</v>
          </cell>
          <cell r="GQ48">
            <v>187.56241689708111</v>
          </cell>
          <cell r="GR48">
            <v>188.42408509984608</v>
          </cell>
          <cell r="GS48">
            <v>189.28575330261106</v>
          </cell>
          <cell r="GT48">
            <v>190.14742150537603</v>
          </cell>
          <cell r="GU48">
            <v>191.009089708141</v>
          </cell>
          <cell r="GV48">
            <v>191.87075791090598</v>
          </cell>
          <cell r="GW48">
            <v>192.73242611367095</v>
          </cell>
          <cell r="GX48">
            <v>193.59409431643593</v>
          </cell>
          <cell r="GY48">
            <v>194.4557625192009</v>
          </cell>
          <cell r="GZ48">
            <v>195.31743072196588</v>
          </cell>
          <cell r="HA48">
            <v>196.17909892473085</v>
          </cell>
          <cell r="HB48">
            <v>197.04076712749583</v>
          </cell>
          <cell r="HC48">
            <v>197.9024353302608</v>
          </cell>
          <cell r="HD48">
            <v>198.76410353302578</v>
          </cell>
          <cell r="HE48">
            <v>199.62577173579075</v>
          </cell>
          <cell r="HF48">
            <v>200.48743993855572</v>
          </cell>
          <cell r="HG48">
            <v>201.3491081413207</v>
          </cell>
          <cell r="HH48">
            <v>202.21077634408567</v>
          </cell>
          <cell r="HI48">
            <v>203.07244454685065</v>
          </cell>
          <cell r="HJ48">
            <v>203.93411274961562</v>
          </cell>
          <cell r="HK48">
            <v>204.7957809523806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ield_curve"/>
      <sheetName val="FRWD VS INTERP"/>
      <sheetName val="Chart X Fwd vs Spot 27 year"/>
    </sheetNames>
    <sheetDataSet>
      <sheetData sheetId="0"/>
      <sheetData sheetId="1"/>
      <sheetData sheetId="2">
        <row r="6">
          <cell r="H6" t="str">
            <v>FRWD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Gen. Info."/>
      <sheetName val="Co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verage Spreads"/>
      <sheetName val="BondsOnline Data"/>
      <sheetName val="Moody's Bond Yield Data"/>
      <sheetName val="Discount Rate "/>
      <sheetName val="Chart1"/>
      <sheetName val="Prime Rate"/>
      <sheetName val="Chart2"/>
      <sheetName val="Inflation"/>
      <sheetName val="Chart3"/>
      <sheetName val="Utility Bonds"/>
      <sheetName val="30 Yr. Bonds"/>
      <sheetName val="Chart4"/>
      <sheetName val="Chart5"/>
      <sheetName val="Chart6"/>
      <sheetName val="Compatibility Report"/>
      <sheetName val="Sheet1"/>
      <sheetName val="Sheet2"/>
    </sheetNames>
    <sheetDataSet>
      <sheetData sheetId="0">
        <row r="6">
          <cell r="B6" t="str">
            <v xml:space="preserve"> 80</v>
          </cell>
        </row>
      </sheetData>
      <sheetData sheetId="1"/>
      <sheetData sheetId="2"/>
      <sheetData sheetId="3">
        <row r="14">
          <cell r="A14">
            <v>6941</v>
          </cell>
        </row>
      </sheetData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ta"/>
      <sheetName val="Moody's Bond Yield Data"/>
      <sheetName val="Cover"/>
      <sheetName val="List"/>
      <sheetName val="Discount Rate"/>
      <sheetName val="Prime Rate"/>
      <sheetName val="Inflation"/>
      <sheetName val="Moody's"/>
      <sheetName val="30 Yr. Bonds"/>
      <sheetName val="Discount Chart"/>
      <sheetName val="Inflation Chart"/>
      <sheetName val="Moody's T-Bond Chart"/>
      <sheetName val="Moody's Spread Chart"/>
      <sheetName val="Moody's Baa Bond Yields Chart"/>
      <sheetName val="Econ Est &amp; Proj"/>
      <sheetName val="Hist. Cap Stru Atmos"/>
      <sheetName val="Ratios"/>
      <sheetName val="Cap. Struct."/>
      <sheetName val="LTD Rate"/>
      <sheetName val="STD Rate"/>
      <sheetName val="Comp. Co Criteria"/>
      <sheetName val="Ticker - Distr."/>
      <sheetName val="10-yr. Historical Growth"/>
      <sheetName val="5-yr. historical growth"/>
      <sheetName val="Avg 5-year and 10-year"/>
      <sheetName val="Comparable Projected Growth"/>
      <sheetName val="Comparable Stock Prices"/>
      <sheetName val="Comp DCF"/>
      <sheetName val="Comp CAPM"/>
      <sheetName val="Comp. Ratios"/>
      <sheetName val="RR"/>
      <sheetName val="WACC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I30">
            <v>8.4</v>
          </cell>
          <cell r="K30">
            <v>12</v>
          </cell>
          <cell r="O30">
            <v>2.5099999999999998</v>
          </cell>
          <cell r="P30">
            <v>1.5240553745928338</v>
          </cell>
        </row>
        <row r="31">
          <cell r="C31">
            <v>14.22</v>
          </cell>
          <cell r="E31">
            <v>16.72</v>
          </cell>
          <cell r="I31">
            <v>7.6</v>
          </cell>
          <cell r="K31">
            <v>12</v>
          </cell>
          <cell r="O31">
            <v>2.4999999999999982</v>
          </cell>
          <cell r="P31">
            <v>1.5240553745928338</v>
          </cell>
        </row>
        <row r="32">
          <cell r="C32">
            <v>13.53</v>
          </cell>
          <cell r="E32">
            <v>16.07</v>
          </cell>
          <cell r="I32">
            <v>6.8</v>
          </cell>
          <cell r="K32">
            <v>12</v>
          </cell>
          <cell r="O32">
            <v>2.5400000000000009</v>
          </cell>
          <cell r="P32">
            <v>1.5240553745928338</v>
          </cell>
        </row>
        <row r="33">
          <cell r="C33">
            <v>13.37</v>
          </cell>
          <cell r="E33">
            <v>15.82</v>
          </cell>
          <cell r="I33">
            <v>6.5</v>
          </cell>
          <cell r="K33">
            <v>12</v>
          </cell>
          <cell r="O33">
            <v>2.4500000000000011</v>
          </cell>
          <cell r="P33">
            <v>1.5240553745928338</v>
          </cell>
        </row>
        <row r="34">
          <cell r="C34">
            <v>13.24</v>
          </cell>
          <cell r="E34">
            <v>15.6</v>
          </cell>
          <cell r="I34">
            <v>6.7</v>
          </cell>
          <cell r="K34">
            <v>12</v>
          </cell>
          <cell r="O34">
            <v>2.3599999999999994</v>
          </cell>
          <cell r="P34">
            <v>1.5240553745928338</v>
          </cell>
        </row>
        <row r="35">
          <cell r="C35">
            <v>13.92</v>
          </cell>
          <cell r="E35">
            <v>16.18</v>
          </cell>
          <cell r="I35">
            <v>7.1</v>
          </cell>
          <cell r="K35">
            <v>12</v>
          </cell>
          <cell r="O35">
            <v>2.2599999999999998</v>
          </cell>
          <cell r="P35">
            <v>1.5240553745928338</v>
          </cell>
        </row>
        <row r="36">
          <cell r="C36">
            <v>13.55</v>
          </cell>
          <cell r="E36">
            <v>16.04</v>
          </cell>
          <cell r="I36">
            <v>6.4</v>
          </cell>
          <cell r="K36">
            <v>11</v>
          </cell>
          <cell r="O36">
            <v>2.4899999999999984</v>
          </cell>
          <cell r="P36">
            <v>1.5240553745928338</v>
          </cell>
        </row>
        <row r="37">
          <cell r="C37">
            <v>12.77</v>
          </cell>
          <cell r="E37">
            <v>15.22</v>
          </cell>
          <cell r="I37">
            <v>5.9</v>
          </cell>
          <cell r="K37">
            <v>10</v>
          </cell>
          <cell r="O37">
            <v>2.4500000000000011</v>
          </cell>
          <cell r="P37">
            <v>1.5240553745928338</v>
          </cell>
        </row>
        <row r="38">
          <cell r="C38">
            <v>12.07</v>
          </cell>
          <cell r="E38">
            <v>14.56</v>
          </cell>
          <cell r="I38">
            <v>5</v>
          </cell>
          <cell r="K38">
            <v>9.5</v>
          </cell>
          <cell r="O38">
            <v>2.4900000000000002</v>
          </cell>
          <cell r="P38">
            <v>1.5240553745928338</v>
          </cell>
        </row>
        <row r="39">
          <cell r="C39">
            <v>11.17</v>
          </cell>
          <cell r="E39">
            <v>13.88</v>
          </cell>
          <cell r="I39">
            <v>5.0999999999999996</v>
          </cell>
          <cell r="K39">
            <v>9</v>
          </cell>
          <cell r="O39">
            <v>2.7100000000000009</v>
          </cell>
          <cell r="P39">
            <v>1.5240553745928338</v>
          </cell>
        </row>
        <row r="40">
          <cell r="C40">
            <v>10.54</v>
          </cell>
          <cell r="E40">
            <v>13.58</v>
          </cell>
          <cell r="I40">
            <v>4.5999999999999996</v>
          </cell>
          <cell r="K40">
            <v>9</v>
          </cell>
          <cell r="O40">
            <v>3.0400000000000009</v>
          </cell>
          <cell r="P40">
            <v>1.5240553745928338</v>
          </cell>
        </row>
        <row r="41">
          <cell r="C41">
            <v>10.54</v>
          </cell>
          <cell r="E41">
            <v>13.55</v>
          </cell>
          <cell r="I41">
            <v>3.8</v>
          </cell>
          <cell r="K41">
            <v>8.5</v>
          </cell>
          <cell r="O41">
            <v>3.0100000000000016</v>
          </cell>
          <cell r="P41">
            <v>1.5240553745928338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I42">
            <v>3.7</v>
          </cell>
          <cell r="K42">
            <v>8.5</v>
          </cell>
          <cell r="O42">
            <v>2.83</v>
          </cell>
          <cell r="P42">
            <v>1.5240553745928338</v>
          </cell>
        </row>
        <row r="43">
          <cell r="C43">
            <v>10.88</v>
          </cell>
          <cell r="E43">
            <v>13.6</v>
          </cell>
          <cell r="I43">
            <v>3.5</v>
          </cell>
          <cell r="K43">
            <v>8.5</v>
          </cell>
          <cell r="O43">
            <v>2.7199999999999989</v>
          </cell>
          <cell r="P43">
            <v>1.5240553745928338</v>
          </cell>
        </row>
        <row r="44">
          <cell r="C44">
            <v>10.63</v>
          </cell>
          <cell r="E44">
            <v>13.28</v>
          </cell>
          <cell r="I44">
            <v>3.6</v>
          </cell>
          <cell r="K44">
            <v>8.5</v>
          </cell>
          <cell r="O44">
            <v>2.6499999999999986</v>
          </cell>
          <cell r="P44">
            <v>1.5240553745928338</v>
          </cell>
        </row>
        <row r="45">
          <cell r="C45">
            <v>10.48</v>
          </cell>
          <cell r="E45">
            <v>13.03</v>
          </cell>
          <cell r="I45">
            <v>3.9</v>
          </cell>
          <cell r="K45">
            <v>8.5</v>
          </cell>
          <cell r="O45">
            <v>2.5499999999999989</v>
          </cell>
          <cell r="P45">
            <v>1.5240553745928338</v>
          </cell>
        </row>
        <row r="46">
          <cell r="C46">
            <v>10.53</v>
          </cell>
          <cell r="E46">
            <v>13</v>
          </cell>
          <cell r="I46">
            <v>3.5</v>
          </cell>
          <cell r="K46">
            <v>8.5</v>
          </cell>
          <cell r="O46">
            <v>2.4700000000000006</v>
          </cell>
          <cell r="P46">
            <v>1.5240553745928338</v>
          </cell>
        </row>
        <row r="47">
          <cell r="C47">
            <v>10.93</v>
          </cell>
          <cell r="E47">
            <v>13.17</v>
          </cell>
          <cell r="I47">
            <v>2.6</v>
          </cell>
          <cell r="K47">
            <v>8.5</v>
          </cell>
          <cell r="O47">
            <v>2.2400000000000002</v>
          </cell>
          <cell r="P47">
            <v>1.5240553745928338</v>
          </cell>
        </row>
        <row r="48">
          <cell r="C48">
            <v>11.4</v>
          </cell>
          <cell r="E48">
            <v>13.28</v>
          </cell>
          <cell r="I48">
            <v>2.5</v>
          </cell>
          <cell r="K48">
            <v>8.5</v>
          </cell>
          <cell r="O48">
            <v>1.879999999999999</v>
          </cell>
          <cell r="P48">
            <v>1.5240553745928338</v>
          </cell>
        </row>
        <row r="49">
          <cell r="C49">
            <v>11.82</v>
          </cell>
          <cell r="E49">
            <v>13.5</v>
          </cell>
          <cell r="I49">
            <v>2.6</v>
          </cell>
          <cell r="K49">
            <v>8.5</v>
          </cell>
          <cell r="O49">
            <v>1.6799999999999997</v>
          </cell>
          <cell r="P49">
            <v>1.5240553745928338</v>
          </cell>
        </row>
        <row r="50">
          <cell r="C50">
            <v>11.63</v>
          </cell>
          <cell r="E50">
            <v>13.35</v>
          </cell>
          <cell r="I50">
            <v>2.9</v>
          </cell>
          <cell r="K50">
            <v>8.5</v>
          </cell>
          <cell r="O50">
            <v>1.7199999999999989</v>
          </cell>
          <cell r="P50">
            <v>1.5240553745928338</v>
          </cell>
        </row>
        <row r="51">
          <cell r="C51">
            <v>11.58</v>
          </cell>
          <cell r="E51">
            <v>13.19</v>
          </cell>
          <cell r="I51">
            <v>2.9</v>
          </cell>
          <cell r="K51">
            <v>8.5</v>
          </cell>
          <cell r="O51">
            <v>1.6099999999999994</v>
          </cell>
          <cell r="P51">
            <v>1.5240553745928338</v>
          </cell>
        </row>
        <row r="52">
          <cell r="C52">
            <v>11.75</v>
          </cell>
          <cell r="E52">
            <v>13.33</v>
          </cell>
          <cell r="I52">
            <v>3.3</v>
          </cell>
          <cell r="K52">
            <v>8.5</v>
          </cell>
          <cell r="O52">
            <v>1.58</v>
          </cell>
          <cell r="P52">
            <v>1.5240553745928338</v>
          </cell>
        </row>
        <row r="53">
          <cell r="C53">
            <v>11.88</v>
          </cell>
          <cell r="E53">
            <v>13.48</v>
          </cell>
          <cell r="I53">
            <v>3.8</v>
          </cell>
          <cell r="K53">
            <v>8.5</v>
          </cell>
          <cell r="O53">
            <v>1.5999999999999996</v>
          </cell>
          <cell r="P53">
            <v>1.5240553745928338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I54">
            <v>4.2</v>
          </cell>
          <cell r="K54">
            <v>8.5</v>
          </cell>
          <cell r="O54">
            <v>1.6500000000000004</v>
          </cell>
          <cell r="P54">
            <v>1.5240553745928338</v>
          </cell>
        </row>
        <row r="55">
          <cell r="C55">
            <v>11.95</v>
          </cell>
          <cell r="E55">
            <v>13.5</v>
          </cell>
          <cell r="I55">
            <v>4.5999999999999996</v>
          </cell>
          <cell r="K55">
            <v>8.5</v>
          </cell>
          <cell r="O55">
            <v>1.5500000000000007</v>
          </cell>
          <cell r="P55">
            <v>1.5240553745928338</v>
          </cell>
        </row>
        <row r="56">
          <cell r="C56">
            <v>12.38</v>
          </cell>
          <cell r="E56">
            <v>14.03</v>
          </cell>
          <cell r="I56">
            <v>4.8</v>
          </cell>
          <cell r="K56">
            <v>8.5</v>
          </cell>
          <cell r="O56">
            <v>1.6499999999999986</v>
          </cell>
          <cell r="P56">
            <v>1.5240553745928338</v>
          </cell>
        </row>
        <row r="57">
          <cell r="C57">
            <v>12.65</v>
          </cell>
          <cell r="E57">
            <v>14.3</v>
          </cell>
          <cell r="I57">
            <v>4.5999999999999996</v>
          </cell>
          <cell r="K57">
            <v>9</v>
          </cell>
          <cell r="O57">
            <v>1.6500000000000004</v>
          </cell>
          <cell r="P57">
            <v>1.5240553745928338</v>
          </cell>
        </row>
        <row r="58">
          <cell r="C58">
            <v>13.43</v>
          </cell>
          <cell r="E58">
            <v>14.95</v>
          </cell>
          <cell r="I58">
            <v>4.2</v>
          </cell>
          <cell r="K58">
            <v>9</v>
          </cell>
          <cell r="O58">
            <v>1.5199999999999996</v>
          </cell>
          <cell r="P58">
            <v>1.5240553745928338</v>
          </cell>
        </row>
        <row r="59">
          <cell r="C59">
            <v>13.44</v>
          </cell>
          <cell r="E59">
            <v>15.16</v>
          </cell>
          <cell r="I59">
            <v>4.2</v>
          </cell>
          <cell r="K59">
            <v>9</v>
          </cell>
          <cell r="O59">
            <v>1.7200000000000006</v>
          </cell>
          <cell r="P59">
            <v>1.5240553745928338</v>
          </cell>
        </row>
        <row r="60">
          <cell r="C60">
            <v>13.21</v>
          </cell>
          <cell r="E60">
            <v>14.92</v>
          </cell>
          <cell r="I60">
            <v>4.2</v>
          </cell>
          <cell r="K60">
            <v>9</v>
          </cell>
          <cell r="O60">
            <v>1.7099999999999991</v>
          </cell>
          <cell r="P60">
            <v>1.5240553745928338</v>
          </cell>
        </row>
        <row r="61">
          <cell r="C61">
            <v>12.54</v>
          </cell>
          <cell r="E61">
            <v>14.29</v>
          </cell>
          <cell r="I61">
            <v>4.3</v>
          </cell>
          <cell r="K61">
            <v>9</v>
          </cell>
          <cell r="O61">
            <v>1.75</v>
          </cell>
          <cell r="P61">
            <v>1.5240553745928338</v>
          </cell>
        </row>
        <row r="62">
          <cell r="C62">
            <v>12.29</v>
          </cell>
          <cell r="E62">
            <v>14.04</v>
          </cell>
          <cell r="I62">
            <v>4.3</v>
          </cell>
          <cell r="K62">
            <v>9</v>
          </cell>
          <cell r="O62">
            <v>1.75</v>
          </cell>
          <cell r="P62">
            <v>1.5240553745928338</v>
          </cell>
        </row>
        <row r="63">
          <cell r="C63">
            <v>11.98</v>
          </cell>
          <cell r="E63">
            <v>13.68</v>
          </cell>
          <cell r="I63">
            <v>4.3</v>
          </cell>
          <cell r="K63">
            <v>9</v>
          </cell>
          <cell r="O63">
            <v>1.6999999999999993</v>
          </cell>
          <cell r="P63">
            <v>1.5240553745928338</v>
          </cell>
        </row>
        <row r="64">
          <cell r="C64">
            <v>11.56</v>
          </cell>
          <cell r="E64">
            <v>13.15</v>
          </cell>
          <cell r="I64">
            <v>4.0999999999999996</v>
          </cell>
          <cell r="K64">
            <v>8.5</v>
          </cell>
          <cell r="O64">
            <v>1.5899999999999999</v>
          </cell>
          <cell r="P64">
            <v>1.5240553745928338</v>
          </cell>
        </row>
        <row r="65">
          <cell r="C65">
            <v>11.52</v>
          </cell>
          <cell r="E65">
            <v>12.96</v>
          </cell>
          <cell r="I65">
            <v>3.9</v>
          </cell>
          <cell r="K65">
            <v>8</v>
          </cell>
          <cell r="O65">
            <v>1.4400000000000013</v>
          </cell>
          <cell r="P65">
            <v>1.5240553745928338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I66">
            <v>3.5</v>
          </cell>
          <cell r="K66">
            <v>8</v>
          </cell>
          <cell r="O66">
            <v>1.4300000000000015</v>
          </cell>
          <cell r="P66">
            <v>1.5240553745928338</v>
          </cell>
        </row>
        <row r="67">
          <cell r="C67">
            <v>11.47</v>
          </cell>
          <cell r="E67">
            <v>13</v>
          </cell>
          <cell r="I67">
            <v>3.5</v>
          </cell>
          <cell r="K67">
            <v>8</v>
          </cell>
          <cell r="O67">
            <v>1.5299999999999994</v>
          </cell>
          <cell r="P67">
            <v>1.5240553745928338</v>
          </cell>
        </row>
        <row r="68">
          <cell r="C68">
            <v>11.81</v>
          </cell>
          <cell r="E68">
            <v>13.66</v>
          </cell>
          <cell r="I68">
            <v>3.7</v>
          </cell>
          <cell r="K68">
            <v>8</v>
          </cell>
          <cell r="O68">
            <v>1.8499999999999996</v>
          </cell>
          <cell r="P68">
            <v>1.5240553745928338</v>
          </cell>
        </row>
        <row r="69">
          <cell r="C69">
            <v>11.47</v>
          </cell>
          <cell r="E69">
            <v>13.42</v>
          </cell>
          <cell r="I69">
            <v>3.7</v>
          </cell>
          <cell r="K69">
            <v>8</v>
          </cell>
          <cell r="O69">
            <v>1.9499999999999993</v>
          </cell>
          <cell r="P69">
            <v>1.5240553745928338</v>
          </cell>
        </row>
        <row r="70">
          <cell r="C70">
            <v>11.05</v>
          </cell>
          <cell r="E70">
            <v>12.89</v>
          </cell>
          <cell r="I70">
            <v>3.8</v>
          </cell>
          <cell r="K70">
            <v>7.5</v>
          </cell>
          <cell r="O70">
            <v>1.8399999999999999</v>
          </cell>
          <cell r="P70">
            <v>1.5240553745928338</v>
          </cell>
        </row>
        <row r="71">
          <cell r="C71">
            <v>10.44</v>
          </cell>
          <cell r="E71">
            <v>11.91</v>
          </cell>
          <cell r="I71">
            <v>3.8</v>
          </cell>
          <cell r="K71">
            <v>7.5</v>
          </cell>
          <cell r="O71">
            <v>1.4700000000000006</v>
          </cell>
          <cell r="P71">
            <v>1.5240553745928338</v>
          </cell>
        </row>
        <row r="72">
          <cell r="C72">
            <v>10.5</v>
          </cell>
          <cell r="E72">
            <v>11.88</v>
          </cell>
          <cell r="I72">
            <v>3.6</v>
          </cell>
          <cell r="K72">
            <v>7.5</v>
          </cell>
          <cell r="O72">
            <v>1.3800000000000008</v>
          </cell>
          <cell r="P72">
            <v>1.5240553745928338</v>
          </cell>
        </row>
        <row r="73">
          <cell r="C73">
            <v>10.56</v>
          </cell>
          <cell r="E73">
            <v>11.93</v>
          </cell>
          <cell r="I73">
            <v>3.3</v>
          </cell>
          <cell r="K73">
            <v>7.5</v>
          </cell>
          <cell r="O73">
            <v>1.3699999999999992</v>
          </cell>
          <cell r="P73">
            <v>1.5240553745928338</v>
          </cell>
        </row>
        <row r="74">
          <cell r="C74">
            <v>10.61</v>
          </cell>
          <cell r="E74">
            <v>11.95</v>
          </cell>
          <cell r="I74">
            <v>3.1</v>
          </cell>
          <cell r="K74">
            <v>7.5</v>
          </cell>
          <cell r="O74">
            <v>1.3399999999999999</v>
          </cell>
          <cell r="P74">
            <v>1.5240553745928338</v>
          </cell>
        </row>
        <row r="75">
          <cell r="C75">
            <v>10.5</v>
          </cell>
          <cell r="E75">
            <v>11.84</v>
          </cell>
          <cell r="I75">
            <v>3.2</v>
          </cell>
          <cell r="K75">
            <v>7.5</v>
          </cell>
          <cell r="O75">
            <v>1.3399999999999999</v>
          </cell>
          <cell r="P75">
            <v>1.5240553745928338</v>
          </cell>
        </row>
        <row r="76">
          <cell r="C76">
            <v>10.06</v>
          </cell>
          <cell r="E76">
            <v>11.33</v>
          </cell>
          <cell r="I76">
            <v>3.5</v>
          </cell>
          <cell r="K76">
            <v>7.5</v>
          </cell>
          <cell r="O76">
            <v>1.2699999999999996</v>
          </cell>
          <cell r="P76">
            <v>1.5240553745928338</v>
          </cell>
        </row>
        <row r="77">
          <cell r="C77">
            <v>9.5399999999999991</v>
          </cell>
          <cell r="E77">
            <v>10.82</v>
          </cell>
          <cell r="I77">
            <v>3.8</v>
          </cell>
          <cell r="K77">
            <v>7.5</v>
          </cell>
          <cell r="O77">
            <v>1.2800000000000011</v>
          </cell>
          <cell r="P77">
            <v>1.5240553745928338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I78">
            <v>3.9</v>
          </cell>
          <cell r="K78">
            <v>7.5</v>
          </cell>
          <cell r="O78">
            <v>1.2599999999999998</v>
          </cell>
          <cell r="P78">
            <v>1.5240553745928338</v>
          </cell>
        </row>
        <row r="79">
          <cell r="C79">
            <v>8.93</v>
          </cell>
          <cell r="E79">
            <v>10.16</v>
          </cell>
          <cell r="I79">
            <v>3.1</v>
          </cell>
          <cell r="K79">
            <v>7.5</v>
          </cell>
          <cell r="O79">
            <v>1.2300000000000004</v>
          </cell>
          <cell r="P79">
            <v>1.5240553745928338</v>
          </cell>
        </row>
        <row r="80">
          <cell r="C80">
            <v>7.96</v>
          </cell>
          <cell r="E80">
            <v>9.33</v>
          </cell>
          <cell r="I80">
            <v>2.2999999999999998</v>
          </cell>
          <cell r="K80">
            <v>7</v>
          </cell>
          <cell r="O80">
            <v>1.37</v>
          </cell>
          <cell r="P80">
            <v>1.5240553745928338</v>
          </cell>
        </row>
        <row r="81">
          <cell r="C81">
            <v>7.39</v>
          </cell>
          <cell r="E81">
            <v>9.02</v>
          </cell>
          <cell r="I81">
            <v>1.6</v>
          </cell>
          <cell r="K81">
            <v>6.5</v>
          </cell>
          <cell r="O81">
            <v>1.63</v>
          </cell>
          <cell r="P81">
            <v>1.5240553745928338</v>
          </cell>
        </row>
        <row r="82">
          <cell r="C82">
            <v>7.52</v>
          </cell>
          <cell r="E82">
            <v>9.52</v>
          </cell>
          <cell r="I82">
            <v>1.5</v>
          </cell>
          <cell r="K82">
            <v>6.5</v>
          </cell>
          <cell r="O82">
            <v>2</v>
          </cell>
          <cell r="P82">
            <v>1.5240553745928338</v>
          </cell>
        </row>
        <row r="83">
          <cell r="C83">
            <v>7.57</v>
          </cell>
          <cell r="E83">
            <v>9.51</v>
          </cell>
          <cell r="I83">
            <v>1.8</v>
          </cell>
          <cell r="K83">
            <v>6.5</v>
          </cell>
          <cell r="O83">
            <v>1.9399999999999995</v>
          </cell>
          <cell r="P83">
            <v>1.5240553745928338</v>
          </cell>
        </row>
        <row r="84">
          <cell r="C84">
            <v>7.27</v>
          </cell>
          <cell r="E84">
            <v>9.19</v>
          </cell>
          <cell r="I84">
            <v>1.6</v>
          </cell>
          <cell r="K84">
            <v>6</v>
          </cell>
          <cell r="O84">
            <v>1.92</v>
          </cell>
          <cell r="P84">
            <v>1.5240553745928338</v>
          </cell>
        </row>
        <row r="85">
          <cell r="C85">
            <v>7.33</v>
          </cell>
          <cell r="E85">
            <v>9.15</v>
          </cell>
          <cell r="I85">
            <v>1.6</v>
          </cell>
          <cell r="K85">
            <v>5.5</v>
          </cell>
          <cell r="O85">
            <v>1.8200000000000003</v>
          </cell>
          <cell r="P85">
            <v>1.5240553745928338</v>
          </cell>
        </row>
        <row r="86">
          <cell r="C86">
            <v>7.62</v>
          </cell>
          <cell r="E86">
            <v>9.42</v>
          </cell>
          <cell r="I86">
            <v>1.8</v>
          </cell>
          <cell r="K86">
            <v>5.5</v>
          </cell>
          <cell r="O86">
            <v>1.7999999999999998</v>
          </cell>
          <cell r="P86">
            <v>1.5240553745928338</v>
          </cell>
        </row>
        <row r="87">
          <cell r="C87">
            <v>7.7</v>
          </cell>
          <cell r="E87">
            <v>9.39</v>
          </cell>
          <cell r="I87">
            <v>1.5</v>
          </cell>
          <cell r="K87">
            <v>5.5</v>
          </cell>
          <cell r="O87">
            <v>1.6900000000000004</v>
          </cell>
          <cell r="P87">
            <v>1.5240553745928338</v>
          </cell>
        </row>
        <row r="88">
          <cell r="C88">
            <v>7.52</v>
          </cell>
          <cell r="E88">
            <v>9.15</v>
          </cell>
          <cell r="I88">
            <v>1.3</v>
          </cell>
          <cell r="K88">
            <v>5.5</v>
          </cell>
          <cell r="O88">
            <v>1.6300000000000008</v>
          </cell>
          <cell r="P88">
            <v>1.5240553745928338</v>
          </cell>
        </row>
        <row r="89">
          <cell r="C89">
            <v>7.37</v>
          </cell>
          <cell r="E89">
            <v>8.9600000000000009</v>
          </cell>
          <cell r="I89">
            <v>1.1000000000000001</v>
          </cell>
          <cell r="K89">
            <v>5.5</v>
          </cell>
          <cell r="O89">
            <v>1.5900000000000007</v>
          </cell>
          <cell r="P89">
            <v>1.5240553745928338</v>
          </cell>
        </row>
        <row r="90">
          <cell r="B90">
            <v>87</v>
          </cell>
          <cell r="C90">
            <v>7.39</v>
          </cell>
          <cell r="E90">
            <v>8.77</v>
          </cell>
          <cell r="I90">
            <v>1.5</v>
          </cell>
          <cell r="K90">
            <v>5.5</v>
          </cell>
          <cell r="O90">
            <v>1.38</v>
          </cell>
          <cell r="P90">
            <v>1.5240553745928338</v>
          </cell>
        </row>
        <row r="91">
          <cell r="C91">
            <v>7.54</v>
          </cell>
          <cell r="E91">
            <v>8.81</v>
          </cell>
          <cell r="I91">
            <v>2.1</v>
          </cell>
          <cell r="K91">
            <v>5.5</v>
          </cell>
          <cell r="O91">
            <v>1.2700000000000005</v>
          </cell>
          <cell r="P91">
            <v>1.5240553745928338</v>
          </cell>
        </row>
        <row r="92">
          <cell r="C92">
            <v>7.55</v>
          </cell>
          <cell r="E92">
            <v>8.75</v>
          </cell>
          <cell r="I92">
            <v>3</v>
          </cell>
          <cell r="K92">
            <v>5.5</v>
          </cell>
          <cell r="O92">
            <v>1.2000000000000002</v>
          </cell>
          <cell r="P92">
            <v>1.5240553745928338</v>
          </cell>
        </row>
        <row r="93">
          <cell r="C93">
            <v>8.25</v>
          </cell>
          <cell r="E93">
            <v>9.3000000000000007</v>
          </cell>
          <cell r="I93">
            <v>3.8</v>
          </cell>
          <cell r="K93">
            <v>5.5</v>
          </cell>
          <cell r="O93">
            <v>1.0500000000000007</v>
          </cell>
          <cell r="P93">
            <v>1.5240553745928338</v>
          </cell>
        </row>
        <row r="94">
          <cell r="C94">
            <v>8.7799999999999994</v>
          </cell>
          <cell r="E94">
            <v>9.82</v>
          </cell>
          <cell r="I94">
            <v>3.9</v>
          </cell>
          <cell r="K94">
            <v>5.5</v>
          </cell>
          <cell r="O94">
            <v>1.0400000000000009</v>
          </cell>
          <cell r="P94">
            <v>1.5240553745928338</v>
          </cell>
        </row>
        <row r="95">
          <cell r="C95">
            <v>8.57</v>
          </cell>
          <cell r="E95">
            <v>9.8699999999999992</v>
          </cell>
          <cell r="I95">
            <v>3.7</v>
          </cell>
          <cell r="K95">
            <v>5.5</v>
          </cell>
          <cell r="O95">
            <v>1.2999999999999989</v>
          </cell>
          <cell r="P95">
            <v>1.5240553745928338</v>
          </cell>
        </row>
        <row r="96">
          <cell r="C96">
            <v>8.64</v>
          </cell>
          <cell r="E96">
            <v>10.01</v>
          </cell>
          <cell r="I96">
            <v>3.9</v>
          </cell>
          <cell r="K96">
            <v>5.5</v>
          </cell>
          <cell r="O96">
            <v>1.3699999999999992</v>
          </cell>
          <cell r="P96">
            <v>1.5240553745928338</v>
          </cell>
        </row>
        <row r="97">
          <cell r="C97">
            <v>8.9700000000000006</v>
          </cell>
          <cell r="E97">
            <v>10.33</v>
          </cell>
          <cell r="I97">
            <v>4.3</v>
          </cell>
          <cell r="K97">
            <v>5.5</v>
          </cell>
          <cell r="O97">
            <v>1.3599999999999994</v>
          </cell>
          <cell r="P97">
            <v>1.5240553745928338</v>
          </cell>
        </row>
        <row r="98">
          <cell r="C98">
            <v>9.59</v>
          </cell>
          <cell r="E98">
            <v>11</v>
          </cell>
          <cell r="I98">
            <v>4.4000000000000004</v>
          </cell>
          <cell r="K98">
            <v>6</v>
          </cell>
          <cell r="O98">
            <v>1.4100000000000001</v>
          </cell>
          <cell r="P98">
            <v>1.5240553745928338</v>
          </cell>
        </row>
        <row r="99">
          <cell r="C99">
            <v>9.61</v>
          </cell>
          <cell r="E99">
            <v>11.32</v>
          </cell>
          <cell r="I99">
            <v>4.5</v>
          </cell>
          <cell r="K99">
            <v>6</v>
          </cell>
          <cell r="O99">
            <v>1.7100000000000009</v>
          </cell>
          <cell r="P99">
            <v>1.5240553745928338</v>
          </cell>
        </row>
        <row r="100">
          <cell r="C100">
            <v>8.9499999999999993</v>
          </cell>
          <cell r="E100">
            <v>10.82</v>
          </cell>
          <cell r="I100">
            <v>4.5</v>
          </cell>
          <cell r="K100">
            <v>6</v>
          </cell>
          <cell r="O100">
            <v>1.870000000000001</v>
          </cell>
          <cell r="P100">
            <v>1.5240553745928338</v>
          </cell>
        </row>
        <row r="101">
          <cell r="C101">
            <v>9.1199999999999992</v>
          </cell>
          <cell r="E101">
            <v>10.99</v>
          </cell>
          <cell r="I101">
            <v>4.4000000000000004</v>
          </cell>
          <cell r="K101">
            <v>6</v>
          </cell>
          <cell r="O101">
            <v>1.870000000000001</v>
          </cell>
          <cell r="P101">
            <v>1.5240553745928338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I102">
            <v>4</v>
          </cell>
          <cell r="K102">
            <v>6</v>
          </cell>
          <cell r="O102">
            <v>1.92</v>
          </cell>
          <cell r="P102">
            <v>1.5240553745928338</v>
          </cell>
        </row>
        <row r="103">
          <cell r="C103">
            <v>8.43</v>
          </cell>
          <cell r="E103">
            <v>10.11</v>
          </cell>
          <cell r="I103">
            <v>3.9</v>
          </cell>
          <cell r="K103">
            <v>6</v>
          </cell>
          <cell r="O103">
            <v>1.6799999999999997</v>
          </cell>
          <cell r="P103">
            <v>1.5240553745928338</v>
          </cell>
        </row>
        <row r="104">
          <cell r="C104">
            <v>8.6300000000000008</v>
          </cell>
          <cell r="E104">
            <v>10.11</v>
          </cell>
          <cell r="I104">
            <v>3.9</v>
          </cell>
          <cell r="K104">
            <v>6</v>
          </cell>
          <cell r="O104">
            <v>1.4799999999999986</v>
          </cell>
          <cell r="P104">
            <v>1.5240553745928338</v>
          </cell>
        </row>
        <row r="105">
          <cell r="C105">
            <v>8.9499999999999993</v>
          </cell>
          <cell r="E105">
            <v>10.53</v>
          </cell>
          <cell r="I105">
            <v>3.9</v>
          </cell>
          <cell r="K105">
            <v>6</v>
          </cell>
          <cell r="O105">
            <v>1.58</v>
          </cell>
          <cell r="P105">
            <v>1.5240553745928338</v>
          </cell>
        </row>
        <row r="106">
          <cell r="C106">
            <v>9.23</v>
          </cell>
          <cell r="E106">
            <v>10.75</v>
          </cell>
          <cell r="I106">
            <v>3.9</v>
          </cell>
          <cell r="K106">
            <v>6</v>
          </cell>
          <cell r="O106">
            <v>1.5199999999999996</v>
          </cell>
          <cell r="P106">
            <v>1.5240553745928338</v>
          </cell>
        </row>
        <row r="107">
          <cell r="C107">
            <v>9</v>
          </cell>
          <cell r="E107">
            <v>10.71</v>
          </cell>
          <cell r="I107">
            <v>4</v>
          </cell>
          <cell r="K107">
            <v>6</v>
          </cell>
          <cell r="O107">
            <v>1.7100000000000009</v>
          </cell>
          <cell r="P107">
            <v>1.5240553745928338</v>
          </cell>
        </row>
        <row r="108">
          <cell r="C108">
            <v>9.14</v>
          </cell>
          <cell r="E108">
            <v>10.96</v>
          </cell>
          <cell r="I108">
            <v>4.0999999999999996</v>
          </cell>
          <cell r="K108">
            <v>6</v>
          </cell>
          <cell r="O108">
            <v>1.8200000000000003</v>
          </cell>
          <cell r="P108">
            <v>1.5240553745928338</v>
          </cell>
        </row>
        <row r="109">
          <cell r="C109">
            <v>9.32</v>
          </cell>
          <cell r="E109">
            <v>11.09</v>
          </cell>
          <cell r="I109">
            <v>4</v>
          </cell>
          <cell r="K109">
            <v>6.5</v>
          </cell>
          <cell r="O109">
            <v>1.7699999999999996</v>
          </cell>
          <cell r="P109">
            <v>1.5240553745928338</v>
          </cell>
        </row>
        <row r="110">
          <cell r="C110">
            <v>9.06</v>
          </cell>
          <cell r="E110">
            <v>10.56</v>
          </cell>
          <cell r="I110">
            <v>4.2</v>
          </cell>
          <cell r="K110">
            <v>6.5</v>
          </cell>
          <cell r="O110">
            <v>1.5</v>
          </cell>
          <cell r="P110">
            <v>1.5240553745928338</v>
          </cell>
        </row>
        <row r="111">
          <cell r="C111">
            <v>8.89</v>
          </cell>
          <cell r="E111">
            <v>9.92</v>
          </cell>
          <cell r="I111">
            <v>4.2</v>
          </cell>
          <cell r="K111">
            <v>6.5</v>
          </cell>
          <cell r="O111">
            <v>1.0299999999999994</v>
          </cell>
          <cell r="P111">
            <v>1.5240553745928338</v>
          </cell>
        </row>
        <row r="112">
          <cell r="C112">
            <v>9.02</v>
          </cell>
          <cell r="E112">
            <v>9.89</v>
          </cell>
          <cell r="I112">
            <v>4.2</v>
          </cell>
          <cell r="K112">
            <v>6.5</v>
          </cell>
          <cell r="O112">
            <v>0.87000000000000099</v>
          </cell>
          <cell r="P112">
            <v>1.5240553745928338</v>
          </cell>
        </row>
        <row r="113">
          <cell r="C113">
            <v>9.01</v>
          </cell>
          <cell r="E113">
            <v>10.02</v>
          </cell>
          <cell r="I113">
            <v>4.4000000000000004</v>
          </cell>
          <cell r="K113">
            <v>6.5</v>
          </cell>
          <cell r="O113">
            <v>1.0099999999999998</v>
          </cell>
          <cell r="P113">
            <v>1.5240553745928338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I114">
            <v>4.7</v>
          </cell>
          <cell r="K114">
            <v>6.5</v>
          </cell>
          <cell r="O114">
            <v>1.0899999999999999</v>
          </cell>
          <cell r="P114">
            <v>1.5240553745928338</v>
          </cell>
        </row>
        <row r="115">
          <cell r="C115">
            <v>9.01</v>
          </cell>
          <cell r="E115">
            <v>10.02</v>
          </cell>
          <cell r="I115">
            <v>4.8</v>
          </cell>
          <cell r="K115">
            <v>7</v>
          </cell>
          <cell r="O115">
            <v>1.0099999999999998</v>
          </cell>
          <cell r="P115">
            <v>1.5240553745928338</v>
          </cell>
        </row>
        <row r="116">
          <cell r="C116">
            <v>9.17</v>
          </cell>
          <cell r="E116">
            <v>10.16</v>
          </cell>
          <cell r="I116">
            <v>5</v>
          </cell>
          <cell r="K116">
            <v>7</v>
          </cell>
          <cell r="O116">
            <v>0.99000000000000021</v>
          </cell>
          <cell r="P116">
            <v>1.5240553745928338</v>
          </cell>
        </row>
        <row r="117">
          <cell r="C117">
            <v>9.0299999999999994</v>
          </cell>
          <cell r="E117">
            <v>10.14</v>
          </cell>
          <cell r="I117">
            <v>5.0999999999999996</v>
          </cell>
          <cell r="K117">
            <v>7</v>
          </cell>
          <cell r="O117">
            <v>1.1100000000000012</v>
          </cell>
          <cell r="P117">
            <v>1.5240553745928338</v>
          </cell>
        </row>
        <row r="118">
          <cell r="C118">
            <v>8.83</v>
          </cell>
          <cell r="E118">
            <v>9.92</v>
          </cell>
          <cell r="I118">
            <v>5.4</v>
          </cell>
          <cell r="K118">
            <v>7</v>
          </cell>
          <cell r="O118">
            <v>1.0899999999999999</v>
          </cell>
          <cell r="P118">
            <v>1.5240553745928338</v>
          </cell>
        </row>
        <row r="119">
          <cell r="C119">
            <v>8.27</v>
          </cell>
          <cell r="E119">
            <v>9.49</v>
          </cell>
          <cell r="I119">
            <v>5.2</v>
          </cell>
          <cell r="K119">
            <v>7</v>
          </cell>
          <cell r="O119">
            <v>1.2200000000000006</v>
          </cell>
          <cell r="P119">
            <v>1.5240553745928338</v>
          </cell>
        </row>
        <row r="120">
          <cell r="C120">
            <v>8.08</v>
          </cell>
          <cell r="E120">
            <v>9.34</v>
          </cell>
          <cell r="I120">
            <v>5</v>
          </cell>
          <cell r="K120">
            <v>7</v>
          </cell>
          <cell r="O120">
            <v>1.2599999999999998</v>
          </cell>
          <cell r="P120">
            <v>1.5240553745928338</v>
          </cell>
        </row>
        <row r="121">
          <cell r="C121">
            <v>8.1199999999999992</v>
          </cell>
          <cell r="E121">
            <v>9.3699999999999992</v>
          </cell>
          <cell r="I121">
            <v>4.7</v>
          </cell>
          <cell r="K121">
            <v>7</v>
          </cell>
          <cell r="O121">
            <v>1.25</v>
          </cell>
          <cell r="P121">
            <v>1.5240553745928338</v>
          </cell>
        </row>
        <row r="122">
          <cell r="C122">
            <v>8.15</v>
          </cell>
          <cell r="E122">
            <v>9.43</v>
          </cell>
          <cell r="I122">
            <v>4.3</v>
          </cell>
          <cell r="K122">
            <v>7</v>
          </cell>
          <cell r="O122">
            <v>1.2799999999999994</v>
          </cell>
          <cell r="P122">
            <v>1.5240553745928338</v>
          </cell>
        </row>
        <row r="123">
          <cell r="C123">
            <v>8</v>
          </cell>
          <cell r="E123">
            <v>9.3699999999999992</v>
          </cell>
          <cell r="I123">
            <v>4.5</v>
          </cell>
          <cell r="K123">
            <v>7</v>
          </cell>
          <cell r="O123">
            <v>1.3699999999999992</v>
          </cell>
          <cell r="P123">
            <v>1.5240553745928338</v>
          </cell>
        </row>
        <row r="124">
          <cell r="C124">
            <v>7.9</v>
          </cell>
          <cell r="E124">
            <v>9.33</v>
          </cell>
          <cell r="I124">
            <v>4.7</v>
          </cell>
          <cell r="K124">
            <v>7</v>
          </cell>
          <cell r="O124">
            <v>1.4299999999999997</v>
          </cell>
          <cell r="P124">
            <v>1.5240553745928338</v>
          </cell>
        </row>
        <row r="125">
          <cell r="C125">
            <v>7.9</v>
          </cell>
          <cell r="E125">
            <v>9.31</v>
          </cell>
          <cell r="I125">
            <v>4.5999999999999996</v>
          </cell>
          <cell r="K125">
            <v>7</v>
          </cell>
          <cell r="O125">
            <v>1.4100000000000001</v>
          </cell>
          <cell r="P125">
            <v>1.5240553745928338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I126">
            <v>5.2</v>
          </cell>
          <cell r="K126">
            <v>7</v>
          </cell>
          <cell r="O126">
            <v>1.1799999999999997</v>
          </cell>
          <cell r="P126">
            <v>1.5240553745928338</v>
          </cell>
        </row>
        <row r="127">
          <cell r="C127">
            <v>8.5</v>
          </cell>
          <cell r="E127">
            <v>9.66</v>
          </cell>
          <cell r="I127">
            <v>5.3</v>
          </cell>
          <cell r="K127">
            <v>7</v>
          </cell>
          <cell r="O127">
            <v>1.1600000000000001</v>
          </cell>
          <cell r="P127">
            <v>1.5240553745928338</v>
          </cell>
        </row>
        <row r="128">
          <cell r="C128">
            <v>8.56</v>
          </cell>
          <cell r="E128">
            <v>9.75</v>
          </cell>
          <cell r="I128">
            <v>5.2</v>
          </cell>
          <cell r="K128">
            <v>7</v>
          </cell>
          <cell r="O128">
            <v>1.1899999999999995</v>
          </cell>
          <cell r="P128">
            <v>1.5240553745928338</v>
          </cell>
        </row>
        <row r="129">
          <cell r="C129">
            <v>8.76</v>
          </cell>
          <cell r="E129">
            <v>9.8699999999999992</v>
          </cell>
          <cell r="I129">
            <v>4.7</v>
          </cell>
          <cell r="K129">
            <v>7</v>
          </cell>
          <cell r="O129">
            <v>1.1099999999999994</v>
          </cell>
          <cell r="P129">
            <v>1.5240553745928338</v>
          </cell>
        </row>
        <row r="130">
          <cell r="C130">
            <v>8.73</v>
          </cell>
          <cell r="E130">
            <v>9.89</v>
          </cell>
          <cell r="I130">
            <v>4.4000000000000004</v>
          </cell>
          <cell r="K130">
            <v>7</v>
          </cell>
          <cell r="O130">
            <v>1.1600000000000001</v>
          </cell>
          <cell r="P130">
            <v>1.5240553745928338</v>
          </cell>
        </row>
        <row r="131">
          <cell r="C131">
            <v>8.4600000000000009</v>
          </cell>
          <cell r="E131">
            <v>9.69</v>
          </cell>
          <cell r="I131">
            <v>4.7</v>
          </cell>
          <cell r="K131">
            <v>7</v>
          </cell>
          <cell r="O131">
            <v>1.2299999999999986</v>
          </cell>
          <cell r="P131">
            <v>1.5240553745928338</v>
          </cell>
        </row>
        <row r="132">
          <cell r="C132">
            <v>8.5</v>
          </cell>
          <cell r="E132">
            <v>9.66</v>
          </cell>
          <cell r="I132">
            <v>4.8</v>
          </cell>
          <cell r="K132">
            <v>7</v>
          </cell>
          <cell r="O132">
            <v>1.1600000000000001</v>
          </cell>
          <cell r="P132">
            <v>1.5240553745928338</v>
          </cell>
        </row>
        <row r="133">
          <cell r="C133">
            <v>8.86</v>
          </cell>
          <cell r="E133">
            <v>9.84</v>
          </cell>
          <cell r="I133">
            <v>5.6</v>
          </cell>
          <cell r="K133">
            <v>7</v>
          </cell>
          <cell r="O133">
            <v>0.98000000000000043</v>
          </cell>
          <cell r="P133">
            <v>1.5240553745928338</v>
          </cell>
        </row>
        <row r="134">
          <cell r="C134">
            <v>9.0299999999999994</v>
          </cell>
          <cell r="E134">
            <v>10.01</v>
          </cell>
          <cell r="I134">
            <v>6.2</v>
          </cell>
          <cell r="K134">
            <v>7</v>
          </cell>
          <cell r="O134">
            <v>0.98000000000000043</v>
          </cell>
          <cell r="P134">
            <v>1.5240553745928338</v>
          </cell>
        </row>
        <row r="135">
          <cell r="C135">
            <v>8.86</v>
          </cell>
          <cell r="E135">
            <v>9.94</v>
          </cell>
          <cell r="I135">
            <v>6.3</v>
          </cell>
          <cell r="K135">
            <v>7</v>
          </cell>
          <cell r="O135">
            <v>1.08</v>
          </cell>
          <cell r="P135">
            <v>1.5240553745928338</v>
          </cell>
        </row>
        <row r="136">
          <cell r="C136">
            <v>8.5399999999999991</v>
          </cell>
          <cell r="E136">
            <v>9.76</v>
          </cell>
          <cell r="I136">
            <v>6.3</v>
          </cell>
          <cell r="K136">
            <v>7</v>
          </cell>
          <cell r="O136">
            <v>1.2200000000000006</v>
          </cell>
          <cell r="P136">
            <v>1.5240553745928338</v>
          </cell>
        </row>
        <row r="137">
          <cell r="C137">
            <v>8.24</v>
          </cell>
          <cell r="E137">
            <v>9.57</v>
          </cell>
          <cell r="I137">
            <v>6.1</v>
          </cell>
          <cell r="K137">
            <v>6.5</v>
          </cell>
          <cell r="O137">
            <v>1.33</v>
          </cell>
          <cell r="P137">
            <v>1.5240553745928338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I138">
            <v>5.7</v>
          </cell>
          <cell r="K138">
            <v>6.5</v>
          </cell>
          <cell r="O138">
            <v>1.2900000000000009</v>
          </cell>
          <cell r="P138">
            <v>1.5240553745928338</v>
          </cell>
        </row>
        <row r="139">
          <cell r="C139">
            <v>8.0299999999999994</v>
          </cell>
          <cell r="E139">
            <v>9.31</v>
          </cell>
          <cell r="I139">
            <v>5.3</v>
          </cell>
          <cell r="K139">
            <v>6</v>
          </cell>
          <cell r="O139">
            <v>1.2800000000000011</v>
          </cell>
          <cell r="P139">
            <v>1.5240553745928338</v>
          </cell>
        </row>
        <row r="140">
          <cell r="C140">
            <v>8.2899999999999991</v>
          </cell>
          <cell r="E140">
            <v>9.39</v>
          </cell>
          <cell r="I140">
            <v>4.9000000000000004</v>
          </cell>
          <cell r="K140">
            <v>6</v>
          </cell>
          <cell r="O140">
            <v>1.1000000000000014</v>
          </cell>
          <cell r="P140">
            <v>1.5240553745928338</v>
          </cell>
        </row>
        <row r="141">
          <cell r="C141">
            <v>8.2100000000000009</v>
          </cell>
          <cell r="E141">
            <v>9.3000000000000007</v>
          </cell>
          <cell r="I141">
            <v>4.9000000000000004</v>
          </cell>
          <cell r="K141">
            <v>5.5</v>
          </cell>
          <cell r="O141">
            <v>1.0899999999999999</v>
          </cell>
          <cell r="P141">
            <v>1.5240553745928338</v>
          </cell>
        </row>
        <row r="142">
          <cell r="C142">
            <v>8.27</v>
          </cell>
          <cell r="E142">
            <v>9.2899999999999991</v>
          </cell>
          <cell r="I142">
            <v>5</v>
          </cell>
          <cell r="K142">
            <v>5.5</v>
          </cell>
          <cell r="O142">
            <v>1.0199999999999996</v>
          </cell>
          <cell r="P142">
            <v>1.5240553745928338</v>
          </cell>
        </row>
        <row r="143">
          <cell r="C143">
            <v>8.4700000000000006</v>
          </cell>
          <cell r="E143">
            <v>9.44</v>
          </cell>
          <cell r="I143">
            <v>4.7</v>
          </cell>
          <cell r="K143">
            <v>5.5</v>
          </cell>
          <cell r="O143">
            <v>0.96999999999999886</v>
          </cell>
          <cell r="P143">
            <v>1.5240553745928338</v>
          </cell>
        </row>
        <row r="144">
          <cell r="C144">
            <v>8.4499999999999993</v>
          </cell>
          <cell r="E144">
            <v>9.4</v>
          </cell>
          <cell r="I144">
            <v>4.4000000000000004</v>
          </cell>
          <cell r="K144">
            <v>5.5</v>
          </cell>
          <cell r="O144">
            <v>0.95000000000000107</v>
          </cell>
          <cell r="P144">
            <v>1.5240553745928338</v>
          </cell>
        </row>
        <row r="145">
          <cell r="C145">
            <v>8.14</v>
          </cell>
          <cell r="E145">
            <v>9.16</v>
          </cell>
          <cell r="I145">
            <v>3.8</v>
          </cell>
          <cell r="K145">
            <v>5.5</v>
          </cell>
          <cell r="O145">
            <v>1.0199999999999996</v>
          </cell>
          <cell r="P145">
            <v>1.5240553745928338</v>
          </cell>
        </row>
        <row r="146">
          <cell r="C146">
            <v>7.95</v>
          </cell>
          <cell r="E146">
            <v>9.0299999999999994</v>
          </cell>
          <cell r="I146">
            <v>3.4</v>
          </cell>
          <cell r="K146">
            <v>5</v>
          </cell>
          <cell r="O146">
            <v>1.0799999999999992</v>
          </cell>
          <cell r="P146">
            <v>1.5240553745928338</v>
          </cell>
        </row>
        <row r="147">
          <cell r="C147">
            <v>7.93</v>
          </cell>
          <cell r="E147">
            <v>8.99</v>
          </cell>
          <cell r="I147">
            <v>2.9</v>
          </cell>
          <cell r="K147">
            <v>5</v>
          </cell>
          <cell r="O147">
            <v>1.0600000000000005</v>
          </cell>
          <cell r="P147">
            <v>1.5240553745928338</v>
          </cell>
        </row>
        <row r="148">
          <cell r="C148">
            <v>7.92</v>
          </cell>
          <cell r="E148">
            <v>8.93</v>
          </cell>
          <cell r="I148">
            <v>3</v>
          </cell>
          <cell r="K148">
            <v>5</v>
          </cell>
          <cell r="O148">
            <v>1.0099999999999998</v>
          </cell>
          <cell r="P148">
            <v>1.5240553745928338</v>
          </cell>
        </row>
        <row r="149">
          <cell r="C149">
            <v>7.7</v>
          </cell>
          <cell r="E149">
            <v>8.76</v>
          </cell>
          <cell r="I149">
            <v>3.1</v>
          </cell>
          <cell r="K149">
            <v>4.5</v>
          </cell>
          <cell r="O149">
            <v>1.0599999999999996</v>
          </cell>
          <cell r="P149">
            <v>1.5240553745928338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I150">
            <v>2.6</v>
          </cell>
          <cell r="K150">
            <v>3.5</v>
          </cell>
          <cell r="O150">
            <v>1.0899999999999999</v>
          </cell>
          <cell r="P150">
            <v>1.5240553745928338</v>
          </cell>
        </row>
        <row r="151">
          <cell r="C151">
            <v>7.85</v>
          </cell>
          <cell r="E151">
            <v>8.77</v>
          </cell>
          <cell r="I151">
            <v>2.8</v>
          </cell>
          <cell r="K151">
            <v>3.5</v>
          </cell>
          <cell r="O151">
            <v>0.91999999999999993</v>
          </cell>
          <cell r="P151">
            <v>1.5240553745928338</v>
          </cell>
        </row>
        <row r="152">
          <cell r="C152">
            <v>7.97</v>
          </cell>
          <cell r="E152">
            <v>8.84</v>
          </cell>
          <cell r="I152">
            <v>3.2</v>
          </cell>
          <cell r="K152">
            <v>3.5</v>
          </cell>
          <cell r="O152">
            <v>0.87000000000000011</v>
          </cell>
          <cell r="P152">
            <v>1.5240553745928338</v>
          </cell>
        </row>
        <row r="153">
          <cell r="C153">
            <v>7.96</v>
          </cell>
          <cell r="E153">
            <v>8.7899999999999991</v>
          </cell>
          <cell r="I153">
            <v>3.2</v>
          </cell>
          <cell r="K153">
            <v>3.5</v>
          </cell>
          <cell r="O153">
            <v>0.82999999999999918</v>
          </cell>
          <cell r="P153">
            <v>1.5240553745928338</v>
          </cell>
        </row>
        <row r="154">
          <cell r="C154">
            <v>7.89</v>
          </cell>
          <cell r="E154">
            <v>8.7200000000000006</v>
          </cell>
          <cell r="I154">
            <v>3</v>
          </cell>
          <cell r="K154">
            <v>3.5</v>
          </cell>
          <cell r="O154">
            <v>0.83000000000000096</v>
          </cell>
          <cell r="P154">
            <v>1.5240553745928338</v>
          </cell>
        </row>
        <row r="155">
          <cell r="C155">
            <v>7.84</v>
          </cell>
          <cell r="E155">
            <v>8.64</v>
          </cell>
          <cell r="I155">
            <v>3.1</v>
          </cell>
          <cell r="K155">
            <v>3.5</v>
          </cell>
          <cell r="O155">
            <v>0.80000000000000071</v>
          </cell>
          <cell r="P155">
            <v>1.5240553745928338</v>
          </cell>
        </row>
        <row r="156">
          <cell r="C156">
            <v>7.6</v>
          </cell>
          <cell r="E156">
            <v>8.4600000000000009</v>
          </cell>
          <cell r="I156">
            <v>3.2</v>
          </cell>
          <cell r="K156">
            <v>3</v>
          </cell>
          <cell r="O156">
            <v>0.86000000000000121</v>
          </cell>
          <cell r="P156">
            <v>1.5240553745928338</v>
          </cell>
        </row>
        <row r="157">
          <cell r="C157">
            <v>7.39</v>
          </cell>
          <cell r="E157">
            <v>8.34</v>
          </cell>
          <cell r="I157">
            <v>3.1</v>
          </cell>
          <cell r="K157">
            <v>3</v>
          </cell>
          <cell r="O157">
            <v>0.95000000000000018</v>
          </cell>
          <cell r="P157">
            <v>1.5240553745928338</v>
          </cell>
        </row>
        <row r="158">
          <cell r="C158">
            <v>7.34</v>
          </cell>
          <cell r="E158">
            <v>8.32</v>
          </cell>
          <cell r="I158">
            <v>3</v>
          </cell>
          <cell r="K158">
            <v>3</v>
          </cell>
          <cell r="O158">
            <v>0.98000000000000043</v>
          </cell>
          <cell r="P158">
            <v>1.5240553745928338</v>
          </cell>
        </row>
        <row r="159">
          <cell r="C159">
            <v>7.53</v>
          </cell>
          <cell r="E159">
            <v>8.44</v>
          </cell>
          <cell r="I159">
            <v>3.2</v>
          </cell>
          <cell r="K159">
            <v>3</v>
          </cell>
          <cell r="O159">
            <v>0.90999999999999925</v>
          </cell>
          <cell r="P159">
            <v>1.5240553745928338</v>
          </cell>
        </row>
        <row r="160">
          <cell r="C160">
            <v>7.61</v>
          </cell>
          <cell r="E160">
            <v>8.5299999999999994</v>
          </cell>
          <cell r="I160">
            <v>3</v>
          </cell>
          <cell r="K160">
            <v>3</v>
          </cell>
          <cell r="O160">
            <v>0.91999999999999904</v>
          </cell>
          <cell r="P160">
            <v>1.5240553745928338</v>
          </cell>
        </row>
        <row r="161">
          <cell r="C161">
            <v>7.44</v>
          </cell>
          <cell r="E161">
            <v>8.36</v>
          </cell>
          <cell r="I161">
            <v>2.9</v>
          </cell>
          <cell r="K161">
            <v>3</v>
          </cell>
          <cell r="O161">
            <v>0.91999999999999904</v>
          </cell>
          <cell r="P161">
            <v>1.5240553745928338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I162">
            <v>3.3</v>
          </cell>
          <cell r="K162">
            <v>3</v>
          </cell>
          <cell r="O162">
            <v>0.89000000000000057</v>
          </cell>
          <cell r="P162">
            <v>1.5240553745928338</v>
          </cell>
        </row>
        <row r="163">
          <cell r="C163">
            <v>7.09</v>
          </cell>
          <cell r="E163">
            <v>8</v>
          </cell>
          <cell r="I163">
            <v>3.2</v>
          </cell>
          <cell r="K163">
            <v>3</v>
          </cell>
          <cell r="O163">
            <v>0.91000000000000014</v>
          </cell>
          <cell r="P163">
            <v>1.5240553745928338</v>
          </cell>
        </row>
        <row r="164">
          <cell r="C164">
            <v>6.82</v>
          </cell>
          <cell r="E164">
            <v>7.85</v>
          </cell>
          <cell r="I164">
            <v>3.1</v>
          </cell>
          <cell r="K164">
            <v>3</v>
          </cell>
          <cell r="O164">
            <v>1.0299999999999994</v>
          </cell>
          <cell r="P164">
            <v>1.5240553745928338</v>
          </cell>
        </row>
        <row r="165">
          <cell r="C165">
            <v>6.85</v>
          </cell>
          <cell r="E165">
            <v>7.76</v>
          </cell>
          <cell r="I165">
            <v>3.2</v>
          </cell>
          <cell r="K165">
            <v>3</v>
          </cell>
          <cell r="O165">
            <v>0.91000000000000014</v>
          </cell>
          <cell r="P165">
            <v>1.5240553745928338</v>
          </cell>
        </row>
        <row r="166">
          <cell r="C166">
            <v>6.92</v>
          </cell>
          <cell r="E166">
            <v>7.78</v>
          </cell>
          <cell r="I166">
            <v>3.2</v>
          </cell>
          <cell r="K166">
            <v>3</v>
          </cell>
          <cell r="O166">
            <v>0.86000000000000032</v>
          </cell>
          <cell r="P166">
            <v>1.5240553745928338</v>
          </cell>
        </row>
        <row r="167">
          <cell r="C167">
            <v>6.81</v>
          </cell>
          <cell r="E167">
            <v>7.68</v>
          </cell>
          <cell r="I167">
            <v>3</v>
          </cell>
          <cell r="K167">
            <v>3</v>
          </cell>
          <cell r="O167">
            <v>0.87000000000000011</v>
          </cell>
          <cell r="P167">
            <v>1.5240553745928338</v>
          </cell>
        </row>
        <row r="168">
          <cell r="C168">
            <v>6.63</v>
          </cell>
          <cell r="E168">
            <v>7.53</v>
          </cell>
          <cell r="I168">
            <v>2.8</v>
          </cell>
          <cell r="K168">
            <v>3</v>
          </cell>
          <cell r="O168">
            <v>0.90000000000000036</v>
          </cell>
          <cell r="P168">
            <v>1.5240553745928338</v>
          </cell>
        </row>
        <row r="169">
          <cell r="C169">
            <v>6.32</v>
          </cell>
          <cell r="E169">
            <v>7.21</v>
          </cell>
          <cell r="I169">
            <v>2.8</v>
          </cell>
          <cell r="K169">
            <v>3</v>
          </cell>
          <cell r="O169">
            <v>0.88999999999999968</v>
          </cell>
          <cell r="P169">
            <v>1.5240553745928338</v>
          </cell>
        </row>
        <row r="170">
          <cell r="C170">
            <v>6</v>
          </cell>
          <cell r="E170">
            <v>7.01</v>
          </cell>
          <cell r="I170">
            <v>2.7</v>
          </cell>
          <cell r="K170">
            <v>3</v>
          </cell>
          <cell r="O170">
            <v>1.0099999999999998</v>
          </cell>
          <cell r="P170">
            <v>1.5240553745928338</v>
          </cell>
        </row>
        <row r="171">
          <cell r="C171">
            <v>5.94</v>
          </cell>
          <cell r="E171">
            <v>6.99</v>
          </cell>
          <cell r="I171">
            <v>2.8</v>
          </cell>
          <cell r="K171">
            <v>3</v>
          </cell>
          <cell r="O171">
            <v>1.0499999999999998</v>
          </cell>
          <cell r="P171">
            <v>1.5240553745928338</v>
          </cell>
        </row>
        <row r="172">
          <cell r="C172">
            <v>6.21</v>
          </cell>
          <cell r="E172">
            <v>7.3</v>
          </cell>
          <cell r="I172">
            <v>2.7</v>
          </cell>
          <cell r="K172">
            <v>3</v>
          </cell>
          <cell r="O172">
            <v>1.0899999999999999</v>
          </cell>
          <cell r="P172">
            <v>1.5240553745928338</v>
          </cell>
        </row>
        <row r="173">
          <cell r="C173">
            <v>6.25</v>
          </cell>
          <cell r="E173">
            <v>7.33</v>
          </cell>
          <cell r="I173">
            <v>2.7</v>
          </cell>
          <cell r="K173">
            <v>3</v>
          </cell>
          <cell r="O173">
            <v>1.08</v>
          </cell>
          <cell r="P173">
            <v>1.5240553745928338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I174">
            <v>2.5</v>
          </cell>
          <cell r="K174">
            <v>3</v>
          </cell>
          <cell r="O174">
            <v>1.0199999999999996</v>
          </cell>
          <cell r="P174">
            <v>1.5240553745928338</v>
          </cell>
        </row>
        <row r="175">
          <cell r="C175">
            <v>6.49</v>
          </cell>
          <cell r="E175">
            <v>7.44</v>
          </cell>
          <cell r="I175">
            <v>2.5</v>
          </cell>
          <cell r="K175">
            <v>3</v>
          </cell>
          <cell r="O175">
            <v>0.95000000000000018</v>
          </cell>
          <cell r="P175">
            <v>1.5240553745928338</v>
          </cell>
        </row>
        <row r="176">
          <cell r="C176">
            <v>6.91</v>
          </cell>
          <cell r="E176">
            <v>7.83</v>
          </cell>
          <cell r="I176">
            <v>2.5</v>
          </cell>
          <cell r="K176">
            <v>3</v>
          </cell>
          <cell r="O176">
            <v>0.91999999999999993</v>
          </cell>
          <cell r="P176">
            <v>1.5240553745928338</v>
          </cell>
        </row>
        <row r="177">
          <cell r="C177">
            <v>7.27</v>
          </cell>
          <cell r="E177">
            <v>8.1999999999999993</v>
          </cell>
          <cell r="I177">
            <v>2.4</v>
          </cell>
          <cell r="K177">
            <v>3</v>
          </cell>
          <cell r="O177">
            <v>0.92999999999999972</v>
          </cell>
          <cell r="P177">
            <v>1.5240553745928338</v>
          </cell>
        </row>
        <row r="178">
          <cell r="C178">
            <v>7.41</v>
          </cell>
          <cell r="E178">
            <v>8.32</v>
          </cell>
          <cell r="I178">
            <v>2.2999999999999998</v>
          </cell>
          <cell r="K178">
            <v>3</v>
          </cell>
          <cell r="O178">
            <v>0.91000000000000014</v>
          </cell>
          <cell r="P178">
            <v>1.5240553745928338</v>
          </cell>
        </row>
        <row r="179">
          <cell r="C179">
            <v>7.4</v>
          </cell>
          <cell r="E179">
            <v>8.31</v>
          </cell>
          <cell r="I179">
            <v>2.5</v>
          </cell>
          <cell r="K179">
            <v>3.5</v>
          </cell>
          <cell r="O179">
            <v>0.91000000000000014</v>
          </cell>
          <cell r="P179">
            <v>1.5240553745928338</v>
          </cell>
        </row>
        <row r="180">
          <cell r="C180">
            <v>7.58</v>
          </cell>
          <cell r="E180">
            <v>8.4700000000000006</v>
          </cell>
          <cell r="I180">
            <v>2.9</v>
          </cell>
          <cell r="K180">
            <v>3.5</v>
          </cell>
          <cell r="O180">
            <v>0.89000000000000057</v>
          </cell>
          <cell r="P180">
            <v>1.5240553745928338</v>
          </cell>
        </row>
        <row r="181">
          <cell r="C181">
            <v>7.49</v>
          </cell>
          <cell r="E181">
            <v>8.41</v>
          </cell>
          <cell r="I181">
            <v>3</v>
          </cell>
          <cell r="K181">
            <v>3.5</v>
          </cell>
          <cell r="O181">
            <v>0.91999999999999993</v>
          </cell>
          <cell r="P181">
            <v>1.5240553745928338</v>
          </cell>
        </row>
        <row r="182">
          <cell r="C182">
            <v>7.71</v>
          </cell>
          <cell r="E182">
            <v>8.65</v>
          </cell>
          <cell r="I182">
            <v>2.6</v>
          </cell>
          <cell r="K182">
            <v>4</v>
          </cell>
          <cell r="O182">
            <v>0.94000000000000039</v>
          </cell>
          <cell r="P182">
            <v>1.5240553745928338</v>
          </cell>
        </row>
        <row r="183">
          <cell r="C183">
            <v>7.94</v>
          </cell>
          <cell r="E183">
            <v>8.8800000000000008</v>
          </cell>
          <cell r="I183">
            <v>2.7</v>
          </cell>
          <cell r="K183">
            <v>4</v>
          </cell>
          <cell r="O183">
            <v>0.94000000000000039</v>
          </cell>
          <cell r="P183">
            <v>1.5240553745928338</v>
          </cell>
        </row>
        <row r="184">
          <cell r="C184">
            <v>8.08</v>
          </cell>
          <cell r="E184">
            <v>9</v>
          </cell>
          <cell r="I184">
            <v>2.7</v>
          </cell>
          <cell r="K184">
            <v>4.75</v>
          </cell>
          <cell r="O184">
            <v>0.91999999999999993</v>
          </cell>
          <cell r="P184">
            <v>1.5240553745928338</v>
          </cell>
        </row>
        <row r="185">
          <cell r="C185">
            <v>7.87</v>
          </cell>
          <cell r="E185">
            <v>8.7899999999999991</v>
          </cell>
          <cell r="I185">
            <v>2.8</v>
          </cell>
          <cell r="K185">
            <v>4.75</v>
          </cell>
          <cell r="O185">
            <v>0.91999999999999904</v>
          </cell>
          <cell r="P185">
            <v>1.5240553745928338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I186">
            <v>2.9</v>
          </cell>
          <cell r="K186">
            <v>4.75</v>
          </cell>
          <cell r="O186">
            <v>0.91999999999999993</v>
          </cell>
          <cell r="P186">
            <v>1.5240553745928338</v>
          </cell>
        </row>
        <row r="187">
          <cell r="C187">
            <v>7.61</v>
          </cell>
          <cell r="E187">
            <v>8.56</v>
          </cell>
          <cell r="I187">
            <v>2.9</v>
          </cell>
          <cell r="K187">
            <v>5.25</v>
          </cell>
          <cell r="O187">
            <v>0.95000000000000018</v>
          </cell>
          <cell r="P187">
            <v>1.5240553745928338</v>
          </cell>
        </row>
        <row r="188">
          <cell r="C188">
            <v>7.45</v>
          </cell>
          <cell r="E188">
            <v>8.41</v>
          </cell>
          <cell r="I188">
            <v>3.1</v>
          </cell>
          <cell r="K188">
            <v>5.25</v>
          </cell>
          <cell r="O188">
            <v>0.96</v>
          </cell>
          <cell r="P188">
            <v>1.5240553745928338</v>
          </cell>
        </row>
        <row r="189">
          <cell r="C189">
            <v>7.36</v>
          </cell>
          <cell r="E189">
            <v>8.3000000000000007</v>
          </cell>
          <cell r="I189">
            <v>2.4</v>
          </cell>
          <cell r="K189">
            <v>5.25</v>
          </cell>
          <cell r="O189">
            <v>0.94000000000000039</v>
          </cell>
          <cell r="P189">
            <v>1.5240553745928338</v>
          </cell>
        </row>
        <row r="190">
          <cell r="C190">
            <v>6.95</v>
          </cell>
          <cell r="E190">
            <v>7.93</v>
          </cell>
          <cell r="I190">
            <v>3.2</v>
          </cell>
          <cell r="K190">
            <v>5.25</v>
          </cell>
          <cell r="O190">
            <v>0.97999999999999954</v>
          </cell>
          <cell r="P190">
            <v>1.5240553745928338</v>
          </cell>
        </row>
        <row r="191">
          <cell r="C191">
            <v>6.57</v>
          </cell>
          <cell r="E191">
            <v>7.62</v>
          </cell>
          <cell r="I191">
            <v>3</v>
          </cell>
          <cell r="K191">
            <v>5.25</v>
          </cell>
          <cell r="O191">
            <v>1.0499999999999998</v>
          </cell>
          <cell r="P191">
            <v>1.5240553745928338</v>
          </cell>
        </row>
        <row r="192">
          <cell r="C192">
            <v>6.72</v>
          </cell>
          <cell r="E192">
            <v>7.73</v>
          </cell>
          <cell r="I192">
            <v>2.8</v>
          </cell>
          <cell r="K192">
            <v>5.25</v>
          </cell>
          <cell r="O192">
            <v>1.0100000000000007</v>
          </cell>
          <cell r="P192">
            <v>1.5240553745928338</v>
          </cell>
        </row>
        <row r="193">
          <cell r="C193">
            <v>6.86</v>
          </cell>
          <cell r="E193">
            <v>7.86</v>
          </cell>
          <cell r="I193">
            <v>2.6</v>
          </cell>
          <cell r="K193">
            <v>5.25</v>
          </cell>
          <cell r="O193">
            <v>1</v>
          </cell>
          <cell r="P193">
            <v>1.5240553745928338</v>
          </cell>
        </row>
        <row r="194">
          <cell r="C194">
            <v>6.55</v>
          </cell>
          <cell r="E194">
            <v>7.62</v>
          </cell>
          <cell r="I194">
            <v>2.5</v>
          </cell>
          <cell r="K194">
            <v>5.25</v>
          </cell>
          <cell r="O194">
            <v>1.0700000000000003</v>
          </cell>
          <cell r="P194">
            <v>1.5240553745928338</v>
          </cell>
        </row>
        <row r="195">
          <cell r="C195">
            <v>6.37</v>
          </cell>
          <cell r="E195">
            <v>7.46</v>
          </cell>
          <cell r="I195">
            <v>2.8</v>
          </cell>
          <cell r="K195">
            <v>5.25</v>
          </cell>
          <cell r="O195">
            <v>1.0899999999999999</v>
          </cell>
          <cell r="P195">
            <v>1.5240553745928338</v>
          </cell>
        </row>
        <row r="196">
          <cell r="C196">
            <v>6.26</v>
          </cell>
          <cell r="E196">
            <v>7.4</v>
          </cell>
          <cell r="I196">
            <v>2.6</v>
          </cell>
          <cell r="K196">
            <v>5.25</v>
          </cell>
          <cell r="O196">
            <v>1.1400000000000006</v>
          </cell>
          <cell r="P196">
            <v>1.5240553745928338</v>
          </cell>
        </row>
        <row r="197">
          <cell r="C197">
            <v>6.06</v>
          </cell>
          <cell r="E197">
            <v>7.21</v>
          </cell>
          <cell r="I197">
            <v>2.5</v>
          </cell>
          <cell r="K197">
            <v>5.25</v>
          </cell>
          <cell r="O197">
            <v>1.1500000000000004</v>
          </cell>
          <cell r="P197">
            <v>1.5240553745928338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I198">
            <v>2.7</v>
          </cell>
          <cell r="K198">
            <v>5.25</v>
          </cell>
          <cell r="O198">
            <v>1.1500000000000004</v>
          </cell>
          <cell r="P198">
            <v>1.5240553745928338</v>
          </cell>
        </row>
        <row r="199">
          <cell r="C199">
            <v>6.24</v>
          </cell>
          <cell r="E199">
            <v>7.37</v>
          </cell>
          <cell r="I199">
            <v>2.7</v>
          </cell>
          <cell r="K199">
            <v>5</v>
          </cell>
          <cell r="O199">
            <v>1.1299999999999999</v>
          </cell>
          <cell r="P199">
            <v>1.5240553745928338</v>
          </cell>
        </row>
        <row r="200">
          <cell r="C200">
            <v>6.6</v>
          </cell>
          <cell r="E200">
            <v>7.72</v>
          </cell>
          <cell r="I200">
            <v>2.8</v>
          </cell>
          <cell r="K200">
            <v>5</v>
          </cell>
          <cell r="O200">
            <v>1.1200000000000001</v>
          </cell>
          <cell r="P200">
            <v>1.5240553745928338</v>
          </cell>
        </row>
        <row r="201">
          <cell r="C201">
            <v>6.79</v>
          </cell>
          <cell r="E201">
            <v>7.88</v>
          </cell>
          <cell r="I201">
            <v>2.9</v>
          </cell>
          <cell r="K201">
            <v>5</v>
          </cell>
          <cell r="O201">
            <v>1.0899999999999999</v>
          </cell>
          <cell r="P201">
            <v>1.5240553745928338</v>
          </cell>
        </row>
        <row r="202">
          <cell r="C202">
            <v>6.93</v>
          </cell>
          <cell r="E202">
            <v>7.99</v>
          </cell>
          <cell r="I202">
            <v>2.9</v>
          </cell>
          <cell r="K202">
            <v>5</v>
          </cell>
          <cell r="O202">
            <v>1.0600000000000005</v>
          </cell>
          <cell r="P202">
            <v>1.5240553745928338</v>
          </cell>
        </row>
        <row r="203">
          <cell r="C203">
            <v>7.06</v>
          </cell>
          <cell r="E203">
            <v>8.07</v>
          </cell>
          <cell r="I203">
            <v>2.8</v>
          </cell>
          <cell r="K203">
            <v>5</v>
          </cell>
          <cell r="O203">
            <v>1.0100000000000007</v>
          </cell>
          <cell r="P203">
            <v>1.5240553745928338</v>
          </cell>
        </row>
        <row r="204">
          <cell r="C204">
            <v>7.03</v>
          </cell>
          <cell r="E204">
            <v>8.02</v>
          </cell>
          <cell r="I204">
            <v>3</v>
          </cell>
          <cell r="K204">
            <v>5</v>
          </cell>
          <cell r="O204">
            <v>0.98999999999999932</v>
          </cell>
          <cell r="P204">
            <v>1.5240553745928338</v>
          </cell>
        </row>
        <row r="205">
          <cell r="C205">
            <v>6.84</v>
          </cell>
          <cell r="E205">
            <v>7.84</v>
          </cell>
          <cell r="I205">
            <v>2.9</v>
          </cell>
          <cell r="K205">
            <v>5</v>
          </cell>
          <cell r="O205">
            <v>1</v>
          </cell>
          <cell r="P205">
            <v>1.5240553745928338</v>
          </cell>
        </row>
        <row r="206">
          <cell r="C206">
            <v>7.03</v>
          </cell>
          <cell r="E206">
            <v>8.01</v>
          </cell>
          <cell r="I206">
            <v>3</v>
          </cell>
          <cell r="K206">
            <v>5</v>
          </cell>
          <cell r="O206">
            <v>0.97999999999999954</v>
          </cell>
          <cell r="P206">
            <v>1.5240553745928338</v>
          </cell>
        </row>
        <row r="207">
          <cell r="C207">
            <v>6.81</v>
          </cell>
          <cell r="E207">
            <v>7.76</v>
          </cell>
          <cell r="I207">
            <v>3</v>
          </cell>
          <cell r="K207">
            <v>5</v>
          </cell>
          <cell r="O207">
            <v>0.95000000000000018</v>
          </cell>
          <cell r="P207">
            <v>1.5240553745928338</v>
          </cell>
        </row>
        <row r="208">
          <cell r="C208">
            <v>6.48</v>
          </cell>
          <cell r="E208">
            <v>7.48</v>
          </cell>
          <cell r="I208">
            <v>3.3</v>
          </cell>
          <cell r="K208">
            <v>5</v>
          </cell>
          <cell r="O208">
            <v>1</v>
          </cell>
          <cell r="P208">
            <v>1.5240553745928338</v>
          </cell>
        </row>
        <row r="209">
          <cell r="C209">
            <v>6.55</v>
          </cell>
          <cell r="E209">
            <v>7.58</v>
          </cell>
          <cell r="I209">
            <v>3.3</v>
          </cell>
          <cell r="K209">
            <v>5</v>
          </cell>
          <cell r="O209">
            <v>1.0300000000000002</v>
          </cell>
          <cell r="P209">
            <v>1.5240553745928338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I210">
            <v>3</v>
          </cell>
          <cell r="K210">
            <v>5</v>
          </cell>
          <cell r="O210">
            <v>0.96</v>
          </cell>
          <cell r="P210">
            <v>1.5240553745928338</v>
          </cell>
        </row>
        <row r="211">
          <cell r="C211">
            <v>6.69</v>
          </cell>
          <cell r="E211">
            <v>7.68</v>
          </cell>
          <cell r="I211">
            <v>3</v>
          </cell>
          <cell r="K211">
            <v>5</v>
          </cell>
          <cell r="O211">
            <v>0.98999999999999932</v>
          </cell>
          <cell r="P211">
            <v>1.5240553745928338</v>
          </cell>
        </row>
        <row r="212">
          <cell r="C212">
            <v>6.93</v>
          </cell>
          <cell r="E212">
            <v>7.92</v>
          </cell>
          <cell r="I212">
            <v>2.8</v>
          </cell>
          <cell r="K212">
            <v>5</v>
          </cell>
          <cell r="O212">
            <v>0.99000000000000021</v>
          </cell>
          <cell r="P212">
            <v>1.5240553745928338</v>
          </cell>
        </row>
        <row r="213">
          <cell r="C213">
            <v>7.09</v>
          </cell>
          <cell r="E213">
            <v>8.08</v>
          </cell>
          <cell r="I213">
            <v>2.5</v>
          </cell>
          <cell r="K213">
            <v>5</v>
          </cell>
          <cell r="O213">
            <v>0.99000000000000021</v>
          </cell>
          <cell r="P213">
            <v>1.5240553745928338</v>
          </cell>
        </row>
        <row r="214">
          <cell r="C214">
            <v>6.94</v>
          </cell>
          <cell r="E214">
            <v>7.94</v>
          </cell>
          <cell r="I214">
            <v>2.2000000000000002</v>
          </cell>
          <cell r="K214">
            <v>5</v>
          </cell>
          <cell r="O214">
            <v>1</v>
          </cell>
          <cell r="P214">
            <v>1.5240553745928338</v>
          </cell>
        </row>
        <row r="215">
          <cell r="C215">
            <v>6.77</v>
          </cell>
          <cell r="E215">
            <v>7.77</v>
          </cell>
          <cell r="I215">
            <v>2.2999999999999998</v>
          </cell>
          <cell r="K215">
            <v>5</v>
          </cell>
          <cell r="O215">
            <v>1</v>
          </cell>
          <cell r="P215">
            <v>1.5240553745928338</v>
          </cell>
        </row>
        <row r="216">
          <cell r="C216">
            <v>6.51</v>
          </cell>
          <cell r="E216">
            <v>7.52</v>
          </cell>
          <cell r="I216">
            <v>2.2000000000000002</v>
          </cell>
          <cell r="K216">
            <v>5</v>
          </cell>
          <cell r="O216">
            <v>1.0099999999999998</v>
          </cell>
          <cell r="P216">
            <v>1.5240553745928338</v>
          </cell>
        </row>
        <row r="217">
          <cell r="C217">
            <v>6.58</v>
          </cell>
          <cell r="E217">
            <v>7.57</v>
          </cell>
          <cell r="I217">
            <v>2.2000000000000002</v>
          </cell>
          <cell r="K217">
            <v>5</v>
          </cell>
          <cell r="O217">
            <v>0.99000000000000021</v>
          </cell>
          <cell r="P217">
            <v>1.5240553745928338</v>
          </cell>
        </row>
        <row r="218">
          <cell r="C218">
            <v>6.5</v>
          </cell>
          <cell r="E218">
            <v>7.5</v>
          </cell>
          <cell r="I218">
            <v>2.2000000000000002</v>
          </cell>
          <cell r="K218">
            <v>5</v>
          </cell>
          <cell r="O218">
            <v>1</v>
          </cell>
          <cell r="P218">
            <v>1.5240553745928338</v>
          </cell>
        </row>
        <row r="219">
          <cell r="C219">
            <v>6.33</v>
          </cell>
          <cell r="E219">
            <v>7.37</v>
          </cell>
          <cell r="I219">
            <v>2.1</v>
          </cell>
          <cell r="K219">
            <v>5</v>
          </cell>
          <cell r="O219">
            <v>1.04</v>
          </cell>
          <cell r="P219">
            <v>1.5240553745928338</v>
          </cell>
        </row>
        <row r="220">
          <cell r="C220">
            <v>6.11</v>
          </cell>
          <cell r="E220">
            <v>7.24</v>
          </cell>
          <cell r="I220">
            <v>1.8</v>
          </cell>
          <cell r="K220">
            <v>5</v>
          </cell>
          <cell r="O220">
            <v>1.1299999999999999</v>
          </cell>
          <cell r="P220">
            <v>1.5240553745928338</v>
          </cell>
        </row>
        <row r="221">
          <cell r="C221">
            <v>5.99</v>
          </cell>
          <cell r="E221">
            <v>7.16</v>
          </cell>
          <cell r="I221">
            <v>1.7</v>
          </cell>
          <cell r="K221">
            <v>5</v>
          </cell>
          <cell r="O221">
            <v>1.17</v>
          </cell>
          <cell r="P221">
            <v>1.5240553745928338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I222">
            <v>1.6</v>
          </cell>
          <cell r="K222">
            <v>5</v>
          </cell>
          <cell r="O222">
            <v>1.2200000000000006</v>
          </cell>
          <cell r="P222">
            <v>1.5240553745928338</v>
          </cell>
        </row>
        <row r="223">
          <cell r="C223">
            <v>5.89</v>
          </cell>
          <cell r="E223">
            <v>7.09</v>
          </cell>
          <cell r="I223">
            <v>1.4</v>
          </cell>
          <cell r="K223">
            <v>5</v>
          </cell>
          <cell r="O223">
            <v>1.2000000000000002</v>
          </cell>
          <cell r="P223">
            <v>1.5240553745928338</v>
          </cell>
        </row>
        <row r="224">
          <cell r="C224">
            <v>5.95</v>
          </cell>
          <cell r="E224">
            <v>7.13</v>
          </cell>
          <cell r="I224">
            <v>1.4</v>
          </cell>
          <cell r="K224">
            <v>5</v>
          </cell>
          <cell r="O224">
            <v>1.1799999999999997</v>
          </cell>
          <cell r="P224">
            <v>1.5240553745928338</v>
          </cell>
        </row>
        <row r="225">
          <cell r="C225">
            <v>5.92</v>
          </cell>
          <cell r="E225">
            <v>7.12</v>
          </cell>
          <cell r="I225">
            <v>1.4</v>
          </cell>
          <cell r="K225">
            <v>5</v>
          </cell>
          <cell r="O225">
            <v>1.2000000000000002</v>
          </cell>
          <cell r="P225">
            <v>1.5240553745928338</v>
          </cell>
        </row>
        <row r="226">
          <cell r="C226">
            <v>5.93</v>
          </cell>
          <cell r="E226">
            <v>7.11</v>
          </cell>
          <cell r="I226">
            <v>1.7</v>
          </cell>
          <cell r="K226">
            <v>5</v>
          </cell>
          <cell r="O226">
            <v>1.1800000000000006</v>
          </cell>
          <cell r="P226">
            <v>1.5240553745928338</v>
          </cell>
        </row>
        <row r="227">
          <cell r="C227">
            <v>5.7</v>
          </cell>
          <cell r="E227">
            <v>6.99</v>
          </cell>
          <cell r="I227">
            <v>1.7</v>
          </cell>
          <cell r="K227">
            <v>5</v>
          </cell>
          <cell r="P227">
            <v>1.5240553745928338</v>
          </cell>
        </row>
        <row r="228">
          <cell r="C228">
            <v>5.68</v>
          </cell>
          <cell r="E228">
            <v>6.99</v>
          </cell>
          <cell r="I228">
            <v>1.7</v>
          </cell>
          <cell r="K228">
            <v>5</v>
          </cell>
          <cell r="P228">
            <v>1.5240553745928338</v>
          </cell>
        </row>
        <row r="229">
          <cell r="C229">
            <v>5.54</v>
          </cell>
          <cell r="E229">
            <v>6.96</v>
          </cell>
          <cell r="P229">
            <v>1.5240553745928338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Inputs"/>
      <sheetName val="Instructions"/>
      <sheetName val="Log"/>
      <sheetName val="Business Segment Electric"/>
      <sheetName val="Business Segment Gas"/>
      <sheetName val="2_Step_DCF"/>
      <sheetName val="Dividend_Yields_1"/>
      <sheetName val="Dividend_Yields_2"/>
      <sheetName val="Dividend_Data"/>
      <sheetName val="FERC_Policy_Growth"/>
      <sheetName val="Growth_Rate_Forecasts"/>
      <sheetName val="Company_Data"/>
      <sheetName val="GDP Growth"/>
      <sheetName val="CAPM_1"/>
      <sheetName val="CAPM_2"/>
      <sheetName val="S&amp;P_500"/>
      <sheetName val="Expected_Earnings"/>
      <sheetName val="Risk_Premium"/>
      <sheetName val="Risk_Premium_Download"/>
      <sheetName val="Dividend_Download"/>
      <sheetName val="Pricing_Data"/>
      <sheetName val="Pricing_Download"/>
      <sheetName val="S&amp;P_500_Download"/>
      <sheetName val="Credit_Rating"/>
      <sheetName val="Credit_Rating_Download"/>
      <sheetName val="Beta_Download"/>
      <sheetName val="Beta"/>
      <sheetName val="SNL Data"/>
      <sheetName val="Risk_Premium_Price"/>
      <sheetName val="Risk_Premium_Price_Download"/>
      <sheetName val="Screening"/>
    </sheetNames>
    <sheetDataSet>
      <sheetData sheetId="0"/>
      <sheetData sheetId="1">
        <row r="16">
          <cell r="J16" t="str">
            <v>AAA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 t="str">
            <v>Annualized Dividend ETP</v>
          </cell>
          <cell r="M2" t="str">
            <v>Annualized Dividend GEL</v>
          </cell>
          <cell r="U2" t="str">
            <v>Annualized Dividend HEP</v>
          </cell>
          <cell r="AC2" t="str">
            <v>Annualized Dividend NGL</v>
          </cell>
          <cell r="AK2" t="str">
            <v>Annualized Dividend NS</v>
          </cell>
          <cell r="AS2" t="str">
            <v>Annualized Dividend PSXP</v>
          </cell>
          <cell r="AW2"/>
          <cell r="BA2" t="str">
            <v>Annualized Dividend SHLX</v>
          </cell>
          <cell r="BB2"/>
          <cell r="BC2"/>
          <cell r="BI2" t="str">
            <v>Annualized Dividend VLP</v>
          </cell>
          <cell r="BQ2" t="str">
            <v>Annualized Dividend SXL</v>
          </cell>
          <cell r="BY2" t="str">
            <v>Annualized Dividend TLLP</v>
          </cell>
          <cell r="CG2" t="str">
            <v>Annualized Dividend DTE</v>
          </cell>
          <cell r="CO2" t="str">
            <v>Annualized Dividend DUK</v>
          </cell>
          <cell r="CW2" t="str">
            <v>Annualized Dividend EIX</v>
          </cell>
        </row>
        <row r="3">
          <cell r="B3">
            <v>43098</v>
          </cell>
          <cell r="E3">
            <v>2.2599999999999998</v>
          </cell>
          <cell r="J3">
            <v>43098</v>
          </cell>
          <cell r="M3">
            <v>2</v>
          </cell>
          <cell r="R3">
            <v>43098</v>
          </cell>
          <cell r="U3">
            <v>2.58</v>
          </cell>
          <cell r="Z3">
            <v>43098</v>
          </cell>
          <cell r="AC3">
            <v>1.56</v>
          </cell>
          <cell r="AH3">
            <v>43098</v>
          </cell>
          <cell r="AK3">
            <v>4.38</v>
          </cell>
          <cell r="AP3">
            <v>43098</v>
          </cell>
          <cell r="AS3">
            <v>2.5840000000000001</v>
          </cell>
          <cell r="AW3"/>
          <cell r="AX3">
            <v>43098</v>
          </cell>
          <cell r="BA3">
            <v>1.272</v>
          </cell>
          <cell r="BB3"/>
          <cell r="BC3"/>
          <cell r="BF3">
            <v>43098</v>
          </cell>
          <cell r="BI3">
            <v>1.92</v>
          </cell>
          <cell r="BN3">
            <v>43098</v>
          </cell>
          <cell r="BQ3" t="e">
            <v>#N/A</v>
          </cell>
          <cell r="BV3">
            <v>43098</v>
          </cell>
          <cell r="BY3" t="e">
            <v>#N/A</v>
          </cell>
          <cell r="CD3">
            <v>43098</v>
          </cell>
          <cell r="CG3">
            <v>3.53</v>
          </cell>
          <cell r="CL3">
            <v>43098</v>
          </cell>
          <cell r="CO3">
            <v>3.56</v>
          </cell>
          <cell r="CT3">
            <v>43098</v>
          </cell>
          <cell r="CW3">
            <v>2.42</v>
          </cell>
        </row>
        <row r="4">
          <cell r="B4">
            <v>43069</v>
          </cell>
          <cell r="E4">
            <v>2.2599999999999998</v>
          </cell>
          <cell r="J4">
            <v>43069</v>
          </cell>
          <cell r="M4">
            <v>2</v>
          </cell>
          <cell r="R4">
            <v>43069</v>
          </cell>
          <cell r="U4">
            <v>2.58</v>
          </cell>
          <cell r="Z4">
            <v>43069</v>
          </cell>
          <cell r="AC4">
            <v>1.56</v>
          </cell>
          <cell r="AH4">
            <v>43069</v>
          </cell>
          <cell r="AK4">
            <v>4.38</v>
          </cell>
          <cell r="AP4">
            <v>43069</v>
          </cell>
          <cell r="AS4">
            <v>2.5840000000000001</v>
          </cell>
          <cell r="AW4"/>
          <cell r="AX4">
            <v>43069</v>
          </cell>
          <cell r="BA4">
            <v>1.272</v>
          </cell>
          <cell r="BB4"/>
          <cell r="BC4"/>
          <cell r="BF4">
            <v>43069</v>
          </cell>
          <cell r="BI4">
            <v>1.92</v>
          </cell>
          <cell r="BN4">
            <v>43069</v>
          </cell>
          <cell r="BQ4" t="e">
            <v>#N/A</v>
          </cell>
          <cell r="BV4">
            <v>43069</v>
          </cell>
          <cell r="BY4" t="e">
            <v>#N/A</v>
          </cell>
          <cell r="CD4">
            <v>43069</v>
          </cell>
          <cell r="CG4">
            <v>3.3</v>
          </cell>
          <cell r="CL4">
            <v>43069</v>
          </cell>
          <cell r="CO4">
            <v>3.56</v>
          </cell>
          <cell r="CT4">
            <v>43069</v>
          </cell>
          <cell r="CW4">
            <v>2.17</v>
          </cell>
        </row>
        <row r="5">
          <cell r="B5">
            <v>43039</v>
          </cell>
          <cell r="E5">
            <v>2.2000000000000002</v>
          </cell>
          <cell r="J5">
            <v>43039</v>
          </cell>
          <cell r="M5">
            <v>2</v>
          </cell>
          <cell r="R5">
            <v>43039</v>
          </cell>
          <cell r="U5">
            <v>2.5299999999999998</v>
          </cell>
          <cell r="Z5">
            <v>43039</v>
          </cell>
          <cell r="AC5">
            <v>1.56</v>
          </cell>
          <cell r="AH5">
            <v>43039</v>
          </cell>
          <cell r="AK5">
            <v>4.38</v>
          </cell>
          <cell r="AP5">
            <v>43039</v>
          </cell>
          <cell r="AS5">
            <v>2.5840000000000001</v>
          </cell>
          <cell r="AW5"/>
          <cell r="AX5">
            <v>43039</v>
          </cell>
          <cell r="BA5">
            <v>1.272</v>
          </cell>
          <cell r="BB5"/>
          <cell r="BC5"/>
          <cell r="BF5">
            <v>43039</v>
          </cell>
          <cell r="BI5">
            <v>1.92</v>
          </cell>
          <cell r="BN5">
            <v>43039</v>
          </cell>
          <cell r="BQ5" t="e">
            <v>#N/A</v>
          </cell>
          <cell r="BV5">
            <v>43039</v>
          </cell>
          <cell r="BY5" t="e">
            <v>#N/A</v>
          </cell>
          <cell r="CD5">
            <v>43039</v>
          </cell>
          <cell r="CG5">
            <v>3.3</v>
          </cell>
          <cell r="CL5">
            <v>43039</v>
          </cell>
          <cell r="CO5">
            <v>3.56</v>
          </cell>
          <cell r="CT5">
            <v>43039</v>
          </cell>
          <cell r="CW5">
            <v>2.17</v>
          </cell>
        </row>
        <row r="6">
          <cell r="B6">
            <v>43007</v>
          </cell>
          <cell r="E6">
            <v>2.2000000000000002</v>
          </cell>
          <cell r="J6">
            <v>43007</v>
          </cell>
          <cell r="M6">
            <v>2.89</v>
          </cell>
          <cell r="R6">
            <v>43007</v>
          </cell>
          <cell r="U6">
            <v>2.5299999999999998</v>
          </cell>
          <cell r="Z6">
            <v>43007</v>
          </cell>
          <cell r="AC6">
            <v>1.56</v>
          </cell>
          <cell r="AH6">
            <v>43007</v>
          </cell>
          <cell r="AK6">
            <v>4.38</v>
          </cell>
          <cell r="AP6">
            <v>43007</v>
          </cell>
          <cell r="AS6">
            <v>2.46</v>
          </cell>
          <cell r="AW6"/>
          <cell r="AX6">
            <v>43007</v>
          </cell>
          <cell r="BA6">
            <v>1.2163999999999999</v>
          </cell>
          <cell r="BB6"/>
          <cell r="BC6"/>
          <cell r="BF6">
            <v>43007</v>
          </cell>
          <cell r="BI6">
            <v>1.82</v>
          </cell>
          <cell r="BN6">
            <v>43007</v>
          </cell>
          <cell r="BQ6" t="e">
            <v>#N/A</v>
          </cell>
          <cell r="BV6">
            <v>43007</v>
          </cell>
          <cell r="BY6" t="e">
            <v>#N/A</v>
          </cell>
          <cell r="CD6">
            <v>43007</v>
          </cell>
          <cell r="CG6">
            <v>3.3</v>
          </cell>
          <cell r="CL6">
            <v>43007</v>
          </cell>
          <cell r="CO6">
            <v>3.56</v>
          </cell>
          <cell r="CT6">
            <v>43007</v>
          </cell>
          <cell r="CW6">
            <v>2.17</v>
          </cell>
        </row>
        <row r="7">
          <cell r="B7">
            <v>42978</v>
          </cell>
          <cell r="E7">
            <v>2.2000000000000002</v>
          </cell>
          <cell r="J7">
            <v>42978</v>
          </cell>
          <cell r="M7">
            <v>2.89</v>
          </cell>
          <cell r="R7">
            <v>42978</v>
          </cell>
          <cell r="U7">
            <v>2.5299999999999998</v>
          </cell>
          <cell r="Z7">
            <v>42978</v>
          </cell>
          <cell r="AC7">
            <v>1.56</v>
          </cell>
          <cell r="AH7">
            <v>42978</v>
          </cell>
          <cell r="AK7">
            <v>4.38</v>
          </cell>
          <cell r="AP7">
            <v>42978</v>
          </cell>
          <cell r="AS7">
            <v>2.46</v>
          </cell>
          <cell r="AW7"/>
          <cell r="AX7">
            <v>42978</v>
          </cell>
          <cell r="BA7">
            <v>1.2163999999999999</v>
          </cell>
          <cell r="BB7"/>
          <cell r="BC7"/>
          <cell r="BF7">
            <v>42978</v>
          </cell>
          <cell r="BI7">
            <v>1.82</v>
          </cell>
          <cell r="BN7">
            <v>42978</v>
          </cell>
          <cell r="BQ7" t="e">
            <v>#N/A</v>
          </cell>
          <cell r="BV7">
            <v>42978</v>
          </cell>
          <cell r="BY7" t="e">
            <v>#N/A</v>
          </cell>
          <cell r="CD7">
            <v>42978</v>
          </cell>
          <cell r="CG7">
            <v>3.3</v>
          </cell>
          <cell r="CL7">
            <v>42978</v>
          </cell>
          <cell r="CO7">
            <v>3.56</v>
          </cell>
          <cell r="CT7">
            <v>42978</v>
          </cell>
          <cell r="CW7">
            <v>2.17</v>
          </cell>
        </row>
        <row r="8">
          <cell r="B8">
            <v>42947</v>
          </cell>
          <cell r="E8">
            <v>2.14</v>
          </cell>
          <cell r="J8">
            <v>42947</v>
          </cell>
          <cell r="M8">
            <v>2.89</v>
          </cell>
          <cell r="R8">
            <v>42947</v>
          </cell>
          <cell r="U8">
            <v>2.48</v>
          </cell>
          <cell r="Z8">
            <v>42947</v>
          </cell>
          <cell r="AC8">
            <v>1.56</v>
          </cell>
          <cell r="AH8">
            <v>42947</v>
          </cell>
          <cell r="AK8">
            <v>4.38</v>
          </cell>
          <cell r="AP8">
            <v>42947</v>
          </cell>
          <cell r="AS8">
            <v>2.46</v>
          </cell>
          <cell r="AW8"/>
          <cell r="AX8">
            <v>42947</v>
          </cell>
          <cell r="BA8">
            <v>1.2163999999999999</v>
          </cell>
          <cell r="BB8"/>
          <cell r="BC8"/>
          <cell r="BF8">
            <v>42947</v>
          </cell>
          <cell r="BI8">
            <v>1.82</v>
          </cell>
          <cell r="BN8">
            <v>42947</v>
          </cell>
          <cell r="BQ8" t="e">
            <v>#N/A</v>
          </cell>
          <cell r="BV8">
            <v>42947</v>
          </cell>
          <cell r="BY8" t="e">
            <v>#N/A</v>
          </cell>
          <cell r="CD8">
            <v>42947</v>
          </cell>
          <cell r="CG8">
            <v>3.3</v>
          </cell>
          <cell r="CL8">
            <v>42947</v>
          </cell>
          <cell r="CO8">
            <v>3.42</v>
          </cell>
          <cell r="CT8">
            <v>42947</v>
          </cell>
          <cell r="CW8">
            <v>2.17</v>
          </cell>
        </row>
      </sheetData>
      <sheetData sheetId="10"/>
      <sheetData sheetId="11"/>
      <sheetData sheetId="12">
        <row r="6">
          <cell r="C6" t="str">
            <v>ANDX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B5" t="str">
            <v>ANDX US Equity</v>
          </cell>
        </row>
      </sheetData>
      <sheetData sheetId="25"/>
      <sheetData sheetId="26"/>
      <sheetData sheetId="27">
        <row r="7">
          <cell r="B7" t="str">
            <v>ETP US Equity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iler diagram"/>
      <sheetName val="Turbine Cycle"/>
      <sheetName val="Unit Performance"/>
      <sheetName val="Steam Turbine"/>
      <sheetName val="N2calcs"/>
      <sheetName val="Condensate"/>
      <sheetName val="Feedwater"/>
      <sheetName val="Condenser"/>
      <sheetName val="Boiler"/>
      <sheetName val="Pulverizers"/>
      <sheetName val="Input Template"/>
      <sheetName val="DCS Input Data"/>
      <sheetName val="Other Input Data"/>
      <sheetName val="Flow Calcs"/>
      <sheetName val="Derived &amp; Overwrite Data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G4" t="str">
            <v>=PHDGetData("192.168.32.16", C4, 'DCS Input Data'!$E$1, 'DCS Input Data'!$E$2, "", "Average", "OVERALL REDUCTION", 0, "Before", UNI_RET_TAG+UNI_RET_DESC+UNI_RET_UNIT+UNI_RET_TIME+UNI_RET_VALUE+UNI_RET_CONF, UNI_NOTHING)</v>
          </cell>
          <cell r="H4" t="str">
            <v>INWG</v>
          </cell>
          <cell r="I4" t="str">
            <v>WEST WALL FURNACE PRESS</v>
          </cell>
          <cell r="J4" t="str">
            <v>Average</v>
          </cell>
          <cell r="K4">
            <v>38906.708333333336</v>
          </cell>
          <cell r="L4">
            <v>-0.99725507570637595</v>
          </cell>
          <cell r="M4">
            <v>100</v>
          </cell>
        </row>
        <row r="5">
          <cell r="G5" t="str">
            <v>=PHDGetData("192.168.32.16", C5, 'DCS Input Data'!$E$1, 'DCS Input Data'!$E$2, "", "Average", "OVERALL REDUCTION", 0, "Before", UNI_RET_TAG+UNI_RET_DESC+UNI_RET_UNIT+UNI_RET_TIME+UNI_RET_VALUE+UNI_RET_CONF, UNI_NOTHING)</v>
          </cell>
          <cell r="H5" t="str">
            <v>INWG</v>
          </cell>
          <cell r="I5" t="str">
            <v>NORTH WALL FURNACE PRESS</v>
          </cell>
          <cell r="J5" t="str">
            <v>Average</v>
          </cell>
          <cell r="K5">
            <v>38906.708333333336</v>
          </cell>
          <cell r="L5">
            <v>-1.02364278766844</v>
          </cell>
          <cell r="M5">
            <v>100</v>
          </cell>
        </row>
        <row r="6">
          <cell r="G6" t="str">
            <v>=PHDGetData("192.168.32.16", C6, 'DCS Input Data'!$E$1, 'DCS Input Data'!$E$2, "", "Average", "OVERALL REDUCTION", 0, "Before", UNI_RET_TAG+UNI_RET_DESC+UNI_RET_UNIT+UNI_RET_TIME+UNI_RET_VALUE+UNI_RET_CONF, UNI_NOTHING)</v>
          </cell>
          <cell r="H6" t="str">
            <v>INWG</v>
          </cell>
          <cell r="I6" t="str">
            <v>EAST WALL FURNACE PRESS</v>
          </cell>
          <cell r="J6" t="str">
            <v>Average</v>
          </cell>
          <cell r="K6">
            <v>38906.708333333336</v>
          </cell>
          <cell r="L6">
            <v>-0.96745171141293318</v>
          </cell>
          <cell r="M6">
            <v>100</v>
          </cell>
        </row>
        <row r="7">
          <cell r="G7" t="str">
            <v>=PHDGetData("192.168.32.16", C7, 'DCS Input Data'!$E$1, 'DCS Input Data'!$E$2, "", "Average", "OVERALL REDUCTION", 0, "Before", UNI_RET_TAG+UNI_RET_DESC+UNI_RET_UNIT+UNI_RET_TIME+UNI_RET_VALUE+UNI_RET_CONF, UNI_NOTHING)</v>
          </cell>
          <cell r="H7" t="str">
            <v>DEGF</v>
          </cell>
          <cell r="I7" t="str">
            <v>OUTSIDE AIR TEMPERATURE</v>
          </cell>
          <cell r="J7" t="str">
            <v>Average</v>
          </cell>
          <cell r="K7">
            <v>38906.708333333336</v>
          </cell>
          <cell r="L7">
            <v>83.403022766113281</v>
          </cell>
          <cell r="M7">
            <v>100</v>
          </cell>
        </row>
        <row r="8">
          <cell r="G8" t="str">
            <v>=PHDGetData("192.168.32.16", C8, 'DCS Input Data'!$E$1, 'DCS Input Data'!$E$2, "", "Average", "OVERALL REDUCTION", 0, "Before", UNI_RET_TAG+UNI_RET_DESC+UNI_RET_UNIT+UNI_RET_TIME+UNI_RET_VALUE+UNI_RET_CONF, UNI_NOTHING)</v>
          </cell>
          <cell r="H8" t="str">
            <v>INHG</v>
          </cell>
          <cell r="I8" t="str">
            <v>BAROMETRIC PRESSURE</v>
          </cell>
          <cell r="J8" t="str">
            <v>Average</v>
          </cell>
          <cell r="K8">
            <v>38906.708333333336</v>
          </cell>
          <cell r="L8">
            <v>29.748920440673828</v>
          </cell>
          <cell r="M8">
            <v>0</v>
          </cell>
        </row>
        <row r="9">
          <cell r="G9" t="str">
            <v>=PHDGetData("192.168.32.16", C9, 'DCS Input Data'!$E$1, 'DCS Input Data'!$E$2, "", "Average", "OVERALL REDUCTION", 0, "Before", UNI_RET_TAG+UNI_RET_DESC+UNI_RET_UNIT+UNI_RET_TIME+UNI_RET_VALUE+UNI_RET_CONF, UNI_NOTHING)</v>
          </cell>
          <cell r="H9" t="str">
            <v>INWG</v>
          </cell>
          <cell r="I9" t="str">
            <v>FDF3A DISCHARGE AIR PRES</v>
          </cell>
          <cell r="J9" t="str">
            <v>Average</v>
          </cell>
          <cell r="K9">
            <v>38906.708333333336</v>
          </cell>
          <cell r="L9">
            <v>14.806483777364095</v>
          </cell>
          <cell r="M9">
            <v>100</v>
          </cell>
        </row>
        <row r="10">
          <cell r="G10" t="str">
            <v>=PHDGetData("192.168.32.16", C10, 'DCS Input Data'!$E$1, 'DCS Input Data'!$E$2, "", "Average", "OVERALL REDUCTION", 0, "Before", UNI_RET_TAG+UNI_RET_DESC+UNI_RET_UNIT+UNI_RET_TIME+UNI_RET_VALUE+UNI_RET_CONF, UNI_NOTHING)</v>
          </cell>
          <cell r="H10" t="str">
            <v>INWG</v>
          </cell>
          <cell r="I10" t="str">
            <v>FDF3B DISCHARGE AIR PRES</v>
          </cell>
          <cell r="J10" t="str">
            <v>Average</v>
          </cell>
          <cell r="K10">
            <v>38906.708333333336</v>
          </cell>
          <cell r="L10">
            <v>16.163140646616618</v>
          </cell>
          <cell r="M10">
            <v>100</v>
          </cell>
        </row>
        <row r="11">
          <cell r="G11" t="str">
            <v>=PHDGetData("192.168.32.16", C11, 'DCS Input Data'!$E$1, 'DCS Input Data'!$E$2, "", "Average", "OVERALL REDUCTION", 0, "Before", UNI_RET_TAG+UNI_RET_DESC+UNI_RET_UNIT+UNI_RET_TIME+UNI_RET_VALUE+UNI_RET_CONF, UNI_NOTHING)</v>
          </cell>
          <cell r="H11" t="str">
            <v>DEGF</v>
          </cell>
          <cell r="I11" t="str">
            <v>AIRHTR 3A IN AIR TEMP</v>
          </cell>
          <cell r="J11" t="str">
            <v>Average</v>
          </cell>
          <cell r="K11">
            <v>38906.708333333336</v>
          </cell>
          <cell r="L11">
            <v>153.42111358642578</v>
          </cell>
          <cell r="M11">
            <v>100</v>
          </cell>
        </row>
        <row r="12">
          <cell r="G12" t="str">
            <v>=PHDGetData("192.168.32.16", C12, 'DCS Input Data'!$E$1, 'DCS Input Data'!$E$2, "", "Average", "OVERALL REDUCTION", 0, "Before", UNI_RET_TAG+UNI_RET_DESC+UNI_RET_UNIT+UNI_RET_TIME+UNI_RET_VALUE+UNI_RET_CONF, UNI_NOTHING)</v>
          </cell>
          <cell r="H12" t="str">
            <v>DEGF</v>
          </cell>
          <cell r="I12" t="str">
            <v>AIRHTR 3B IN AIR TEMP</v>
          </cell>
          <cell r="J12" t="str">
            <v>Average</v>
          </cell>
          <cell r="K12">
            <v>38906.708333333336</v>
          </cell>
          <cell r="L12">
            <v>135.09381052652995</v>
          </cell>
          <cell r="M12">
            <v>100</v>
          </cell>
        </row>
        <row r="13">
          <cell r="G13" t="str">
            <v>=PHDGetData("192.168.32.16", C13, 'DCS Input Data'!$E$1, 'DCS Input Data'!$E$2, "", "Average", "OVERALL REDUCTION", 0, "Before", UNI_RET_TAG+UNI_RET_DESC+UNI_RET_UNIT+UNI_RET_TIME+UNI_RET_VALUE+UNI_RET_CONF, UNI_NOTHING)</v>
          </cell>
          <cell r="H13" t="str">
            <v>INWG</v>
          </cell>
          <cell r="I13" t="str">
            <v>AIR PRHTR 3A INL AIR PRS</v>
          </cell>
          <cell r="J13" t="str">
            <v>Average</v>
          </cell>
          <cell r="K13">
            <v>38906.708333333336</v>
          </cell>
          <cell r="L13">
            <v>12.675439929962158</v>
          </cell>
          <cell r="M13">
            <v>100</v>
          </cell>
        </row>
        <row r="14">
          <cell r="G14" t="str">
            <v>=PHDGetData("192.168.32.16", C14, 'DCS Input Data'!$E$1, 'DCS Input Data'!$E$2, "", "Average", "OVERALL REDUCTION", 0, "Before", UNI_RET_TAG+UNI_RET_DESC+UNI_RET_UNIT+UNI_RET_TIME+UNI_RET_VALUE+UNI_RET_CONF, UNI_NOTHING)</v>
          </cell>
          <cell r="H14" t="str">
            <v>INWG</v>
          </cell>
          <cell r="I14" t="str">
            <v>AIR PRHTR 3B INL AIR PRS</v>
          </cell>
          <cell r="J14" t="str">
            <v>Average</v>
          </cell>
          <cell r="K14">
            <v>38906.708333333336</v>
          </cell>
          <cell r="L14">
            <v>11.591273260116576</v>
          </cell>
          <cell r="M14">
            <v>100</v>
          </cell>
        </row>
        <row r="15">
          <cell r="G15" t="str">
            <v>=PHDGetData("192.168.32.16", C15, 'DCS Input Data'!$E$1, 'DCS Input Data'!$E$2, "", "Average", "OVERALL REDUCTION", 0, "Before", UNI_RET_TAG+UNI_RET_DESC+UNI_RET_UNIT+UNI_RET_TIME+UNI_RET_VALUE+UNI_RET_CONF, UNI_NOTHING)</v>
          </cell>
          <cell r="H15" t="str">
            <v>DEGF</v>
          </cell>
          <cell r="I15" t="str">
            <v>WINDBOX AIR TEMPERATURE</v>
          </cell>
          <cell r="J15" t="str">
            <v>Average</v>
          </cell>
          <cell r="K15">
            <v>38906.708333333336</v>
          </cell>
          <cell r="L15">
            <v>553.41475423177087</v>
          </cell>
          <cell r="M15">
            <v>100</v>
          </cell>
        </row>
        <row r="16">
          <cell r="G16" t="str">
            <v>=PHDGetData("192.168.32.16", C16, 'DCS Input Data'!$E$1, 'DCS Input Data'!$E$2, "", "Average", "OVERALL REDUCTION", 0, "Before", UNI_RET_TAG+UNI_RET_DESC+UNI_RET_UNIT+UNI_RET_TIME+UNI_RET_VALUE+UNI_RET_CONF, UNI_NOTHING)</v>
          </cell>
          <cell r="H16" t="str">
            <v>DEGF</v>
          </cell>
          <cell r="I16" t="str">
            <v>WINDBOX AIR TEMPERATURE</v>
          </cell>
          <cell r="J16" t="str">
            <v>Average</v>
          </cell>
          <cell r="K16">
            <v>38906.708333333336</v>
          </cell>
          <cell r="L16">
            <v>553.41475423177087</v>
          </cell>
          <cell r="M16">
            <v>100</v>
          </cell>
        </row>
        <row r="17">
          <cell r="G17" t="str">
            <v>=PHDGetData("192.168.32.16", C17, 'DCS Input Data'!$E$1, 'DCS Input Data'!$E$2, "", "Average", "OVERALL REDUCTION", 0, "Before", UNI_RET_TAG+UNI_RET_DESC+UNI_RET_UNIT+UNI_RET_TIME+UNI_RET_VALUE+UNI_RET_CONF, UNI_NOTHING)</v>
          </cell>
          <cell r="H17" t="str">
            <v>INWG</v>
          </cell>
          <cell r="I17" t="str">
            <v>WINDBOX AIR PRESSURE</v>
          </cell>
          <cell r="J17" t="str">
            <v>Average</v>
          </cell>
          <cell r="K17">
            <v>38906.708333333336</v>
          </cell>
          <cell r="L17">
            <v>4.7926596959431969</v>
          </cell>
          <cell r="M17">
            <v>100</v>
          </cell>
        </row>
        <row r="18">
          <cell r="G18" t="str">
            <v>=PHDGetData("192.168.32.16", C18, 'DCS Input Data'!$E$1, 'DCS Input Data'!$E$2, "", "Average", "OVERALL REDUCTION", 0, "Before", UNI_RET_TAG+UNI_RET_DESC+UNI_RET_UNIT+UNI_RET_TIME+UNI_RET_VALUE+UNI_RET_CONF, UNI_NOTHING)</v>
          </cell>
          <cell r="H18" t="str">
            <v>INWG</v>
          </cell>
          <cell r="I18" t="str">
            <v>WINDBOX AIR PRESSURE</v>
          </cell>
          <cell r="J18" t="str">
            <v>Average</v>
          </cell>
          <cell r="K18">
            <v>38906.708333333336</v>
          </cell>
          <cell r="L18">
            <v>4.7926596959431969</v>
          </cell>
          <cell r="M18">
            <v>100</v>
          </cell>
        </row>
        <row r="19">
          <cell r="G19" t="str">
            <v>=PHDGetData("192.168.32.16", C19, 'DCS Input Data'!$E$1, 'DCS Input Data'!$E$2, "", "Average", "OVERALL REDUCTION", 0, "Before", UNI_RET_TAG+UNI_RET_DESC+UNI_RET_UNIT+UNI_RET_TIME+UNI_RET_VALUE+UNI_RET_CONF, UNI_NOTHING)</v>
          </cell>
          <cell r="H19" t="str">
            <v>INWG</v>
          </cell>
          <cell r="I19" t="str">
            <v>REHEATER OUT FLUGAS PRES</v>
          </cell>
          <cell r="J19" t="str">
            <v>Average</v>
          </cell>
          <cell r="K19">
            <v>38906.708333333336</v>
          </cell>
          <cell r="L19">
            <v>-2.6296175161997479</v>
          </cell>
          <cell r="M19">
            <v>100</v>
          </cell>
        </row>
        <row r="20">
          <cell r="G20" t="str">
            <v>=PHDGetData("192.168.32.16", C20, 'DCS Input Data'!$E$1, 'DCS Input Data'!$E$2, "", "Average", "OVERALL REDUCTION", 0, "Before", UNI_RET_TAG+UNI_RET_DESC+UNI_RET_UNIT+UNI_RET_TIME+UNI_RET_VALUE+UNI_RET_CONF, UNI_NOTHING)</v>
          </cell>
          <cell r="H20" t="str">
            <v>INWG</v>
          </cell>
          <cell r="I20" t="str">
            <v>PSH OUTLET FLUGAS PRESS</v>
          </cell>
          <cell r="J20" t="str">
            <v>Average</v>
          </cell>
          <cell r="K20">
            <v>38906.708333333336</v>
          </cell>
          <cell r="L20">
            <v>-5.0025520801544188</v>
          </cell>
          <cell r="M20">
            <v>100</v>
          </cell>
        </row>
        <row r="21">
          <cell r="G21" t="str">
            <v>=PHDGetData("192.168.32.16", C21, 'DCS Input Data'!$E$1, 'DCS Input Data'!$E$2, "", "Average", "OVERALL REDUCTION", 0, "Before", UNI_RET_TAG+UNI_RET_DESC+UNI_RET_UNIT+UNI_RET_TIME+UNI_RET_VALUE+UNI_RET_CONF, UNI_NOTHING)</v>
          </cell>
          <cell r="H21" t="str">
            <v>DEGF</v>
          </cell>
          <cell r="I21" t="str">
            <v>GAS TEMP TO HEATER 3A</v>
          </cell>
          <cell r="J21" t="str">
            <v>Average</v>
          </cell>
          <cell r="K21">
            <v>38906.708333333336</v>
          </cell>
          <cell r="L21">
            <v>493.22729226006402</v>
          </cell>
          <cell r="M21">
            <v>100</v>
          </cell>
        </row>
        <row r="22">
          <cell r="G22" t="str">
            <v>=PHDGetData("192.168.32.16", C22, 'DCS Input Data'!$E$1, 'DCS Input Data'!$E$2, "", "Average", "OVERALL REDUCTION", 0, "Before", UNI_RET_TAG+UNI_RET_DESC+UNI_RET_UNIT+UNI_RET_TIME+UNI_RET_VALUE+UNI_RET_CONF, UNI_NOTHING)</v>
          </cell>
          <cell r="H22" t="str">
            <v>DEGF</v>
          </cell>
          <cell r="I22" t="str">
            <v>GAS TEMP TO HEATER 3A</v>
          </cell>
          <cell r="J22" t="str">
            <v>Average</v>
          </cell>
          <cell r="K22">
            <v>38906.708333333336</v>
          </cell>
          <cell r="L22">
            <v>634.86115188598637</v>
          </cell>
          <cell r="M22">
            <v>100</v>
          </cell>
        </row>
        <row r="23">
          <cell r="G23" t="str">
            <v>=PHDGetData("192.168.32.16", C23, 'DCS Input Data'!$E$1, 'DCS Input Data'!$E$2, "", "Average", "OVERALL REDUCTION", 0, "Before", UNI_RET_TAG+UNI_RET_DESC+UNI_RET_UNIT+UNI_RET_TIME+UNI_RET_VALUE+UNI_RET_CONF, UNI_NOTHING)</v>
          </cell>
          <cell r="H23" t="str">
            <v>DEGF</v>
          </cell>
          <cell r="I23" t="str">
            <v>GAS TEMP TO HEATER 3A</v>
          </cell>
          <cell r="J23" t="str">
            <v>Average</v>
          </cell>
          <cell r="K23">
            <v>38906.708333333336</v>
          </cell>
          <cell r="L23">
            <v>631.56646728515625</v>
          </cell>
          <cell r="M23">
            <v>0</v>
          </cell>
        </row>
        <row r="24">
          <cell r="G24" t="str">
            <v>=PHDGetData("192.168.32.16", C24, 'DCS Input Data'!$E$1, 'DCS Input Data'!$E$2, "", "Average", "OVERALL REDUCTION", 0, "Before", UNI_RET_TAG+UNI_RET_DESC+UNI_RET_UNIT+UNI_RET_TIME+UNI_RET_VALUE+UNI_RET_CONF, UNI_NOTHING)</v>
          </cell>
          <cell r="H24" t="str">
            <v>DEGF</v>
          </cell>
          <cell r="I24" t="str">
            <v>GAS TEMP TO HEATER 3B</v>
          </cell>
          <cell r="J24" t="str">
            <v>Average</v>
          </cell>
          <cell r="K24">
            <v>38906.708333333336</v>
          </cell>
          <cell r="L24">
            <v>630.2879638671875</v>
          </cell>
          <cell r="M24">
            <v>0</v>
          </cell>
        </row>
        <row r="25">
          <cell r="G25" t="str">
            <v>=PHDGetData("192.168.32.16", C25, 'DCS Input Data'!$E$1, 'DCS Input Data'!$E$2, "", "Average", "OVERALL REDUCTION", 0, "Before", UNI_RET_TAG+UNI_RET_DESC+UNI_RET_UNIT+UNI_RET_TIME+UNI_RET_VALUE+UNI_RET_CONF, UNI_NOTHING)</v>
          </cell>
          <cell r="H25" t="str">
            <v>DEGF</v>
          </cell>
          <cell r="I25" t="str">
            <v>GAS TEMP TO HEATER 3B</v>
          </cell>
          <cell r="J25" t="str">
            <v>Average</v>
          </cell>
          <cell r="K25">
            <v>38906.708333333336</v>
          </cell>
          <cell r="L25">
            <v>626.08676147460938</v>
          </cell>
          <cell r="M25">
            <v>0</v>
          </cell>
        </row>
        <row r="26">
          <cell r="G26" t="str">
            <v>=PHDGetData("192.168.32.16", C26, 'DCS Input Data'!$E$1, 'DCS Input Data'!$E$2, "", "Average", "OVERALL REDUCTION", 0, "Before", UNI_RET_TAG+UNI_RET_DESC+UNI_RET_UNIT+UNI_RET_TIME+UNI_RET_VALUE+UNI_RET_CONF, UNI_NOTHING)</v>
          </cell>
          <cell r="H26" t="str">
            <v>DEGF</v>
          </cell>
          <cell r="I26" t="str">
            <v>GAS TEMP TO HEATER 3B</v>
          </cell>
          <cell r="J26" t="str">
            <v>Average</v>
          </cell>
          <cell r="K26">
            <v>38906.708333333336</v>
          </cell>
          <cell r="L26">
            <v>630.99860790676541</v>
          </cell>
          <cell r="M26">
            <v>100</v>
          </cell>
        </row>
        <row r="27">
          <cell r="G27" t="str">
            <v>=PHDGetData("192.168.32.16", C27, 'DCS Input Data'!$E$1, 'DCS Input Data'!$E$2, "", "Average", "OVERALL REDUCTION", 0, "Before", UNI_RET_TAG+UNI_RET_DESC+UNI_RET_UNIT+UNI_RET_TIME+UNI_RET_VALUE+UNI_RET_CONF, UNI_NOTHING)</v>
          </cell>
          <cell r="H27" t="str">
            <v>DEGF</v>
          </cell>
          <cell r="I27" t="str">
            <v>GAS TEMP TO HEATER 3B</v>
          </cell>
          <cell r="J27" t="str">
            <v>Average</v>
          </cell>
          <cell r="K27">
            <v>38906.708333333336</v>
          </cell>
          <cell r="L27">
            <v>634.14891815185547</v>
          </cell>
          <cell r="M27">
            <v>100</v>
          </cell>
        </row>
        <row r="28">
          <cell r="G28" t="str">
            <v>=PHDGetData("192.168.32.16", C28, 'DCS Input Data'!$E$1, 'DCS Input Data'!$E$2, "", "Average", "OVERALL REDUCTION", 0, "Before", UNI_RET_TAG+UNI_RET_DESC+UNI_RET_UNIT+UNI_RET_TIME+UNI_RET_VALUE+UNI_RET_CONF, UNI_NOTHING)</v>
          </cell>
          <cell r="H28" t="str">
            <v>DEGF</v>
          </cell>
          <cell r="I28" t="str">
            <v>GAS TEMP TO HEATER 3B</v>
          </cell>
          <cell r="J28" t="str">
            <v>Average</v>
          </cell>
          <cell r="K28">
            <v>38906.708333333336</v>
          </cell>
          <cell r="L28">
            <v>630.61977767944336</v>
          </cell>
          <cell r="M28">
            <v>100</v>
          </cell>
        </row>
        <row r="29">
          <cell r="G29" t="str">
            <v>=PHDGetData("192.168.32.16", C29, 'DCS Input Data'!$E$1, 'DCS Input Data'!$E$2, "", "Average", "OVERALL REDUCTION", 0, "Before", UNI_RET_TAG+UNI_RET_DESC+UNI_RET_UNIT+UNI_RET_TIME+UNI_RET_VALUE+UNI_RET_CONF, UNI_NOTHING)</v>
          </cell>
          <cell r="H29" t="str">
            <v>INWG</v>
          </cell>
          <cell r="I29" t="str">
            <v>AIR PRHT 3B IN FLUGAS PR</v>
          </cell>
          <cell r="J29" t="str">
            <v>Average</v>
          </cell>
          <cell r="K29">
            <v>38906.708333333336</v>
          </cell>
          <cell r="L29">
            <v>17.935299587249755</v>
          </cell>
          <cell r="M29">
            <v>100</v>
          </cell>
        </row>
        <row r="30">
          <cell r="G30" t="str">
            <v>=PHDGetData("192.168.32.16", C30, 'DCS Input Data'!$E$1, 'DCS Input Data'!$E$2, "", "Average", "OVERALL REDUCTION", 0, "Before", UNI_RET_TAG+UNI_RET_DESC+UNI_RET_UNIT+UNI_RET_TIME+UNI_RET_VALUE+UNI_RET_CONF, UNI_NOTHING)</v>
          </cell>
          <cell r="H30" t="str">
            <v>INWG</v>
          </cell>
          <cell r="I30" t="str">
            <v>AIR PRHT 3B IN FLUGAS PR</v>
          </cell>
          <cell r="J30" t="str">
            <v>Average</v>
          </cell>
          <cell r="K30">
            <v>38906.708333333336</v>
          </cell>
          <cell r="L30">
            <v>18.165007527669271</v>
          </cell>
          <cell r="M30">
            <v>100</v>
          </cell>
        </row>
        <row r="31">
          <cell r="G31" t="str">
            <v>=PHDGetData("192.168.32.16", C31, 'DCS Input Data'!$E$1, 'DCS Input Data'!$E$2, "", "Average", "OVERALL REDUCTION", 0, "Before", UNI_RET_TAG+UNI_RET_DESC+UNI_RET_UNIT+UNI_RET_TIME+UNI_RET_VALUE+UNI_RET_CONF, UNI_NOTHING)</v>
          </cell>
          <cell r="H31" t="str">
            <v>DEGF</v>
          </cell>
          <cell r="I31" t="str">
            <v>AIRHTR 3A OT FLUGAS TEMP</v>
          </cell>
          <cell r="J31" t="str">
            <v>Average</v>
          </cell>
          <cell r="K31">
            <v>38906.708333333336</v>
          </cell>
          <cell r="L31">
            <v>306.41910807291669</v>
          </cell>
          <cell r="M31">
            <v>100</v>
          </cell>
        </row>
        <row r="32">
          <cell r="G32" t="str">
            <v>=PHDGetData("192.168.32.16", C32, 'DCS Input Data'!$E$1, 'DCS Input Data'!$E$2, "", "Average", "OVERALL REDUCTION", 0, "Before", UNI_RET_TAG+UNI_RET_DESC+UNI_RET_UNIT+UNI_RET_TIME+UNI_RET_VALUE+UNI_RET_CONF, UNI_NOTHING)</v>
          </cell>
          <cell r="H32" t="str">
            <v>DEGF</v>
          </cell>
          <cell r="I32" t="str">
            <v>AIRHTR 3B OT FLUGAS TEMP</v>
          </cell>
          <cell r="J32" t="str">
            <v>Average</v>
          </cell>
          <cell r="K32">
            <v>38906.708333333336</v>
          </cell>
          <cell r="L32">
            <v>324.7740427652995</v>
          </cell>
          <cell r="M32">
            <v>100</v>
          </cell>
        </row>
        <row r="33">
          <cell r="G33" t="str">
            <v>=PHDGetData("192.168.32.16", C33, 'DCS Input Data'!$E$1, 'DCS Input Data'!$E$2, "", "Average", "OVERALL REDUCTION", 0, "Before", UNI_RET_TAG+UNI_RET_DESC+UNI_RET_UNIT+UNI_RET_TIME+UNI_RET_VALUE+UNI_RET_CONF, UNI_NOTHING)</v>
          </cell>
          <cell r="H33" t="str">
            <v>INWG</v>
          </cell>
          <cell r="I33" t="str">
            <v>AIR PRHT 3A OT FLUGAS PR</v>
          </cell>
          <cell r="J33" t="str">
            <v>Average</v>
          </cell>
          <cell r="K33">
            <v>38906.708333333336</v>
          </cell>
          <cell r="L33">
            <v>26.869386831919353</v>
          </cell>
          <cell r="M33">
            <v>100</v>
          </cell>
        </row>
        <row r="34">
          <cell r="G34" t="str">
            <v>=PHDGetData("192.168.32.16", C34, 'DCS Input Data'!$E$1, 'DCS Input Data'!$E$2, "", "Average", "OVERALL REDUCTION", 0, "Before", UNI_RET_TAG+UNI_RET_DESC+UNI_RET_UNIT+UNI_RET_TIME+UNI_RET_VALUE+UNI_RET_CONF, UNI_NOTHING)</v>
          </cell>
          <cell r="H34" t="str">
            <v>INWG</v>
          </cell>
          <cell r="I34" t="str">
            <v>AIR HTR 3B OUT FLUE GAS</v>
          </cell>
          <cell r="J34" t="str">
            <v>Average</v>
          </cell>
          <cell r="K34">
            <v>38906.708333333336</v>
          </cell>
          <cell r="L34">
            <v>28.401844120025636</v>
          </cell>
          <cell r="M34">
            <v>100</v>
          </cell>
        </row>
        <row r="35">
          <cell r="G35" t="str">
            <v>=PHDGetData("192.168.32.16", C35, 'DCS Input Data'!$E$1, 'DCS Input Data'!$E$2, "", "Average", "OVERALL REDUCTION", 0, "Before", UNI_RET_TAG+UNI_RET_DESC+UNI_RET_UNIT+UNI_RET_TIME+UNI_RET_VALUE+UNI_RET_CONF, UNI_NOTHING)</v>
          </cell>
          <cell r="H35" t="str">
            <v>DEGF</v>
          </cell>
          <cell r="I35" t="str">
            <v>COND PUMP 3A SUCT TEMP</v>
          </cell>
          <cell r="J35" t="str">
            <v>Average</v>
          </cell>
          <cell r="K35">
            <v>38906.708333333336</v>
          </cell>
          <cell r="L35">
            <v>122.45210647583008</v>
          </cell>
          <cell r="M35">
            <v>100</v>
          </cell>
        </row>
        <row r="36">
          <cell r="G36" t="str">
            <v>=PHDGetData("192.168.32.16", C36, 'DCS Input Data'!$E$1, 'DCS Input Data'!$E$2, "", "Average", "OVERALL REDUCTION", 0, "Before", UNI_RET_TAG+UNI_RET_DESC+UNI_RET_UNIT+UNI_RET_TIME+UNI_RET_VALUE+UNI_RET_CONF, UNI_NOTHING)</v>
          </cell>
          <cell r="H36" t="str">
            <v>DEGF</v>
          </cell>
          <cell r="I36" t="str">
            <v>COND PUMP 3B SUCT TEMP</v>
          </cell>
          <cell r="J36" t="str">
            <v>Average</v>
          </cell>
          <cell r="K36">
            <v>38906.708333333336</v>
          </cell>
          <cell r="L36">
            <v>122.33963012695313</v>
          </cell>
          <cell r="M36">
            <v>100</v>
          </cell>
        </row>
        <row r="37">
          <cell r="G37" t="str">
            <v>=PHDGetData("192.168.32.16", C37, 'DCS Input Data'!$E$1, 'DCS Input Data'!$E$2, "", "Average", "OVERALL REDUCTION", 0, "Before", UNI_RET_TAG+UNI_RET_DESC+UNI_RET_UNIT+UNI_RET_TIME+UNI_RET_VALUE+UNI_RET_CONF, UNI_NOTHING)</v>
          </cell>
          <cell r="H37" t="str">
            <v>PSIG</v>
          </cell>
          <cell r="I37" t="str">
            <v>CONDENSATE HEADER PRESS</v>
          </cell>
          <cell r="J37" t="str">
            <v>Average</v>
          </cell>
          <cell r="K37">
            <v>38906.708333333336</v>
          </cell>
          <cell r="L37">
            <v>355.62936808268228</v>
          </cell>
          <cell r="M37">
            <v>100</v>
          </cell>
        </row>
        <row r="38">
          <cell r="G38" t="str">
            <v>=PHDGetData("192.168.32.16", C38, 'DCS Input Data'!$E$1, 'DCS Input Data'!$E$2, "", "Average", "OVERALL REDUCTION", 0, "Before", UNI_RET_TAG+UNI_RET_DESC+UNI_RET_UNIT+UNI_RET_TIME+UNI_RET_VALUE+UNI_RET_CONF, UNI_NOTHING)</v>
          </cell>
          <cell r="H38" t="str">
            <v>DEGF</v>
          </cell>
          <cell r="I38" t="str">
            <v>FWHTR 36 COND IN TEMP</v>
          </cell>
          <cell r="J38" t="str">
            <v>Average</v>
          </cell>
          <cell r="K38">
            <v>38906.708333333336</v>
          </cell>
          <cell r="L38">
            <v>124.36077880859375</v>
          </cell>
          <cell r="M38">
            <v>100</v>
          </cell>
        </row>
        <row r="39">
          <cell r="G39" t="str">
            <v>=PHDGetData("192.168.32.16", C39, 'DCS Input Data'!$E$1, 'DCS Input Data'!$E$2, "", "Average", "OVERALL REDUCTION", 0, "Before", UNI_RET_TAG+UNI_RET_DESC+UNI_RET_UNIT+UNI_RET_TIME+UNI_RET_VALUE+UNI_RET_CONF, UNI_NOTHING)</v>
          </cell>
          <cell r="H39" t="str">
            <v>DEGF</v>
          </cell>
          <cell r="I39" t="str">
            <v>FWHTR 35 COND IN TEMP</v>
          </cell>
          <cell r="J39" t="str">
            <v>Average</v>
          </cell>
          <cell r="K39">
            <v>38906.708333333336</v>
          </cell>
          <cell r="L39">
            <v>177.51473185221354</v>
          </cell>
          <cell r="M39">
            <v>100</v>
          </cell>
        </row>
        <row r="40">
          <cell r="G40" t="str">
            <v>=PHDGetData("192.168.32.16", C40, 'DCS Input Data'!$E$1, 'DCS Input Data'!$E$2, "", "Average", "OVERALL REDUCTION", 0, "Before", UNI_RET_TAG+UNI_RET_DESC+UNI_RET_UNIT+UNI_RET_TIME+UNI_RET_VALUE+UNI_RET_CONF, UNI_NOTHING)</v>
          </cell>
          <cell r="H40" t="str">
            <v>DEGF</v>
          </cell>
          <cell r="I40" t="str">
            <v>FWHTR 34 COND IN TEMP</v>
          </cell>
          <cell r="J40" t="str">
            <v>Average</v>
          </cell>
          <cell r="K40">
            <v>38906.708333333336</v>
          </cell>
          <cell r="L40">
            <v>242.40965627034504</v>
          </cell>
          <cell r="M40">
            <v>100</v>
          </cell>
        </row>
        <row r="41">
          <cell r="G41" t="str">
            <v>=PHDGetData("192.168.32.16", C41, 'DCS Input Data'!$E$1, 'DCS Input Data'!$E$2, "", "Average", "OVERALL REDUCTION", 0, "Before", UNI_RET_TAG+UNI_RET_DESC+UNI_RET_UNIT+UNI_RET_TIME+UNI_RET_VALUE+UNI_RET_CONF, UNI_NOTHING)</v>
          </cell>
          <cell r="H41" t="str">
            <v>DEGF</v>
          </cell>
          <cell r="I41" t="str">
            <v>DEAREATOR COND IN TEMP</v>
          </cell>
          <cell r="J41" t="str">
            <v>Average</v>
          </cell>
          <cell r="K41">
            <v>38906.708333333336</v>
          </cell>
          <cell r="L41">
            <v>299.61233673095705</v>
          </cell>
          <cell r="M41">
            <v>100</v>
          </cell>
        </row>
        <row r="42">
          <cell r="G42" t="str">
            <v>=PHDGetData("192.168.32.16", C42, 'DCS Input Data'!$E$1, 'DCS Input Data'!$E$2, "", "Average", "OVERALL REDUCTION", 0, "Before", UNI_RET_TAG+UNI_RET_DESC+UNI_RET_UNIT+UNI_RET_TIME+UNI_RET_VALUE+UNI_RET_CONF, UNI_NOTHING)</v>
          </cell>
          <cell r="H42" t="str">
            <v>DEGF</v>
          </cell>
          <cell r="I42" t="str">
            <v>DEA OUTLET WATER TEMP</v>
          </cell>
          <cell r="J42" t="str">
            <v>Average</v>
          </cell>
          <cell r="K42">
            <v>38906.708333333336</v>
          </cell>
          <cell r="L42">
            <v>376.0406463623047</v>
          </cell>
          <cell r="M42">
            <v>100</v>
          </cell>
        </row>
        <row r="43">
          <cell r="G43" t="str">
            <v>=PHDGetData("192.168.32.16", C43, 'DCS Input Data'!$E$1, 'DCS Input Data'!$E$2, "", "Average", "OVERALL REDUCTION", 0, "Before", UNI_RET_TAG+UNI_RET_DESC+UNI_RET_UNIT+UNI_RET_TIME+UNI_RET_VALUE+UNI_RET_CONF, UNI_NOTHING)</v>
          </cell>
          <cell r="H43" t="str">
            <v>KPPH</v>
          </cell>
          <cell r="I43" t="str">
            <v>WATER TO DEAREATOR FLOW</v>
          </cell>
          <cell r="J43" t="str">
            <v>Average</v>
          </cell>
          <cell r="K43">
            <v>38906.708333333336</v>
          </cell>
          <cell r="L43">
            <v>1738.2004007975261</v>
          </cell>
          <cell r="M43">
            <v>100</v>
          </cell>
        </row>
        <row r="45">
          <cell r="G45" t="str">
            <v>=PHDGetData("192.168.32.16", C45, 'DCS Input Data'!$E$1, 'DCS Input Data'!$E$2, "", "Average", "OVERALL REDUCTION", 0, "Before", UNI_RET_TAG+UNI_RET_DESC+UNI_RET_UNIT+UNI_RET_TIME+UNI_RET_VALUE+UNI_RET_CONF, UNI_NOTHING)</v>
          </cell>
          <cell r="H45" t="str">
            <v>DEGF</v>
          </cell>
          <cell r="I45" t="str">
            <v>BFP3 DISCHARGE FW TEMP</v>
          </cell>
          <cell r="J45" t="str">
            <v>Average</v>
          </cell>
          <cell r="K45">
            <v>38906.708333333336</v>
          </cell>
          <cell r="L45">
            <v>383.11655324300131</v>
          </cell>
          <cell r="M45">
            <v>100</v>
          </cell>
        </row>
        <row r="46">
          <cell r="G46" t="str">
            <v>=PHDGetData("192.168.32.16", C46, 'DCS Input Data'!$E$1, 'DCS Input Data'!$E$2, "", "Average", "OVERALL REDUCTION", 0, "Before", UNI_RET_TAG+UNI_RET_DESC+UNI_RET_UNIT+UNI_RET_TIME+UNI_RET_VALUE+UNI_RET_CONF, UNI_NOTHING)</v>
          </cell>
          <cell r="H46" t="str">
            <v>DEGF</v>
          </cell>
          <cell r="I46" t="str">
            <v>FWHTR 32 FEEDWTR IN TEMP</v>
          </cell>
          <cell r="J46" t="str">
            <v>Average</v>
          </cell>
          <cell r="K46">
            <v>38906.708333333336</v>
          </cell>
          <cell r="L46">
            <v>383.65053812662762</v>
          </cell>
          <cell r="M46">
            <v>100</v>
          </cell>
        </row>
        <row r="47">
          <cell r="G47" t="str">
            <v>=PHDGetData("192.168.32.16", C47, 'DCS Input Data'!$E$1, 'DCS Input Data'!$E$2, "", "Average", "OVERALL REDUCTION", 0, "Before", UNI_RET_TAG+UNI_RET_DESC+UNI_RET_UNIT+UNI_RET_TIME+UNI_RET_VALUE+UNI_RET_CONF, UNI_NOTHING)</v>
          </cell>
          <cell r="H47" t="str">
            <v>DEGF</v>
          </cell>
          <cell r="I47" t="str">
            <v>FWHTR 31 FEEDWTR IN TEMP</v>
          </cell>
          <cell r="J47" t="str">
            <v>Average</v>
          </cell>
          <cell r="K47">
            <v>38906.708333333336</v>
          </cell>
          <cell r="L47">
            <v>408.49393717447919</v>
          </cell>
          <cell r="M47">
            <v>100</v>
          </cell>
        </row>
        <row r="48">
          <cell r="G48" t="str">
            <v>=PHDGetData("192.168.32.16", C48, 'DCS Input Data'!$E$1, 'DCS Input Data'!$E$2, "", "Average", "OVERALL REDUCTION", 0, "Before", UNI_RET_TAG+UNI_RET_DESC+UNI_RET_UNIT+UNI_RET_TIME+UNI_RET_VALUE+UNI_RET_CONF, UNI_NOTHING)</v>
          </cell>
          <cell r="H48" t="str">
            <v>DEGF</v>
          </cell>
          <cell r="I48" t="str">
            <v>FWHTR 31 OUTLET FW TEMP</v>
          </cell>
          <cell r="J48" t="str">
            <v>Average</v>
          </cell>
          <cell r="K48">
            <v>38906.708333333336</v>
          </cell>
          <cell r="L48">
            <v>467.27963155110677</v>
          </cell>
          <cell r="M48">
            <v>100</v>
          </cell>
        </row>
        <row r="49">
          <cell r="G49" t="str">
            <v>=PHDGetData("192.168.32.16", C49, 'DCS Input Data'!$E$1, 'DCS Input Data'!$E$2, "", "Average", "OVERALL REDUCTION", 0, "Before", UNI_RET_TAG+UNI_RET_DESC+UNI_RET_UNIT+UNI_RET_TIME+UNI_RET_VALUE+UNI_RET_CONF, UNI_NOTHING)</v>
          </cell>
          <cell r="H49" t="str">
            <v>DEGF</v>
          </cell>
          <cell r="I49" t="str">
            <v>ECON FEEDWATER IN TEMP</v>
          </cell>
          <cell r="J49" t="str">
            <v>Average</v>
          </cell>
          <cell r="K49">
            <v>38906.708333333336</v>
          </cell>
          <cell r="L49">
            <v>460.05247141520181</v>
          </cell>
          <cell r="M49">
            <v>100</v>
          </cell>
        </row>
        <row r="50">
          <cell r="G50" t="str">
            <v>=PHDGetData("192.168.32.16", C50, 'DCS Input Data'!$E$1, 'DCS Input Data'!$E$2, "", "Average", "OVERALL REDUCTION", 0, "Before", UNI_RET_TAG+UNI_RET_DESC+UNI_RET_UNIT+UNI_RET_TIME+UNI_RET_VALUE+UNI_RET_CONF, UNI_NOTHING)</v>
          </cell>
          <cell r="H50" t="str">
            <v>DEGF</v>
          </cell>
          <cell r="I50" t="str">
            <v>ECON FW EAST OUT TEMP</v>
          </cell>
          <cell r="J50" t="str">
            <v>Average</v>
          </cell>
          <cell r="K50">
            <v>38906.708333333336</v>
          </cell>
          <cell r="L50">
            <v>527.09891866048179</v>
          </cell>
          <cell r="M50">
            <v>100</v>
          </cell>
        </row>
        <row r="51">
          <cell r="G51" t="str">
            <v>=PHDGetData("192.168.32.16", C51, 'DCS Input Data'!$E$1, 'DCS Input Data'!$E$2, "", "Average", "OVERALL REDUCTION", 0, "Before", UNI_RET_TAG+UNI_RET_DESC+UNI_RET_UNIT+UNI_RET_TIME+UNI_RET_VALUE+UNI_RET_CONF, UNI_NOTHING)</v>
          </cell>
          <cell r="H51" t="str">
            <v>DEGF</v>
          </cell>
          <cell r="I51" t="str">
            <v>ECON FW WEST OUT TEMP</v>
          </cell>
          <cell r="J51" t="str">
            <v>Average</v>
          </cell>
          <cell r="K51">
            <v>38906.708333333336</v>
          </cell>
          <cell r="L51">
            <v>512.24968109130862</v>
          </cell>
          <cell r="M51">
            <v>100</v>
          </cell>
        </row>
        <row r="52">
          <cell r="G52" t="str">
            <v>=PHDGetData("192.168.32.16", C52, 'DCS Input Data'!$E$1, 'DCS Input Data'!$E$2, "", "Average", "OVERALL REDUCTION", 0, "Before", UNI_RET_TAG+UNI_RET_DESC+UNI_RET_UNIT+UNI_RET_TIME+UNI_RET_VALUE+UNI_RET_CONF, UNI_NOTHING)</v>
          </cell>
          <cell r="H52" t="str">
            <v>PSIG</v>
          </cell>
          <cell r="I52" t="str">
            <v>BFP DISCHARGE PRESSURE</v>
          </cell>
          <cell r="J52" t="str">
            <v>Average</v>
          </cell>
          <cell r="K52">
            <v>38906.708333333336</v>
          </cell>
          <cell r="L52">
            <v>2291.588651529948</v>
          </cell>
          <cell r="M52">
            <v>100</v>
          </cell>
        </row>
        <row r="53">
          <cell r="G53" t="str">
            <v>=PHDGetData("192.168.32.16", C53, 'DCS Input Data'!$E$1, 'DCS Input Data'!$E$2, "", "Average", "OVERALL REDUCTION", 0, "Before", UNI_RET_TAG+UNI_RET_DESC+UNI_RET_UNIT+UNI_RET_TIME+UNI_RET_VALUE+UNI_RET_CONF, UNI_NOTHING)</v>
          </cell>
          <cell r="H53" t="str">
            <v>PSIG</v>
          </cell>
          <cell r="I53" t="str">
            <v>ECON INLET FW PRESSURE</v>
          </cell>
          <cell r="J53" t="str">
            <v>Average</v>
          </cell>
          <cell r="K53">
            <v>38906.708333333336</v>
          </cell>
          <cell r="L53">
            <v>2212.6755696614582</v>
          </cell>
          <cell r="M53">
            <v>100</v>
          </cell>
        </row>
        <row r="54">
          <cell r="G54" t="str">
            <v>=PHDGetData("192.168.32.16", C54, 'DCS Input Data'!$E$1, 'DCS Input Data'!$E$2, "", "Average", "OVERALL REDUCTION", 0, "Before", UNI_RET_TAG+UNI_RET_DESC+UNI_RET_UNIT+UNI_RET_TIME+UNI_RET_VALUE+UNI_RET_CONF, UNI_NOTHING)</v>
          </cell>
          <cell r="H54" t="str">
            <v>KPPH</v>
          </cell>
          <cell r="I54" t="str">
            <v>FEEDWATER FLOW XMTR B</v>
          </cell>
          <cell r="J54" t="str">
            <v>Average</v>
          </cell>
          <cell r="K54">
            <v>38906.708333333336</v>
          </cell>
          <cell r="L54">
            <v>1965.1762430826823</v>
          </cell>
          <cell r="M54">
            <v>100</v>
          </cell>
        </row>
        <row r="55">
          <cell r="G55" t="str">
            <v>=PHDGetData("192.168.32.16", C55, 'DCS Input Data'!$E$1, 'DCS Input Data'!$E$2, "", "Average", "OVERALL REDUCTION", 0, "Before", UNI_RET_TAG+UNI_RET_DESC+UNI_RET_UNIT+UNI_RET_TIME+UNI_RET_VALUE+UNI_RET_CONF, UNI_NOTHING)</v>
          </cell>
          <cell r="H55" t="str">
            <v>INHG</v>
          </cell>
          <cell r="I55" t="str">
            <v>CONDENSER BACKPRESSURE</v>
          </cell>
          <cell r="J55" t="str">
            <v>Average</v>
          </cell>
          <cell r="K55">
            <v>38906.708333333336</v>
          </cell>
          <cell r="L55">
            <v>3.3569846153259277</v>
          </cell>
          <cell r="M55">
            <v>100</v>
          </cell>
        </row>
        <row r="56">
          <cell r="G56" t="str">
            <v>=PHDGetData("192.168.32.16", C56, 'DCS Input Data'!$E$1, 'DCS Input Data'!$E$2, "", "Average", "OVERALL REDUCTION", 0, "Before", UNI_RET_TAG+UNI_RET_DESC+UNI_RET_UNIT+UNI_RET_TIME+UNI_RET_VALUE+UNI_RET_CONF, UNI_NOTHING)</v>
          </cell>
          <cell r="H56" t="str">
            <v>MW</v>
          </cell>
          <cell r="I56" t="str">
            <v>GEN GROSS MW</v>
          </cell>
          <cell r="J56" t="str">
            <v>Average</v>
          </cell>
          <cell r="K56">
            <v>38906.708333333336</v>
          </cell>
          <cell r="L56">
            <v>284.99747645060222</v>
          </cell>
          <cell r="M56">
            <v>100</v>
          </cell>
        </row>
        <row r="57">
          <cell r="G57" t="str">
            <v>=PHDGetData("192.168.32.16", C57, 'DCS Input Data'!$E$1, 'DCS Input Data'!$E$2, "", "Average", "OVERALL REDUCTION", 0, "Before", UNI_RET_TAG+UNI_RET_DESC+UNI_RET_UNIT+UNI_RET_TIME+UNI_RET_VALUE+UNI_RET_CONF, UNI_NOTHING)</v>
          </cell>
          <cell r="H57" t="str">
            <v>MVAR</v>
          </cell>
          <cell r="I57" t="str">
            <v>GENERATOR MEGAVARS</v>
          </cell>
          <cell r="J57" t="str">
            <v>Average</v>
          </cell>
          <cell r="K57">
            <v>38906.708333333336</v>
          </cell>
          <cell r="L57">
            <v>86.843930816650385</v>
          </cell>
          <cell r="M57">
            <v>100</v>
          </cell>
        </row>
        <row r="58">
          <cell r="G58" t="str">
            <v>=PHDGetData("192.168.32.16", C58, 'DCS Input Data'!$E$1, 'DCS Input Data'!$E$2, "", "Average", "OVERALL REDUCTION", 0, "Before", UNI_RET_TAG+UNI_RET_DESC+UNI_RET_UNIT+UNI_RET_TIME+UNI_RET_VALUE+UNI_RET_CONF, UNI_NOTHING)</v>
          </cell>
          <cell r="H58" t="str">
            <v>MW</v>
          </cell>
          <cell r="I58" t="str">
            <v>UNIT AUX. XFMR MEGAWATTS</v>
          </cell>
          <cell r="J58" t="str">
            <v>Average</v>
          </cell>
          <cell r="K58">
            <v>38906.708333333336</v>
          </cell>
          <cell r="L58">
            <v>9.6129369735717773</v>
          </cell>
          <cell r="M58">
            <v>100</v>
          </cell>
        </row>
        <row r="59">
          <cell r="G59" t="str">
            <v>=PHDGetData("192.168.32.16", C59, 'DCS Input Data'!$E$1, 'DCS Input Data'!$E$2, "", "Average", "OVERALL REDUCTION", 0, "Before", UNI_RET_TAG+UNI_RET_DESC+UNI_RET_UNIT+UNI_RET_TIME+UNI_RET_VALUE+UNI_RET_CONF, UNI_NOTHING)</v>
          </cell>
          <cell r="H59" t="str">
            <v>MW</v>
          </cell>
          <cell r="I59" t="str">
            <v>R.S. XFMR MEGAWATTS</v>
          </cell>
          <cell r="J59" t="str">
            <v>Average</v>
          </cell>
          <cell r="K59">
            <v>38906.708333333336</v>
          </cell>
          <cell r="L59">
            <v>0.15234375</v>
          </cell>
          <cell r="M59">
            <v>100</v>
          </cell>
        </row>
        <row r="60">
          <cell r="G60" t="str">
            <v>=PHDGetData("192.168.32.16", C60, 'DCS Input Data'!$E$1, 'DCS Input Data'!$E$2, "", "Average", "OVERALL REDUCTION", 0, "Before", UNI_RET_TAG+UNI_RET_DESC+UNI_RET_UNIT+UNI_RET_TIME+UNI_RET_VALUE+UNI_RET_CONF, UNI_NOTHING)</v>
          </cell>
          <cell r="H60" t="str">
            <v>DEGF</v>
          </cell>
          <cell r="I60" t="str">
            <v>PULV 3A COAL-AIR TEMP</v>
          </cell>
          <cell r="J60" t="str">
            <v>Average</v>
          </cell>
          <cell r="K60">
            <v>38906.708333333336</v>
          </cell>
          <cell r="L60">
            <v>144.98988444010416</v>
          </cell>
          <cell r="M60">
            <v>100</v>
          </cell>
        </row>
        <row r="61">
          <cell r="G61" t="str">
            <v>=PHDGetData("192.168.32.16", C61, 'DCS Input Data'!$E$1, 'DCS Input Data'!$E$2, "", "Average", "OVERALL REDUCTION", 0, "Before", UNI_RET_TAG+UNI_RET_DESC+UNI_RET_UNIT+UNI_RET_TIME+UNI_RET_VALUE+UNI_RET_CONF, UNI_NOTHING)</v>
          </cell>
          <cell r="H61" t="str">
            <v>DEGF</v>
          </cell>
          <cell r="I61" t="str">
            <v>PULV 3B COAL-AIR TEMP</v>
          </cell>
          <cell r="J61" t="str">
            <v>Average</v>
          </cell>
          <cell r="K61">
            <v>38906.708333333336</v>
          </cell>
          <cell r="L61">
            <v>145.00868326822916</v>
          </cell>
          <cell r="M61">
            <v>100</v>
          </cell>
        </row>
        <row r="62">
          <cell r="G62" t="str">
            <v>=PHDGetData("192.168.32.16", C62, 'DCS Input Data'!$E$1, 'DCS Input Data'!$E$2, "", "Average", "OVERALL REDUCTION", 0, "Before", UNI_RET_TAG+UNI_RET_DESC+UNI_RET_UNIT+UNI_RET_TIME+UNI_RET_VALUE+UNI_RET_CONF, UNI_NOTHING)</v>
          </cell>
          <cell r="H62" t="str">
            <v>DEGF</v>
          </cell>
          <cell r="I62" t="str">
            <v>PULV 3C COAL-AIR TEMP</v>
          </cell>
          <cell r="J62" t="str">
            <v>Average</v>
          </cell>
          <cell r="K62">
            <v>38906.708333333336</v>
          </cell>
          <cell r="L62">
            <v>144.98954925537109</v>
          </cell>
          <cell r="M62">
            <v>100</v>
          </cell>
        </row>
        <row r="63">
          <cell r="G63" t="str">
            <v>=PHDGetData("192.168.32.16", C63, 'DCS Input Data'!$E$1, 'DCS Input Data'!$E$2, "", "Average", "OVERALL REDUCTION", 0, "Before", UNI_RET_TAG+UNI_RET_DESC+UNI_RET_UNIT+UNI_RET_TIME+UNI_RET_VALUE+UNI_RET_CONF, UNI_NOTHING)</v>
          </cell>
          <cell r="H63" t="str">
            <v>DEGF</v>
          </cell>
          <cell r="I63" t="str">
            <v>PULV 3D COAL-AIR TEMP</v>
          </cell>
          <cell r="J63" t="str">
            <v>Average</v>
          </cell>
          <cell r="K63">
            <v>38906.708333333336</v>
          </cell>
          <cell r="L63">
            <v>144.95888773600259</v>
          </cell>
          <cell r="M63">
            <v>100</v>
          </cell>
        </row>
        <row r="64">
          <cell r="G64" t="str">
            <v>=PHDGetData("192.168.32.16", C64, 'DCS Input Data'!$E$1, 'DCS Input Data'!$E$2, "", "Average", "OVERALL REDUCTION", 0, "Before", UNI_RET_TAG+UNI_RET_DESC+UNI_RET_UNIT+UNI_RET_TIME+UNI_RET_VALUE+UNI_RET_CONF, UNI_NOTHING)</v>
          </cell>
          <cell r="H64" t="str">
            <v>DEGF</v>
          </cell>
          <cell r="I64" t="str">
            <v>PULV 3E COAL-AIR TEMP</v>
          </cell>
          <cell r="J64" t="str">
            <v>Average</v>
          </cell>
          <cell r="K64">
            <v>38906.708333333336</v>
          </cell>
          <cell r="L64">
            <v>144.93505401611327</v>
          </cell>
          <cell r="M64">
            <v>100</v>
          </cell>
        </row>
        <row r="65">
          <cell r="G65" t="str">
            <v>=PHDGetData("192.168.32.16", C65, 'DCS Input Data'!$E$1, 'DCS Input Data'!$E$2, "", "Average", "OVERALL REDUCTION", 0, "Before", UNI_RET_TAG+UNI_RET_DESC+UNI_RET_UNIT+UNI_RET_TIME+UNI_RET_VALUE+UNI_RET_CONF, UNI_NOTHING)</v>
          </cell>
          <cell r="H65" t="str">
            <v>DEGF</v>
          </cell>
          <cell r="I65" t="str">
            <v>PULV 3F COAL-AIR TEMP</v>
          </cell>
          <cell r="J65" t="str">
            <v>Average</v>
          </cell>
          <cell r="K65">
            <v>38906.708333333336</v>
          </cell>
          <cell r="L65">
            <v>145.03139979044596</v>
          </cell>
          <cell r="M65">
            <v>100</v>
          </cell>
        </row>
        <row r="66">
          <cell r="G66" t="str">
            <v>=PHDGetData("192.168.32.16", C66, 'DCS Input Data'!$E$1, 'DCS Input Data'!$E$2, "", "Average", "OVERALL REDUCTION", 0, "Before", UNI_RET_TAG+UNI_RET_DESC+UNI_RET_UNIT+UNI_RET_TIME+UNI_RET_VALUE+UNI_RET_CONF, UNI_NOTHING)</v>
          </cell>
          <cell r="H66" t="str">
            <v>INWG</v>
          </cell>
          <cell r="I66" t="str">
            <v>PA 3A DIFFERENTIAL PRESS</v>
          </cell>
          <cell r="J66" t="str">
            <v>Average</v>
          </cell>
          <cell r="K66">
            <v>38906.708333333336</v>
          </cell>
          <cell r="L66">
            <v>3.3180253065956964</v>
          </cell>
          <cell r="M66">
            <v>100</v>
          </cell>
        </row>
        <row r="67">
          <cell r="G67" t="str">
            <v>=PHDGetData("192.168.32.16", C67, 'DCS Input Data'!$E$1, 'DCS Input Data'!$E$2, "", "Average", "OVERALL REDUCTION", 0, "Before", UNI_RET_TAG+UNI_RET_DESC+UNI_RET_UNIT+UNI_RET_TIME+UNI_RET_VALUE+UNI_RET_CONF, UNI_NOTHING)</v>
          </cell>
          <cell r="H67" t="str">
            <v>INWG</v>
          </cell>
          <cell r="I67" t="str">
            <v>PA 3B DIFFERENTIAL PRESS</v>
          </cell>
          <cell r="J67" t="str">
            <v>Average</v>
          </cell>
          <cell r="K67">
            <v>38906.708333333336</v>
          </cell>
          <cell r="L67">
            <v>3.8710552112923726</v>
          </cell>
          <cell r="M67">
            <v>100</v>
          </cell>
        </row>
        <row r="68">
          <cell r="G68" t="str">
            <v>=PHDGetData("192.168.32.16", C68, 'DCS Input Data'!$E$1, 'DCS Input Data'!$E$2, "", "Average", "OVERALL REDUCTION", 0, "Before", UNI_RET_TAG+UNI_RET_DESC+UNI_RET_UNIT+UNI_RET_TIME+UNI_RET_VALUE+UNI_RET_CONF, UNI_NOTHING)</v>
          </cell>
          <cell r="H68" t="str">
            <v>INWG</v>
          </cell>
          <cell r="I68" t="str">
            <v>PA 3C DIFFERENTIAL PRESS</v>
          </cell>
          <cell r="J68" t="str">
            <v>Average</v>
          </cell>
          <cell r="K68">
            <v>38906.708333333336</v>
          </cell>
          <cell r="L68">
            <v>3.4785076389047833</v>
          </cell>
          <cell r="M68">
            <v>100</v>
          </cell>
        </row>
        <row r="69">
          <cell r="G69" t="str">
            <v>=PHDGetData("192.168.32.16", C69, 'DCS Input Data'!$E$1, 'DCS Input Data'!$E$2, "", "Average", "OVERALL REDUCTION", 0, "Before", UNI_RET_TAG+UNI_RET_DESC+UNI_RET_UNIT+UNI_RET_TIME+UNI_RET_VALUE+UNI_RET_CONF, UNI_NOTHING)</v>
          </cell>
          <cell r="H69" t="str">
            <v>INWG</v>
          </cell>
          <cell r="I69" t="str">
            <v>PA 3D DIFFERENTIAL PRESS</v>
          </cell>
          <cell r="J69" t="str">
            <v>Average</v>
          </cell>
          <cell r="K69">
            <v>38906.708333333336</v>
          </cell>
          <cell r="L69">
            <v>3.3232305966483224</v>
          </cell>
          <cell r="M69">
            <v>100</v>
          </cell>
        </row>
        <row r="70">
          <cell r="G70" t="str">
            <v>=PHDGetData("192.168.32.16", C70, 'DCS Input Data'!$E$1, 'DCS Input Data'!$E$2, "", "Average", "OVERALL REDUCTION", 0, "Before", UNI_RET_TAG+UNI_RET_DESC+UNI_RET_UNIT+UNI_RET_TIME+UNI_RET_VALUE+UNI_RET_CONF, UNI_NOTHING)</v>
          </cell>
          <cell r="H70" t="str">
            <v>INWG</v>
          </cell>
          <cell r="I70" t="str">
            <v>PA 3E DIFFERENTIAL PRESS</v>
          </cell>
          <cell r="J70" t="str">
            <v>Average</v>
          </cell>
          <cell r="K70">
            <v>38906.708333333336</v>
          </cell>
          <cell r="L70">
            <v>3.4321974341736898</v>
          </cell>
          <cell r="M70">
            <v>100</v>
          </cell>
        </row>
        <row r="71">
          <cell r="G71" t="str">
            <v>=PHDGetData("192.168.32.16", C71, 'DCS Input Data'!$E$1, 'DCS Input Data'!$E$2, "", "Average", "OVERALL REDUCTION", 0, "Before", UNI_RET_TAG+UNI_RET_DESC+UNI_RET_UNIT+UNI_RET_TIME+UNI_RET_VALUE+UNI_RET_CONF, UNI_NOTHING)</v>
          </cell>
          <cell r="H71" t="str">
            <v>INWG</v>
          </cell>
          <cell r="I71" t="str">
            <v>PA 3F DIFFERENTIAL PRESS</v>
          </cell>
          <cell r="J71" t="str">
            <v>Average</v>
          </cell>
          <cell r="K71">
            <v>38906.708333333336</v>
          </cell>
          <cell r="L71">
            <v>2.9299862276845507</v>
          </cell>
          <cell r="M71">
            <v>100</v>
          </cell>
        </row>
        <row r="72">
          <cell r="G72" t="str">
            <v>=PHDGetData("192.168.32.16", C72, 'DCS Input Data'!$E$1, 'DCS Input Data'!$E$2, "", "Average", "OVERALL REDUCTION", 0, "Before", UNI_RET_TAG+UNI_RET_DESC+UNI_RET_UNIT+UNI_RET_TIME+UNI_RET_VALUE+UNI_RET_CONF, UNI_NOTHING)</v>
          </cell>
          <cell r="H72" t="str">
            <v>INWG</v>
          </cell>
          <cell r="I72" t="str">
            <v>PULV3A DIFFERENTIAL PRES</v>
          </cell>
          <cell r="J72" t="str">
            <v>Average</v>
          </cell>
          <cell r="K72">
            <v>38906.708333333336</v>
          </cell>
          <cell r="L72">
            <v>16.416795333226521</v>
          </cell>
          <cell r="M72">
            <v>100</v>
          </cell>
        </row>
        <row r="73">
          <cell r="G73" t="str">
            <v>=PHDGetData("192.168.32.16", C73, 'DCS Input Data'!$E$1, 'DCS Input Data'!$E$2, "", "Average", "OVERALL REDUCTION", 0, "Before", UNI_RET_TAG+UNI_RET_DESC+UNI_RET_UNIT+UNI_RET_TIME+UNI_RET_VALUE+UNI_RET_CONF, UNI_NOTHING)</v>
          </cell>
          <cell r="H73" t="str">
            <v>INWG</v>
          </cell>
          <cell r="I73" t="str">
            <v>PULV3B DIFFERENTIAL PRES</v>
          </cell>
          <cell r="J73" t="str">
            <v>Average</v>
          </cell>
          <cell r="K73">
            <v>38906.708333333336</v>
          </cell>
          <cell r="L73">
            <v>14.571684659851922</v>
          </cell>
          <cell r="M73">
            <v>100</v>
          </cell>
        </row>
        <row r="74">
          <cell r="G74" t="str">
            <v>=PHDGetData("192.168.32.16", C74, 'DCS Input Data'!$E$1, 'DCS Input Data'!$E$2, "", "Average", "OVERALL REDUCTION", 0, "Before", UNI_RET_TAG+UNI_RET_DESC+UNI_RET_UNIT+UNI_RET_TIME+UNI_RET_VALUE+UNI_RET_CONF, UNI_NOTHING)</v>
          </cell>
          <cell r="H74" t="str">
            <v>INWG</v>
          </cell>
          <cell r="I74" t="str">
            <v>PULV3C DIFFERENTIAL PRES</v>
          </cell>
          <cell r="J74" t="str">
            <v>Average</v>
          </cell>
          <cell r="K74">
            <v>38906.708333333336</v>
          </cell>
          <cell r="L74">
            <v>16.595012377103171</v>
          </cell>
          <cell r="M74">
            <v>100</v>
          </cell>
        </row>
        <row r="75">
          <cell r="G75" t="str">
            <v>=PHDGetData("192.168.32.16", C75, 'DCS Input Data'!$E$1, 'DCS Input Data'!$E$2, "", "Average", "OVERALL REDUCTION", 0, "Before", UNI_RET_TAG+UNI_RET_DESC+UNI_RET_UNIT+UNI_RET_TIME+UNI_RET_VALUE+UNI_RET_CONF, UNI_NOTHING)</v>
          </cell>
          <cell r="H75" t="str">
            <v>INWG</v>
          </cell>
          <cell r="I75" t="str">
            <v>PULV3D DIFFERENTIAL PRES</v>
          </cell>
          <cell r="J75" t="str">
            <v>Average</v>
          </cell>
          <cell r="K75">
            <v>38906.708333333336</v>
          </cell>
          <cell r="L75">
            <v>18.168851028548346</v>
          </cell>
          <cell r="M75">
            <v>100</v>
          </cell>
        </row>
        <row r="76">
          <cell r="G76" t="str">
            <v>=PHDGetData("192.168.32.16", C76, 'DCS Input Data'!$E$1, 'DCS Input Data'!$E$2, "", "Average", "OVERALL REDUCTION", 0, "Before", UNI_RET_TAG+UNI_RET_DESC+UNI_RET_UNIT+UNI_RET_TIME+UNI_RET_VALUE+UNI_RET_CONF, UNI_NOTHING)</v>
          </cell>
          <cell r="H76" t="str">
            <v>INWG</v>
          </cell>
          <cell r="I76" t="str">
            <v>PULV3E DIFFERENTIAL PRES</v>
          </cell>
          <cell r="J76" t="str">
            <v>Average</v>
          </cell>
          <cell r="K76">
            <v>38906.708333333336</v>
          </cell>
          <cell r="L76">
            <v>16.136294860310024</v>
          </cell>
          <cell r="M76">
            <v>100</v>
          </cell>
        </row>
        <row r="77">
          <cell r="G77" t="str">
            <v>=PHDGetData("192.168.32.16", C77, 'DCS Input Data'!$E$1, 'DCS Input Data'!$E$2, "", "Average", "OVERALL REDUCTION", 0, "Before", UNI_RET_TAG+UNI_RET_DESC+UNI_RET_UNIT+UNI_RET_TIME+UNI_RET_VALUE+UNI_RET_CONF, UNI_NOTHING)</v>
          </cell>
          <cell r="H77" t="str">
            <v>INWG</v>
          </cell>
          <cell r="I77" t="str">
            <v>PULV3F DIFFERENTIAL PRES</v>
          </cell>
          <cell r="J77" t="str">
            <v>Average</v>
          </cell>
          <cell r="K77">
            <v>38906.708333333336</v>
          </cell>
          <cell r="L77">
            <v>15.985525180763668</v>
          </cell>
          <cell r="M77">
            <v>100</v>
          </cell>
        </row>
        <row r="78">
          <cell r="G78" t="str">
            <v>=PHDGetData("192.168.32.16", C78, 'DCS Input Data'!$E$1, 'DCS Input Data'!$E$2, "", "Average", "OVERALL REDUCTION", 0, "Before", UNI_RET_TAG+UNI_RET_DESC+UNI_RET_UNIT+UNI_RET_TIME+UNI_RET_VALUE+UNI_RET_CONF, UNI_NOTHING)</v>
          </cell>
          <cell r="H78" t="str">
            <v>INWG</v>
          </cell>
          <cell r="I78" t="str">
            <v>PULV 3A DISCHARGE PRESS</v>
          </cell>
          <cell r="J78" t="str">
            <v>Average</v>
          </cell>
          <cell r="K78">
            <v>38906.708333333336</v>
          </cell>
          <cell r="L78">
            <v>19.128575715488857</v>
          </cell>
          <cell r="M78">
            <v>100</v>
          </cell>
        </row>
        <row r="79">
          <cell r="G79" t="str">
            <v>=PHDGetData("192.168.32.16", C79, 'DCS Input Data'!$E$1, 'DCS Input Data'!$E$2, "", "Average", "OVERALL REDUCTION", 0, "Before", UNI_RET_TAG+UNI_RET_DESC+UNI_RET_UNIT+UNI_RET_TIME+UNI_RET_VALUE+UNI_RET_CONF, UNI_NOTHING)</v>
          </cell>
          <cell r="H79" t="str">
            <v>INWG</v>
          </cell>
          <cell r="I79" t="str">
            <v>PULV 3B DISCHARGE PRESS</v>
          </cell>
          <cell r="J79" t="str">
            <v>Average</v>
          </cell>
          <cell r="K79">
            <v>38906.708333333336</v>
          </cell>
          <cell r="L79">
            <v>15.970614976618025</v>
          </cell>
          <cell r="M79">
            <v>100</v>
          </cell>
        </row>
        <row r="80">
          <cell r="G80" t="str">
            <v>=PHDGetData("192.168.32.16", C80, 'DCS Input Data'!$E$1, 'DCS Input Data'!$E$2, "", "Average", "OVERALL REDUCTION", 0, "Before", UNI_RET_TAG+UNI_RET_DESC+UNI_RET_UNIT+UNI_RET_TIME+UNI_RET_VALUE+UNI_RET_CONF, UNI_NOTHING)</v>
          </cell>
          <cell r="H80" t="str">
            <v>INWG</v>
          </cell>
          <cell r="I80" t="str">
            <v>PULV 3C DISCHARGE PRESS</v>
          </cell>
          <cell r="J80" t="str">
            <v>Average</v>
          </cell>
          <cell r="K80">
            <v>38906.708333333336</v>
          </cell>
          <cell r="L80">
            <v>12.355793483257294</v>
          </cell>
          <cell r="M80">
            <v>100</v>
          </cell>
        </row>
        <row r="81">
          <cell r="G81" t="str">
            <v>=PHDGetData("192.168.32.16", C81, 'DCS Input Data'!$E$1, 'DCS Input Data'!$E$2, "", "Average", "OVERALL REDUCTION", 0, "Before", UNI_RET_TAG+UNI_RET_DESC+UNI_RET_UNIT+UNI_RET_TIME+UNI_RET_VALUE+UNI_RET_CONF, UNI_NOTHING)</v>
          </cell>
          <cell r="H81" t="str">
            <v>INWG</v>
          </cell>
          <cell r="I81" t="str">
            <v>PULV 3D DISCHARGE PRESS</v>
          </cell>
          <cell r="J81" t="str">
            <v>Average</v>
          </cell>
          <cell r="K81">
            <v>38906.708333333336</v>
          </cell>
          <cell r="L81">
            <v>12.397278325557709</v>
          </cell>
          <cell r="M81">
            <v>100</v>
          </cell>
        </row>
        <row r="82">
          <cell r="G82" t="str">
            <v>=PHDGetData("192.168.32.16", C82, 'DCS Input Data'!$E$1, 'DCS Input Data'!$E$2, "", "Average", "OVERALL REDUCTION", 0, "Before", UNI_RET_TAG+UNI_RET_DESC+UNI_RET_UNIT+UNI_RET_TIME+UNI_RET_VALUE+UNI_RET_CONF, UNI_NOTHING)</v>
          </cell>
          <cell r="H82" t="str">
            <v>INWG</v>
          </cell>
          <cell r="I82" t="str">
            <v>PULV 3E DISCHARGE PRESS</v>
          </cell>
          <cell r="J82" t="str">
            <v>Average</v>
          </cell>
          <cell r="K82">
            <v>38906.708333333336</v>
          </cell>
          <cell r="L82">
            <v>15.110181508594088</v>
          </cell>
          <cell r="M82">
            <v>100</v>
          </cell>
        </row>
        <row r="83">
          <cell r="G83" t="str">
            <v>=PHDGetData("192.168.32.16", C83, 'DCS Input Data'!$E$1, 'DCS Input Data'!$E$2, "", "Average", "OVERALL REDUCTION", 0, "Before", UNI_RET_TAG+UNI_RET_DESC+UNI_RET_UNIT+UNI_RET_TIME+UNI_RET_VALUE+UNI_RET_CONF, UNI_NOTHING)</v>
          </cell>
          <cell r="H83" t="str">
            <v>INWG</v>
          </cell>
          <cell r="I83" t="str">
            <v>PULV 3F DISCHARGE PRESS</v>
          </cell>
          <cell r="J83" t="str">
            <v>Average</v>
          </cell>
          <cell r="K83">
            <v>38906.708333333336</v>
          </cell>
          <cell r="L83">
            <v>16.062703793048858</v>
          </cell>
          <cell r="M83">
            <v>100</v>
          </cell>
        </row>
        <row r="84">
          <cell r="G84" t="str">
            <v>=PHDGetData("192.168.32.16", C84, 'DCS Input Data'!$E$1, 'DCS Input Data'!$E$2, "", "Average", "OVERALL REDUCTION", 0, "Before", UNI_RET_TAG+UNI_RET_DESC+UNI_RET_UNIT+UNI_RET_TIME+UNI_RET_VALUE+UNI_RET_CONF, UNI_NOTHING)</v>
          </cell>
          <cell r="H84" t="str">
            <v>DEGF</v>
          </cell>
          <cell r="I84" t="str">
            <v>PULV 3A INLET AIR TEMP</v>
          </cell>
          <cell r="J84" t="str">
            <v>Average</v>
          </cell>
          <cell r="K84">
            <v>38906.708333333336</v>
          </cell>
          <cell r="L84">
            <v>370.68718450758195</v>
          </cell>
          <cell r="M84">
            <v>100</v>
          </cell>
        </row>
        <row r="85">
          <cell r="G85" t="str">
            <v>=PHDGetData("192.168.32.16", C85, 'DCS Input Data'!$E$1, 'DCS Input Data'!$E$2, "", "Average", "OVERALL REDUCTION", 0, "Before", UNI_RET_TAG+UNI_RET_DESC+UNI_RET_UNIT+UNI_RET_TIME+UNI_RET_VALUE+UNI_RET_CONF, UNI_NOTHING)</v>
          </cell>
          <cell r="H85" t="str">
            <v>DEGF</v>
          </cell>
          <cell r="I85" t="str">
            <v>PULV 3B INLET AIR TEMP</v>
          </cell>
          <cell r="J85" t="str">
            <v>Average</v>
          </cell>
          <cell r="K85">
            <v>38906.708333333336</v>
          </cell>
          <cell r="L85">
            <v>384.75917995876733</v>
          </cell>
          <cell r="M85">
            <v>100</v>
          </cell>
        </row>
        <row r="86">
          <cell r="G86" t="str">
            <v>=PHDGetData("192.168.32.16", C86, 'DCS Input Data'!$E$1, 'DCS Input Data'!$E$2, "", "Average", "OVERALL REDUCTION", 0, "Before", UNI_RET_TAG+UNI_RET_DESC+UNI_RET_UNIT+UNI_RET_TIME+UNI_RET_VALUE+UNI_RET_CONF, UNI_NOTHING)</v>
          </cell>
          <cell r="H86" t="str">
            <v>DEGF</v>
          </cell>
          <cell r="I86" t="str">
            <v>PULV 3C INLET AIR TEMP</v>
          </cell>
          <cell r="J86" t="str">
            <v>Average</v>
          </cell>
          <cell r="K86">
            <v>38906.708333333336</v>
          </cell>
          <cell r="L86">
            <v>362.7864525095622</v>
          </cell>
          <cell r="M86">
            <v>100</v>
          </cell>
        </row>
        <row r="87">
          <cell r="G87" t="str">
            <v>=PHDGetData("192.168.32.16", C87, 'DCS Input Data'!$E$1, 'DCS Input Data'!$E$2, "", "Average", "OVERALL REDUCTION", 0, "Before", UNI_RET_TAG+UNI_RET_DESC+UNI_RET_UNIT+UNI_RET_TIME+UNI_RET_VALUE+UNI_RET_CONF, UNI_NOTHING)</v>
          </cell>
          <cell r="H87" t="str">
            <v>DEGF</v>
          </cell>
          <cell r="I87" t="str">
            <v>PULV 3D INLET AIR TEMP</v>
          </cell>
          <cell r="J87" t="str">
            <v>Average</v>
          </cell>
          <cell r="K87">
            <v>38906.708333333336</v>
          </cell>
          <cell r="L87">
            <v>347.67297812567818</v>
          </cell>
          <cell r="M87">
            <v>100</v>
          </cell>
        </row>
        <row r="88">
          <cell r="G88" t="str">
            <v>=PHDGetData("192.168.32.16", C88, 'DCS Input Data'!$E$1, 'DCS Input Data'!$E$2, "", "Average", "OVERALL REDUCTION", 0, "Before", UNI_RET_TAG+UNI_RET_DESC+UNI_RET_UNIT+UNI_RET_TIME+UNI_RET_VALUE+UNI_RET_CONF, UNI_NOTHING)</v>
          </cell>
          <cell r="H88" t="str">
            <v>DEGF</v>
          </cell>
          <cell r="I88" t="str">
            <v>PULV 3E INLET AIR TEMP</v>
          </cell>
          <cell r="J88" t="str">
            <v>Average</v>
          </cell>
          <cell r="K88">
            <v>38906.708333333336</v>
          </cell>
          <cell r="L88">
            <v>379.98283512539336</v>
          </cell>
          <cell r="M88">
            <v>100</v>
          </cell>
        </row>
        <row r="89">
          <cell r="G89" t="str">
            <v>=PHDGetData("192.168.32.16", C89, 'DCS Input Data'!$E$1, 'DCS Input Data'!$E$2, "", "Average", "OVERALL REDUCTION", 0, "Before", UNI_RET_TAG+UNI_RET_DESC+UNI_RET_UNIT+UNI_RET_TIME+UNI_RET_VALUE+UNI_RET_CONF, UNI_NOTHING)</v>
          </cell>
          <cell r="H89" t="str">
            <v>DEGF</v>
          </cell>
          <cell r="I89" t="str">
            <v>PULV 3F INLET AIR TEMP</v>
          </cell>
          <cell r="J89" t="str">
            <v>Average</v>
          </cell>
          <cell r="K89">
            <v>38906.708333333336</v>
          </cell>
          <cell r="L89">
            <v>344.53559794108071</v>
          </cell>
          <cell r="M89">
            <v>100</v>
          </cell>
        </row>
        <row r="91">
          <cell r="G91" t="str">
            <v>=PHDGetData("192.168.32.16", C91, 'DCS Input Data'!$E$1, 'DCS Input Data'!$E$2, "", "Average", "OVERALL REDUCTION", 0, "Before", UNI_RET_TAG+UNI_RET_DESC+UNI_RET_UNIT+UNI_RET_TIME+UNI_RET_VALUE+UNI_RET_CONF, UNI_NOTHING)</v>
          </cell>
          <cell r="I91" t="str">
            <v>EAST O2 PROBES AVERAGE</v>
          </cell>
          <cell r="J91" t="str">
            <v>Average</v>
          </cell>
          <cell r="K91">
            <v>38906.708333333336</v>
          </cell>
          <cell r="L91">
            <v>3.8464500029881794</v>
          </cell>
          <cell r="M91">
            <v>100</v>
          </cell>
        </row>
        <row r="92">
          <cell r="G92" t="str">
            <v>=PHDGetData("192.168.32.16", C92, 'DCS Input Data'!$E$1, 'DCS Input Data'!$E$2, "", "Average", "OVERALL REDUCTION", 0, "Before", UNI_RET_TAG+UNI_RET_DESC+UNI_RET_UNIT+UNI_RET_TIME+UNI_RET_VALUE+UNI_RET_CONF, UNI_NOTHING)</v>
          </cell>
          <cell r="I92" t="str">
            <v>WEST O2 PROBES AVERAGE</v>
          </cell>
          <cell r="J92" t="str">
            <v>Average</v>
          </cell>
          <cell r="K92">
            <v>38906.708333333336</v>
          </cell>
          <cell r="L92">
            <v>3.0162073612213134</v>
          </cell>
          <cell r="M92">
            <v>100</v>
          </cell>
        </row>
        <row r="93">
          <cell r="G93" t="str">
            <v>=PHDGetData("192.168.32.16", C93, 'DCS Input Data'!$E$1, 'DCS Input Data'!$E$2, "", "Average", "OVERALL REDUCTION", 0, "Before", UNI_RET_TAG+UNI_RET_DESC+UNI_RET_UNIT+UNI_RET_TIME+UNI_RET_VALUE+UNI_RET_CONF, UNI_NOTHING)</v>
          </cell>
          <cell r="H93" t="str">
            <v>%</v>
          </cell>
          <cell r="I93" t="str">
            <v>T/G CTL VALVE POSITION</v>
          </cell>
          <cell r="J93" t="str">
            <v>Average</v>
          </cell>
          <cell r="K93">
            <v>38906.708333333336</v>
          </cell>
          <cell r="L93">
            <v>27.008220672607422</v>
          </cell>
          <cell r="M93">
            <v>100</v>
          </cell>
        </row>
        <row r="94">
          <cell r="G94" t="str">
            <v>=PHDGetData("192.168.32.16", C94, 'DCS Input Data'!$E$1, 'DCS Input Data'!$E$2, "", "Average", "OVERALL REDUCTION", 0, "Before", UNI_RET_TAG+UNI_RET_DESC+UNI_RET_UNIT+UNI_RET_TIME+UNI_RET_VALUE+UNI_RET_CONF, UNI_NOTHING)</v>
          </cell>
          <cell r="H94" t="str">
            <v>DEGF</v>
          </cell>
          <cell r="I94" t="str">
            <v>T/G CROSSOVER STEAM TEMP</v>
          </cell>
          <cell r="J94" t="str">
            <v>Average</v>
          </cell>
          <cell r="K94">
            <v>38906.708333333336</v>
          </cell>
          <cell r="L94">
            <v>750.55668538411453</v>
          </cell>
          <cell r="M94">
            <v>100</v>
          </cell>
        </row>
        <row r="95">
          <cell r="G95" t="str">
            <v>=PHDGetData("192.168.32.16", C95, 'DCS Input Data'!$E$1, 'DCS Input Data'!$E$2, "", "Average", "OVERALL REDUCTION", 0, "Before", UNI_RET_TAG+UNI_RET_DESC+UNI_RET_UNIT+UNI_RET_TIME+UNI_RET_VALUE+UNI_RET_CONF, UNI_NOTHING)</v>
          </cell>
          <cell r="H95" t="str">
            <v>PSIG</v>
          </cell>
          <cell r="I95" t="str">
            <v>TG CROSSOVER STEAM PRESS</v>
          </cell>
          <cell r="J95" t="str">
            <v>Average</v>
          </cell>
          <cell r="K95">
            <v>38906.708333333336</v>
          </cell>
          <cell r="L95">
            <v>176.78438262939454</v>
          </cell>
          <cell r="M95">
            <v>100</v>
          </cell>
        </row>
        <row r="98">
          <cell r="G98" t="str">
            <v>=PHDGetData("192.168.32.16", C98, 'DCS Input Data'!$E$1, 'DCS Input Data'!$E$2, "", "Average", "OVERALL REDUCTION", 0, "Before", UNI_RET_TAG+UNI_RET_DESC+UNI_RET_UNIT+UNI_RET_TIME+UNI_RET_VALUE+UNI_RET_CONF, UNI_NOTHING)</v>
          </cell>
          <cell r="H98" t="str">
            <v>PSIG</v>
          </cell>
          <cell r="I98" t="str">
            <v>AIRHTR COIL STM HDR PRES</v>
          </cell>
          <cell r="J98" t="str">
            <v>Average</v>
          </cell>
          <cell r="K98">
            <v>38906.708333333336</v>
          </cell>
          <cell r="L98">
            <v>171.28646825154621</v>
          </cell>
          <cell r="M98">
            <v>100</v>
          </cell>
        </row>
        <row r="99">
          <cell r="G99" t="str">
            <v>=PHDGetData("192.168.32.16", C99, 'DCS Input Data'!$E$1, 'DCS Input Data'!$E$2, "", "Average", "OVERALL REDUCTION", 0, "Before", UNI_RET_TAG+UNI_RET_DESC+UNI_RET_UNIT+UNI_RET_TIME+UNI_RET_VALUE+UNI_RET_CONF, UNI_NOTHING)</v>
          </cell>
          <cell r="H99" t="str">
            <v>DEGF</v>
          </cell>
          <cell r="I99" t="str">
            <v>EAST SSH OUTLET STM TEMP</v>
          </cell>
          <cell r="J99" t="str">
            <v>Average</v>
          </cell>
          <cell r="K99">
            <v>38906.708333333336</v>
          </cell>
          <cell r="L99">
            <v>999.94743245442703</v>
          </cell>
          <cell r="M99">
            <v>100</v>
          </cell>
        </row>
        <row r="100">
          <cell r="G100" t="str">
            <v>=PHDGetData("192.168.32.16", C100, 'DCS Input Data'!$E$1, 'DCS Input Data'!$E$2, "", "Average", "OVERALL REDUCTION", 0, "Before", UNI_RET_TAG+UNI_RET_DESC+UNI_RET_UNIT+UNI_RET_TIME+UNI_RET_VALUE+UNI_RET_CONF, UNI_NOTHING)</v>
          </cell>
          <cell r="H100" t="str">
            <v>DEGF</v>
          </cell>
          <cell r="I100" t="str">
            <v>WEST SSH OUTLET STM TEMP</v>
          </cell>
          <cell r="J100" t="str">
            <v>Average</v>
          </cell>
          <cell r="K100">
            <v>38906.708333333336</v>
          </cell>
          <cell r="L100">
            <v>1014.6622914632161</v>
          </cell>
          <cell r="M100">
            <v>100</v>
          </cell>
        </row>
        <row r="101">
          <cell r="G101" t="str">
            <v>=PHDGetData("192.168.32.16", C101, 'DCS Input Data'!$E$1, 'DCS Input Data'!$E$2, "", "Average", "OVERALL REDUCTION", 0, "Before", UNI_RET_TAG+UNI_RET_DESC+UNI_RET_UNIT+UNI_RET_TIME+UNI_RET_VALUE+UNI_RET_CONF, UNI_NOTHING)</v>
          </cell>
          <cell r="H101" t="str">
            <v>DEGF</v>
          </cell>
          <cell r="I101" t="str">
            <v>CIRC WTR INLET EAST TEMP</v>
          </cell>
          <cell r="J101" t="str">
            <v>Average</v>
          </cell>
          <cell r="K101">
            <v>38906.708333333336</v>
          </cell>
          <cell r="L101">
            <v>74.921546936035156</v>
          </cell>
          <cell r="M101">
            <v>100</v>
          </cell>
        </row>
        <row r="102">
          <cell r="G102" t="str">
            <v>=PHDGetData("192.168.32.16", C102, 'DCS Input Data'!$E$1, 'DCS Input Data'!$E$2, "", "Average", "OVERALL REDUCTION", 0, "Before", UNI_RET_TAG+UNI_RET_DESC+UNI_RET_UNIT+UNI_RET_TIME+UNI_RET_VALUE+UNI_RET_CONF, UNI_NOTHING)</v>
          </cell>
          <cell r="H102" t="str">
            <v>DEGF</v>
          </cell>
          <cell r="I102" t="str">
            <v>CIRC WTR INLET WEST TEMP</v>
          </cell>
          <cell r="J102" t="str">
            <v>Average</v>
          </cell>
          <cell r="K102">
            <v>38906.708333333336</v>
          </cell>
          <cell r="L102">
            <v>73.593116760253906</v>
          </cell>
          <cell r="M102">
            <v>100</v>
          </cell>
        </row>
        <row r="103">
          <cell r="G103" t="str">
            <v>=PHDGetData("192.168.32.16", C103, 'DCS Input Data'!$E$1, 'DCS Input Data'!$E$2, "", "Average", "OVERALL REDUCTION", 0, "Before", UNI_RET_TAG+UNI_RET_DESC+UNI_RET_UNIT+UNI_RET_TIME+UNI_RET_VALUE+UNI_RET_CONF, UNI_NOTHING)</v>
          </cell>
          <cell r="H103" t="str">
            <v>DEGF</v>
          </cell>
          <cell r="I103" t="str">
            <v>CIRC WTR OTLET EAST TEMP</v>
          </cell>
          <cell r="J103" t="str">
            <v>Average</v>
          </cell>
          <cell r="K103">
            <v>38906.708333333336</v>
          </cell>
          <cell r="L103">
            <v>100.86188507080078</v>
          </cell>
          <cell r="M103">
            <v>100</v>
          </cell>
        </row>
        <row r="104">
          <cell r="G104" t="str">
            <v>=PHDGetData("192.168.32.16", C104, 'DCS Input Data'!$E$1, 'DCS Input Data'!$E$2, "", "Average", "OVERALL REDUCTION", 0, "Before", UNI_RET_TAG+UNI_RET_DESC+UNI_RET_UNIT+UNI_RET_TIME+UNI_RET_VALUE+UNI_RET_CONF, UNI_NOTHING)</v>
          </cell>
          <cell r="H104" t="str">
            <v>DEGF</v>
          </cell>
          <cell r="I104" t="str">
            <v>CIRC WTR OTLET WEST TEMP</v>
          </cell>
          <cell r="J104" t="str">
            <v>Average</v>
          </cell>
          <cell r="K104">
            <v>38906.708333333336</v>
          </cell>
          <cell r="L104">
            <v>119.06674677530924</v>
          </cell>
          <cell r="M104">
            <v>100</v>
          </cell>
        </row>
        <row r="105">
          <cell r="G105" t="str">
            <v>=PHDGetData("192.168.32.16", C105, 'DCS Input Data'!$E$1, 'DCS Input Data'!$E$2, "", "Average", "OVERALL REDUCTION", 0, "Before", UNI_RET_TAG+UNI_RET_DESC+UNI_RET_UNIT+UNI_RET_TIME+UNI_RET_VALUE+UNI_RET_CONF, UNI_NOTHING)</v>
          </cell>
          <cell r="H105" t="str">
            <v>DEGF</v>
          </cell>
          <cell r="I105" t="str">
            <v>FWHTR 31 SHEL DRAIN TEMP</v>
          </cell>
          <cell r="J105" t="str">
            <v>Average</v>
          </cell>
          <cell r="K105">
            <v>38906.708333333336</v>
          </cell>
          <cell r="L105">
            <v>416.87876434326171</v>
          </cell>
          <cell r="M105">
            <v>100</v>
          </cell>
        </row>
        <row r="106">
          <cell r="G106" t="str">
            <v>=PHDGetData("192.168.32.16", C106, 'DCS Input Data'!$E$1, 'DCS Input Data'!$E$2, "", "Average", "OVERALL REDUCTION", 0, "Before", UNI_RET_TAG+UNI_RET_DESC+UNI_RET_UNIT+UNI_RET_TIME+UNI_RET_VALUE+UNI_RET_CONF, UNI_NOTHING)</v>
          </cell>
          <cell r="H106" t="str">
            <v>DEGF</v>
          </cell>
          <cell r="I106" t="str">
            <v>FWHTR 32 SHEL DRAIN TEMP</v>
          </cell>
          <cell r="J106" t="str">
            <v>Average</v>
          </cell>
          <cell r="K106">
            <v>38906.708333333336</v>
          </cell>
          <cell r="L106">
            <v>391.81073557535808</v>
          </cell>
          <cell r="M106">
            <v>100</v>
          </cell>
        </row>
        <row r="107">
          <cell r="G107" t="str">
            <v>=PHDGetData("192.168.32.16", C107, 'DCS Input Data'!$E$1, 'DCS Input Data'!$E$2, "", "Average", "OVERALL REDUCTION", 0, "Before", UNI_RET_TAG+UNI_RET_DESC+UNI_RET_UNIT+UNI_RET_TIME+UNI_RET_VALUE+UNI_RET_CONF, UNI_NOTHING)</v>
          </cell>
          <cell r="H107" t="str">
            <v>DEGF</v>
          </cell>
          <cell r="I107" t="str">
            <v>FWHTR 34 SHEL DRAIN TEMP</v>
          </cell>
          <cell r="J107" t="str">
            <v>Average</v>
          </cell>
          <cell r="K107">
            <v>38906.708333333336</v>
          </cell>
          <cell r="L107">
            <v>253.11979395548502</v>
          </cell>
          <cell r="M107">
            <v>100</v>
          </cell>
        </row>
        <row r="108">
          <cell r="G108" t="str">
            <v>=PHDGetData("192.168.32.16", C108, 'DCS Input Data'!$E$1, 'DCS Input Data'!$E$2, "", "Average", "OVERALL REDUCTION", 0, "Before", UNI_RET_TAG+UNI_RET_DESC+UNI_RET_UNIT+UNI_RET_TIME+UNI_RET_VALUE+UNI_RET_CONF, UNI_NOTHING)</v>
          </cell>
          <cell r="H108" t="str">
            <v>DEGF</v>
          </cell>
          <cell r="I108" t="str">
            <v>FWHTR 35 SHEL DRAIN TEMP</v>
          </cell>
          <cell r="J108" t="str">
            <v>Average</v>
          </cell>
          <cell r="K108">
            <v>38906.708333333336</v>
          </cell>
          <cell r="L108">
            <v>197.5989959716797</v>
          </cell>
          <cell r="M108">
            <v>100</v>
          </cell>
        </row>
        <row r="109">
          <cell r="G109" t="str">
            <v>=PHDGetData("192.168.32.16", C109, 'DCS Input Data'!$E$1, 'DCS Input Data'!$E$2, "", "Average", "OVERALL REDUCTION", 0, "Before", UNI_RET_TAG+UNI_RET_DESC+UNI_RET_UNIT+UNI_RET_TIME+UNI_RET_VALUE+UNI_RET_CONF, UNI_NOTHING)</v>
          </cell>
          <cell r="H109" t="str">
            <v>DEGF</v>
          </cell>
          <cell r="I109" t="str">
            <v>FWHTR 36 SHEL DRAIN TEMP</v>
          </cell>
          <cell r="J109" t="str">
            <v>Average</v>
          </cell>
          <cell r="K109">
            <v>38906.708333333336</v>
          </cell>
          <cell r="L109">
            <v>141.56617075602213</v>
          </cell>
          <cell r="M109">
            <v>100</v>
          </cell>
        </row>
        <row r="110">
          <cell r="G110" t="str">
            <v>=PHDGetData("192.168.32.16", C110, 'DCS Input Data'!$E$1, 'DCS Input Data'!$E$2, "", "Average", "OVERALL REDUCTION", 0, "Before", UNI_RET_TAG+UNI_RET_DESC+UNI_RET_UNIT+UNI_RET_TIME+UNI_RET_VALUE+UNI_RET_CONF, UNI_NOTHING)</v>
          </cell>
          <cell r="H110" t="str">
            <v>PSIG</v>
          </cell>
          <cell r="I110" t="str">
            <v>FWHTR 31 SHELL PRESSURE</v>
          </cell>
          <cell r="J110" t="str">
            <v>Average</v>
          </cell>
          <cell r="K110">
            <v>38906.708333333336</v>
          </cell>
          <cell r="L110">
            <v>517.74528503417969</v>
          </cell>
          <cell r="M110">
            <v>100</v>
          </cell>
        </row>
        <row r="111">
          <cell r="G111" t="str">
            <v>=PHDGetData("192.168.32.16", C111, 'DCS Input Data'!$E$1, 'DCS Input Data'!$E$2, "", "Average", "OVERALL REDUCTION", 0, "Before", UNI_RET_TAG+UNI_RET_DESC+UNI_RET_UNIT+UNI_RET_TIME+UNI_RET_VALUE+UNI_RET_CONF, UNI_NOTHING)</v>
          </cell>
          <cell r="H111" t="str">
            <v>PSIG</v>
          </cell>
          <cell r="I111" t="str">
            <v>FWHTR 32 SHELL PRESSURE</v>
          </cell>
          <cell r="J111" t="str">
            <v>Average</v>
          </cell>
          <cell r="K111">
            <v>38906.708333333336</v>
          </cell>
          <cell r="L111">
            <v>204.53239440917969</v>
          </cell>
          <cell r="M111">
            <v>50</v>
          </cell>
        </row>
        <row r="112">
          <cell r="G112" t="str">
            <v>=PHDGetData("192.168.32.16", C112, 'DCS Input Data'!$E$1, 'DCS Input Data'!$E$2, "", "Average", "OVERALL REDUCTION", 0, "Before", UNI_RET_TAG+UNI_RET_DESC+UNI_RET_UNIT+UNI_RET_TIME+UNI_RET_VALUE+UNI_RET_CONF, UNI_NOTHING)</v>
          </cell>
          <cell r="H112" t="str">
            <v>PSIG</v>
          </cell>
          <cell r="I112" t="str">
            <v>FWHTR 34 SHELL PRESSURE</v>
          </cell>
          <cell r="J112" t="str">
            <v>Average</v>
          </cell>
          <cell r="K112">
            <v>38906.708333333336</v>
          </cell>
          <cell r="L112">
            <v>57.130633672078453</v>
          </cell>
          <cell r="M112">
            <v>100</v>
          </cell>
        </row>
        <row r="113">
          <cell r="G113" t="str">
            <v>=PHDGetData("192.168.32.16", C113, 'DCS Input Data'!$E$1, 'DCS Input Data'!$E$2, "", "Average", "OVERALL REDUCTION", 0, "Before", UNI_RET_TAG+UNI_RET_DESC+UNI_RET_UNIT+UNI_RET_TIME+UNI_RET_VALUE+UNI_RET_CONF, UNI_NOTHING)</v>
          </cell>
          <cell r="H113" t="str">
            <v>PSIG</v>
          </cell>
          <cell r="I113" t="str">
            <v>FWHTR 35 SHELL PRESSURE</v>
          </cell>
          <cell r="J113" t="str">
            <v>Average</v>
          </cell>
          <cell r="K113">
            <v>38906.708333333336</v>
          </cell>
          <cell r="L113">
            <v>14.204614909489949</v>
          </cell>
          <cell r="M113">
            <v>100</v>
          </cell>
        </row>
        <row r="114">
          <cell r="G114" t="str">
            <v>=PHDGetData("192.168.32.16", C114, 'DCS Input Data'!$E$1, 'DCS Input Data'!$E$2, "", "Average", "OVERALL REDUCTION", 0, "Before", UNI_RET_TAG+UNI_RET_DESC+UNI_RET_UNIT+UNI_RET_TIME+UNI_RET_VALUE+UNI_RET_CONF, UNI_NOTHING)</v>
          </cell>
          <cell r="H114" t="str">
            <v>PSIG</v>
          </cell>
          <cell r="I114" t="str">
            <v>FWHTR 36 SHELL PRESSURE</v>
          </cell>
          <cell r="J114" t="str">
            <v>Average</v>
          </cell>
          <cell r="K114">
            <v>38906.708333333336</v>
          </cell>
          <cell r="L114">
            <v>-5.6392261187235517</v>
          </cell>
          <cell r="M114">
            <v>100</v>
          </cell>
        </row>
        <row r="115">
          <cell r="G115" t="str">
            <v>=PHDGetData("192.168.32.16", C115, 'DCS Input Data'!$E$1, 'DCS Input Data'!$E$2, "", "Average", "OVERALL REDUCTION", 0, "Before", UNI_RET_TAG+UNI_RET_DESC+UNI_RET_UNIT+UNI_RET_TIME+UNI_RET_VALUE+UNI_RET_CONF, UNI_NOTHING)</v>
          </cell>
          <cell r="H115" t="str">
            <v>PSIG</v>
          </cell>
          <cell r="I115" t="str">
            <v>DEAERATOR PRESSURE</v>
          </cell>
          <cell r="J115" t="str">
            <v>Average</v>
          </cell>
          <cell r="K115">
            <v>38906.708333333336</v>
          </cell>
          <cell r="L115">
            <v>176.31618169148763</v>
          </cell>
          <cell r="M115">
            <v>100</v>
          </cell>
        </row>
        <row r="116">
          <cell r="G116" t="str">
            <v>=PHDGetData("192.168.32.16", C116, 'DCS Input Data'!$E$1, 'DCS Input Data'!$E$2, "", "Average", "OVERALL REDUCTION", 0, "Before", UNI_RET_TAG+UNI_RET_DESC+UNI_RET_UNIT+UNI_RET_TIME+UNI_RET_VALUE+UNI_RET_CONF, UNI_NOTHING)</v>
          </cell>
          <cell r="H116" t="str">
            <v>DEGF</v>
          </cell>
          <cell r="I116" t="str">
            <v>PSH EAST OUTLET STM TEMP</v>
          </cell>
          <cell r="J116" t="str">
            <v>Average</v>
          </cell>
          <cell r="K116">
            <v>38906.708333333336</v>
          </cell>
          <cell r="L116">
            <v>795.27960815429685</v>
          </cell>
          <cell r="M116">
            <v>100</v>
          </cell>
        </row>
        <row r="117">
          <cell r="G117" t="str">
            <v>=PHDGetData("192.168.32.16", C117, 'DCS Input Data'!$E$1, 'DCS Input Data'!$E$2, "", "Average", "OVERALL REDUCTION", 0, "Before", UNI_RET_TAG+UNI_RET_DESC+UNI_RET_UNIT+UNI_RET_TIME+UNI_RET_VALUE+UNI_RET_CONF, UNI_NOTHING)</v>
          </cell>
          <cell r="H117" t="str">
            <v>DEGF</v>
          </cell>
          <cell r="I117" t="str">
            <v>PSH WEST OUTLET STM TEMP</v>
          </cell>
          <cell r="J117" t="str">
            <v>Average</v>
          </cell>
          <cell r="K117">
            <v>38906.708333333336</v>
          </cell>
          <cell r="L117">
            <v>793.41291402180991</v>
          </cell>
          <cell r="M117">
            <v>100</v>
          </cell>
        </row>
        <row r="118">
          <cell r="G118" t="str">
            <v>=PHDGetData("192.168.32.16", C118, 'DCS Input Data'!$E$1, 'DCS Input Data'!$E$2, "", "Average", "OVERALL REDUCTION", 0, "Before", UNI_RET_TAG+UNI_RET_DESC+UNI_RET_UNIT+UNI_RET_TIME+UNI_RET_VALUE+UNI_RET_CONF, UNI_NOTHING)</v>
          </cell>
          <cell r="H118" t="str">
            <v>DEGF</v>
          </cell>
          <cell r="I118" t="str">
            <v>REHEATER INLET STM TEMP</v>
          </cell>
          <cell r="J118" t="str">
            <v>Average</v>
          </cell>
          <cell r="K118">
            <v>38906.708333333336</v>
          </cell>
          <cell r="L118">
            <v>660.42949625651045</v>
          </cell>
          <cell r="M118">
            <v>100</v>
          </cell>
        </row>
        <row r="119">
          <cell r="G119" t="str">
            <v>=PHDGetData("192.168.32.16", C119, 'DCS Input Data'!$E$1, 'DCS Input Data'!$E$2, "", "Average", "OVERALL REDUCTION", 0, "Before", UNI_RET_TAG+UNI_RET_DESC+UNI_RET_UNIT+UNI_RET_TIME+UNI_RET_VALUE+UNI_RET_CONF, UNI_NOTHING)</v>
          </cell>
          <cell r="H119" t="str">
            <v>DEGF</v>
          </cell>
          <cell r="I119" t="str">
            <v>#1 EXTRACTION STEAM TEMP</v>
          </cell>
          <cell r="J119" t="str">
            <v>Average</v>
          </cell>
          <cell r="K119">
            <v>38906.708333333336</v>
          </cell>
          <cell r="L119">
            <v>696.42658487955725</v>
          </cell>
          <cell r="M119">
            <v>100</v>
          </cell>
        </row>
        <row r="120">
          <cell r="G120" t="str">
            <v>=PHDGetData("192.168.32.16", C120, 'DCS Input Data'!$E$1, 'DCS Input Data'!$E$2, "", "Average", "OVERALL REDUCTION", 0, "Before", UNI_RET_TAG+UNI_RET_DESC+UNI_RET_UNIT+UNI_RET_TIME+UNI_RET_VALUE+UNI_RET_CONF, UNI_NOTHING)</v>
          </cell>
          <cell r="H120" t="str">
            <v>DEGF</v>
          </cell>
          <cell r="I120" t="str">
            <v>#2 EXTRACTION STEAM TEMP</v>
          </cell>
          <cell r="J120" t="str">
            <v>Average</v>
          </cell>
          <cell r="K120">
            <v>38906.708333333336</v>
          </cell>
          <cell r="L120">
            <v>917.67985127766929</v>
          </cell>
          <cell r="M120">
            <v>100</v>
          </cell>
        </row>
        <row r="121">
          <cell r="G121" t="str">
            <v>=PHDGetData("192.168.32.16", C121, 'DCS Input Data'!$E$1, 'DCS Input Data'!$E$2, "", "Average", "OVERALL REDUCTION", 0, "Before", UNI_RET_TAG+UNI_RET_DESC+UNI_RET_UNIT+UNI_RET_TIME+UNI_RET_VALUE+UNI_RET_CONF, UNI_NOTHING)</v>
          </cell>
          <cell r="H121" t="str">
            <v>DEGF</v>
          </cell>
          <cell r="I121" t="str">
            <v>#2 EXTRACTION STEAM TEMP</v>
          </cell>
          <cell r="J121" t="str">
            <v>Average</v>
          </cell>
          <cell r="K121">
            <v>38906.708333333336</v>
          </cell>
          <cell r="L121">
            <v>721.77181091308591</v>
          </cell>
          <cell r="M121">
            <v>100</v>
          </cell>
        </row>
        <row r="122">
          <cell r="G122" t="str">
            <v>=PHDGetData("192.168.32.16", C122, 'DCS Input Data'!$E$1, 'DCS Input Data'!$E$2, "", "Average", "OVERALL REDUCTION", 0, "Before", UNI_RET_TAG+UNI_RET_DESC+UNI_RET_UNIT+UNI_RET_TIME+UNI_RET_VALUE+UNI_RET_CONF, UNI_NOTHING)</v>
          </cell>
          <cell r="H122" t="str">
            <v>DEGF</v>
          </cell>
          <cell r="I122" t="str">
            <v>#4 EXTRACTION STEAM TEMP</v>
          </cell>
          <cell r="J122" t="str">
            <v>Average</v>
          </cell>
          <cell r="K122">
            <v>38906.708333333336</v>
          </cell>
          <cell r="L122">
            <v>600.72200520833337</v>
          </cell>
          <cell r="M122">
            <v>100</v>
          </cell>
        </row>
        <row r="123">
          <cell r="G123" t="str">
            <v>=PHDGetData("192.168.32.16", C123, 'DCS Input Data'!$E$1, 'DCS Input Data'!$E$2, "", "Average", "OVERALL REDUCTION", 0, "Before", UNI_RET_TAG+UNI_RET_DESC+UNI_RET_UNIT+UNI_RET_TIME+UNI_RET_VALUE+UNI_RET_CONF, UNI_NOTHING)</v>
          </cell>
          <cell r="H123" t="str">
            <v>DEGF</v>
          </cell>
          <cell r="I123" t="str">
            <v>#5 NORTH EXT STEAM TEMP</v>
          </cell>
          <cell r="J123" t="str">
            <v>Average</v>
          </cell>
          <cell r="K123">
            <v>38906.708333333336</v>
          </cell>
          <cell r="L123">
            <v>390.57306009928385</v>
          </cell>
          <cell r="M123">
            <v>100</v>
          </cell>
        </row>
        <row r="124">
          <cell r="G124" t="str">
            <v>=PHDGetData("192.168.32.16", C124, 'DCS Input Data'!$E$1, 'DCS Input Data'!$E$2, "", "Average", "OVERALL REDUCTION", 0, "Before", UNI_RET_TAG+UNI_RET_DESC+UNI_RET_UNIT+UNI_RET_TIME+UNI_RET_VALUE+UNI_RET_CONF, UNI_NOTHING)</v>
          </cell>
          <cell r="H124" t="str">
            <v>DEGF</v>
          </cell>
          <cell r="I124" t="str">
            <v>#5 SOUTH EXT STEAM TEMP</v>
          </cell>
          <cell r="J124" t="str">
            <v>Average</v>
          </cell>
          <cell r="K124">
            <v>38906.708333333336</v>
          </cell>
          <cell r="L124">
            <v>128.35981648763021</v>
          </cell>
          <cell r="M124">
            <v>100</v>
          </cell>
        </row>
        <row r="125">
          <cell r="G125" t="str">
            <v>=PHDGetData("192.168.32.16", C125, 'DCS Input Data'!$E$1, 'DCS Input Data'!$E$2, "", "Average", "OVERALL REDUCTION", 0, "Before", UNI_RET_TAG+UNI_RET_DESC+UNI_RET_UNIT+UNI_RET_TIME+UNI_RET_VALUE+UNI_RET_CONF, UNI_NOTHING)</v>
          </cell>
          <cell r="H125" t="str">
            <v>DEGF</v>
          </cell>
          <cell r="I125" t="str">
            <v>#6 NORTH EXT STEAM TEMP</v>
          </cell>
          <cell r="J125" t="str">
            <v>Average</v>
          </cell>
          <cell r="K125">
            <v>38906.708333333336</v>
          </cell>
          <cell r="L125">
            <v>511.35676574707031</v>
          </cell>
          <cell r="M125">
            <v>0</v>
          </cell>
        </row>
        <row r="126">
          <cell r="G126" t="str">
            <v>=PHDGetData("192.168.32.16", C126, 'DCS Input Data'!$E$1, 'DCS Input Data'!$E$2, "", "Average", "OVERALL REDUCTION", 0, "Before", UNI_RET_TAG+UNI_RET_DESC+UNI_RET_UNIT+UNI_RET_TIME+UNI_RET_VALUE+UNI_RET_CONF, UNI_NOTHING)</v>
          </cell>
          <cell r="H126" t="str">
            <v>DEGF</v>
          </cell>
          <cell r="I126" t="str">
            <v>#6 SOUTH EXT STEAM TEMP</v>
          </cell>
          <cell r="J126" t="str">
            <v>Average</v>
          </cell>
          <cell r="K126">
            <v>38906.708333333336</v>
          </cell>
          <cell r="L126">
            <v>182.15686721801757</v>
          </cell>
          <cell r="M126">
            <v>100</v>
          </cell>
        </row>
        <row r="127">
          <cell r="G127" t="str">
            <v>=PHDGetData("192.168.32.16", C127, 'DCS Input Data'!$E$1, 'DCS Input Data'!$E$2, "", "Average", "OVERALL REDUCTION", 0, "Before", UNI_RET_TAG+UNI_RET_DESC+UNI_RET_UNIT+UNI_RET_TIME+UNI_RET_VALUE+UNI_RET_CONF, UNI_NOTHING)</v>
          </cell>
          <cell r="H127" t="str">
            <v>DEGF</v>
          </cell>
          <cell r="I127" t="str">
            <v>BFPT EXHAUST STEAM TEMP</v>
          </cell>
          <cell r="J127" t="str">
            <v>Average</v>
          </cell>
          <cell r="K127">
            <v>38906.708333333336</v>
          </cell>
          <cell r="L127">
            <v>88.0443115234375</v>
          </cell>
          <cell r="M127">
            <v>0</v>
          </cell>
        </row>
        <row r="128">
          <cell r="G128" t="str">
            <v>=PHDGetData("192.168.32.16", C128, 'DCS Input Data'!$E$1, 'DCS Input Data'!$E$2, "", "Average", "OVERALL REDUCTION", 0, "Before", UNI_RET_TAG+UNI_RET_DESC+UNI_RET_UNIT+UNI_RET_TIME+UNI_RET_VALUE+UNI_RET_CONF, UNI_NOTHING)</v>
          </cell>
          <cell r="H128" t="str">
            <v>PSIG</v>
          </cell>
          <cell r="I128" t="str">
            <v>MAIN/THROTTLE STM PRESS</v>
          </cell>
          <cell r="J128" t="str">
            <v>Average</v>
          </cell>
          <cell r="K128">
            <v>38906.708333333336</v>
          </cell>
          <cell r="L128">
            <v>1859.3792683919271</v>
          </cell>
          <cell r="M128">
            <v>100</v>
          </cell>
        </row>
        <row r="129">
          <cell r="G129" t="str">
            <v>=PHDGetData("192.168.32.16", C129, 'DCS Input Data'!$E$1, 'DCS Input Data'!$E$2, "", "Average", "OVERALL REDUCTION", 0, "Before", UNI_RET_TAG+UNI_RET_DESC+UNI_RET_UNIT+UNI_RET_TIME+UNI_RET_VALUE+UNI_RET_CONF, UNI_NOTHING)</v>
          </cell>
          <cell r="H129" t="str">
            <v>PSIG</v>
          </cell>
          <cell r="I129" t="str">
            <v>MAIN/THROTTLE STM PRESS</v>
          </cell>
          <cell r="J129" t="str">
            <v>Average</v>
          </cell>
          <cell r="K129">
            <v>38906.708333333336</v>
          </cell>
          <cell r="L129">
            <v>1859.3792683919271</v>
          </cell>
          <cell r="M129">
            <v>100</v>
          </cell>
        </row>
        <row r="130">
          <cell r="G130" t="str">
            <v>=PHDGetData("192.168.32.16", C130, 'DCS Input Data'!$E$1, 'DCS Input Data'!$E$2, "", "Average", "OVERALL REDUCTION", 0, "Before", UNI_RET_TAG+UNI_RET_DESC+UNI_RET_UNIT+UNI_RET_TIME+UNI_RET_VALUE+UNI_RET_CONF, UNI_NOTHING)</v>
          </cell>
          <cell r="H130" t="str">
            <v>PSIG</v>
          </cell>
          <cell r="I130" t="str">
            <v>TG STEAM CHEST PRESSURE</v>
          </cell>
          <cell r="J130" t="str">
            <v>Average</v>
          </cell>
          <cell r="K130">
            <v>38906.708333333336</v>
          </cell>
          <cell r="L130">
            <v>1817.1361043294271</v>
          </cell>
          <cell r="M130">
            <v>100</v>
          </cell>
        </row>
        <row r="132">
          <cell r="G132" t="str">
            <v>=PHDGetData("192.168.32.16", C132, 'DCS Input Data'!$E$1, 'DCS Input Data'!$E$2, "", "Average", "OVERALL REDUCTION", 0, "Before", UNI_RET_TAG+UNI_RET_DESC+UNI_RET_UNIT+UNI_RET_TIME+UNI_RET_VALUE+UNI_RET_CONF, UNI_NOTHING)</v>
          </cell>
          <cell r="H132" t="str">
            <v>PSIG</v>
          </cell>
          <cell r="I132" t="str">
            <v>COLD REHEAT STEAM PRESS</v>
          </cell>
          <cell r="J132" t="str">
            <v>Average</v>
          </cell>
          <cell r="K132">
            <v>38906.708333333336</v>
          </cell>
          <cell r="L132">
            <v>464.42897796630859</v>
          </cell>
          <cell r="M132">
            <v>100</v>
          </cell>
        </row>
        <row r="133">
          <cell r="G133" t="str">
            <v>=PHDGetData("192.168.32.16", C133, 'DCS Input Data'!$E$1, 'DCS Input Data'!$E$2, "", "Average", "OVERALL REDUCTION", 0, "Before", UNI_RET_TAG+UNI_RET_DESC+UNI_RET_UNIT+UNI_RET_TIME+UNI_RET_VALUE+UNI_RET_CONF, UNI_NOTHING)</v>
          </cell>
          <cell r="H133" t="str">
            <v>PSIG</v>
          </cell>
          <cell r="I133" t="str">
            <v>HOT REHEAT STEAM PRESS</v>
          </cell>
          <cell r="J133" t="str">
            <v>Average</v>
          </cell>
          <cell r="K133">
            <v>38906.708333333336</v>
          </cell>
          <cell r="L133">
            <v>384.33855895996095</v>
          </cell>
          <cell r="M133">
            <v>100</v>
          </cell>
        </row>
        <row r="134">
          <cell r="G134" t="str">
            <v>=PHDGetData("192.168.32.16", C134, 'DCS Input Data'!$E$1, 'DCS Input Data'!$E$2, "", "Average", "OVERALL REDUCTION", 0, "Before", UNI_RET_TAG+UNI_RET_DESC+UNI_RET_UNIT+UNI_RET_TIME+UNI_RET_VALUE+UNI_RET_CONF, UNI_NOTHING)</v>
          </cell>
          <cell r="H134" t="str">
            <v>PSIG</v>
          </cell>
          <cell r="I134" t="str">
            <v>TG REHEAT BOWL STM PRESS</v>
          </cell>
          <cell r="J134" t="str">
            <v>Average</v>
          </cell>
          <cell r="K134">
            <v>38906.708333333336</v>
          </cell>
          <cell r="L134">
            <v>494.93151499430337</v>
          </cell>
          <cell r="M134">
            <v>100</v>
          </cell>
        </row>
        <row r="135">
          <cell r="G135" t="str">
            <v>=PHDGetData("192.168.32.16", C135, 'DCS Input Data'!$E$1, 'DCS Input Data'!$E$2, "", "Average", "OVERALL REDUCTION", 0, "Before", UNI_RET_TAG+UNI_RET_DESC+UNI_RET_UNIT+UNI_RET_TIME+UNI_RET_VALUE+UNI_RET_CONF, UNI_NOTHING)</v>
          </cell>
          <cell r="H135" t="str">
            <v>DEGF</v>
          </cell>
          <cell r="I135" t="str">
            <v>T/G TURB EXH HOOD TEMP</v>
          </cell>
          <cell r="J135" t="str">
            <v>Average</v>
          </cell>
          <cell r="K135">
            <v>38906.708333333336</v>
          </cell>
          <cell r="L135">
            <v>116.58630765279135</v>
          </cell>
          <cell r="M135">
            <v>100</v>
          </cell>
        </row>
        <row r="136">
          <cell r="G136" t="str">
            <v>=PHDGetData("192.168.32.16", C136, 'DCS Input Data'!$E$1, 'DCS Input Data'!$E$2, "", "Average", "OVERALL REDUCTION", 0, "Before", UNI_RET_TAG+UNI_RET_DESC+UNI_RET_UNIT+UNI_RET_TIME+UNI_RET_VALUE+UNI_RET_CONF, UNI_NOTHING)</v>
          </cell>
          <cell r="H136" t="str">
            <v>KPPH</v>
          </cell>
          <cell r="I136" t="str">
            <v>AH 3A COILS STM FLOW RTE</v>
          </cell>
          <cell r="J136" t="str">
            <v>Average</v>
          </cell>
          <cell r="K136">
            <v>38906.708333333336</v>
          </cell>
          <cell r="L136">
            <v>25.944014517466226</v>
          </cell>
          <cell r="M136">
            <v>100</v>
          </cell>
        </row>
        <row r="137">
          <cell r="G137" t="str">
            <v>=PHDGetData("192.168.32.16", C137, 'DCS Input Data'!$E$1, 'DCS Input Data'!$E$2, "", "Average", "OVERALL REDUCTION", 0, "Before", UNI_RET_TAG+UNI_RET_DESC+UNI_RET_UNIT+UNI_RET_TIME+UNI_RET_VALUE+UNI_RET_CONF, UNI_NOTHING)</v>
          </cell>
          <cell r="H137" t="str">
            <v>DEGF</v>
          </cell>
          <cell r="I137" t="str">
            <v>AH 3A COILS SUP STM TEMP</v>
          </cell>
          <cell r="J137" t="str">
            <v>Average</v>
          </cell>
          <cell r="K137">
            <v>38906.708333333336</v>
          </cell>
          <cell r="L137">
            <v>711.72681376139326</v>
          </cell>
          <cell r="M137">
            <v>100</v>
          </cell>
        </row>
        <row r="138">
          <cell r="G138" t="str">
            <v>=PHDGetData("192.168.32.16", C138, 'DCS Input Data'!$E$1, 'DCS Input Data'!$E$2, "", "Average", "OVERALL REDUCTION", 0, "Before", UNI_RET_TAG+UNI_RET_DESC+UNI_RET_UNIT+UNI_RET_TIME+UNI_RET_VALUE+UNI_RET_CONF, UNI_NOTHING)</v>
          </cell>
          <cell r="H138" t="str">
            <v>DEGF</v>
          </cell>
          <cell r="I138" t="str">
            <v>SH STM SPRAY WATER TEMP</v>
          </cell>
          <cell r="J138" t="str">
            <v>Average</v>
          </cell>
          <cell r="K138">
            <v>38906.708333333336</v>
          </cell>
          <cell r="L138">
            <v>384.67290598551432</v>
          </cell>
          <cell r="M138">
            <v>100</v>
          </cell>
        </row>
        <row r="139">
          <cell r="G139" t="str">
            <v>=PHDGetData("192.168.32.16", C139, 'DCS Input Data'!$E$1, 'DCS Input Data'!$E$2, "", "Average", "OVERALL REDUCTION", 0, "Before", UNI_RET_TAG+UNI_RET_DESC+UNI_RET_UNIT+UNI_RET_TIME+UNI_RET_VALUE+UNI_RET_CONF, UNI_NOTHING)</v>
          </cell>
          <cell r="H139" t="str">
            <v>PSIG</v>
          </cell>
          <cell r="I139" t="str">
            <v>SUPRHT SPRAY WATER PRESS</v>
          </cell>
          <cell r="J139" t="str">
            <v>Average</v>
          </cell>
          <cell r="K139">
            <v>38906.708333333336</v>
          </cell>
          <cell r="L139">
            <v>2434.70947265625</v>
          </cell>
          <cell r="M139">
            <v>100</v>
          </cell>
        </row>
        <row r="140">
          <cell r="G140" t="str">
            <v>=PHDGetData("192.168.32.16", C140, 'DCS Input Data'!$E$1, 'DCS Input Data'!$E$2, "", "Average", "OVERALL REDUCTION", 0, "Before", UNI_RET_TAG+UNI_RET_DESC+UNI_RET_UNIT+UNI_RET_TIME+UNI_RET_VALUE+UNI_RET_CONF, UNI_NOTHING)</v>
          </cell>
          <cell r="H140" t="str">
            <v>KPPH</v>
          </cell>
          <cell r="I140" t="str">
            <v>SUPERHEAT SPRAY WTR FLOW</v>
          </cell>
          <cell r="J140" t="str">
            <v>Average</v>
          </cell>
          <cell r="K140">
            <v>38906.708333333336</v>
          </cell>
          <cell r="L140">
            <v>74.52121276855469</v>
          </cell>
          <cell r="M140">
            <v>100</v>
          </cell>
        </row>
        <row r="141">
          <cell r="G141" t="str">
            <v>=PHDGetData("192.168.32.16", C141, 'DCS Input Data'!$E$1, 'DCS Input Data'!$E$2, "", "Average", "OVERALL REDUCTION", 0, "Before", UNI_RET_TAG+UNI_RET_DESC+UNI_RET_UNIT+UNI_RET_TIME+UNI_RET_VALUE+UNI_RET_CONF, UNI_NOTHING)</v>
          </cell>
          <cell r="H141" t="str">
            <v>DEGF</v>
          </cell>
          <cell r="I141" t="str">
            <v>RH STM SPRAY WATER TEMP</v>
          </cell>
          <cell r="J141" t="str">
            <v>Average</v>
          </cell>
          <cell r="K141">
            <v>38906.708333333336</v>
          </cell>
          <cell r="L141">
            <v>379.7891805013021</v>
          </cell>
          <cell r="M141">
            <v>100</v>
          </cell>
        </row>
        <row r="142">
          <cell r="G142" t="str">
            <v>=PHDGetData("192.168.32.16", C142, 'DCS Input Data'!$E$1, 'DCS Input Data'!$E$2, "", "Average", "OVERALL REDUCTION", 0, "Before", UNI_RET_TAG+UNI_RET_DESC+UNI_RET_UNIT+UNI_RET_TIME+UNI_RET_VALUE+UNI_RET_CONF, UNI_NOTHING)</v>
          </cell>
          <cell r="H142" t="str">
            <v>PSIG</v>
          </cell>
          <cell r="I142" t="str">
            <v>REHEAT SPRAY WATER PRESS</v>
          </cell>
          <cell r="J142" t="str">
            <v>Average</v>
          </cell>
          <cell r="K142">
            <v>38906.708333333336</v>
          </cell>
          <cell r="L142">
            <v>1002.2320058186849</v>
          </cell>
          <cell r="M142">
            <v>100</v>
          </cell>
        </row>
        <row r="143">
          <cell r="G143" t="str">
            <v>=PHDGetData("192.168.32.16", C143, 'DCS Input Data'!$E$1, 'DCS Input Data'!$E$2, "", "Average", "OVERALL REDUCTION", 0, "Before", UNI_RET_TAG+UNI_RET_DESC+UNI_RET_UNIT+UNI_RET_TIME+UNI_RET_VALUE+UNI_RET_CONF, UNI_NOTHING)</v>
          </cell>
          <cell r="H143" t="str">
            <v>KPPH</v>
          </cell>
          <cell r="I143" t="str">
            <v>REHEAT SPRAY WATER FLOW</v>
          </cell>
          <cell r="J143" t="str">
            <v>Average</v>
          </cell>
          <cell r="K143">
            <v>38906.708333333336</v>
          </cell>
          <cell r="L143">
            <v>36.328792126973468</v>
          </cell>
          <cell r="M143">
            <v>100</v>
          </cell>
        </row>
        <row r="144">
          <cell r="G144" t="str">
            <v>=PHDGetData("192.168.32.16", C144, 'DCS Input Data'!$E$1, 'DCS Input Data'!$E$2, "", "Average", "OVERALL REDUCTION", 0, "Before", UNI_RET_TAG+UNI_RET_DESC+UNI_RET_UNIT+UNI_RET_TIME+UNI_RET_VALUE+UNI_RET_CONF, UNI_NOTHING)</v>
          </cell>
          <cell r="H144" t="str">
            <v>DEGF</v>
          </cell>
          <cell r="I144" t="str">
            <v>MAIN/THROTTLE STEAM TEMP</v>
          </cell>
          <cell r="J144" t="str">
            <v>Average</v>
          </cell>
          <cell r="K144">
            <v>38906.708333333336</v>
          </cell>
          <cell r="L144">
            <v>996.37730407714844</v>
          </cell>
          <cell r="M144">
            <v>100</v>
          </cell>
        </row>
        <row r="145">
          <cell r="G145" t="str">
            <v>=PHDGetData("192.168.32.16", C145, 'DCS Input Data'!$E$1, 'DCS Input Data'!$E$2, "", "Average", "OVERALL REDUCTION", 0, "Before", UNI_RET_TAG+UNI_RET_DESC+UNI_RET_UNIT+UNI_RET_TIME+UNI_RET_VALUE+UNI_RET_CONF, UNI_NOTHING)</v>
          </cell>
          <cell r="H145" t="str">
            <v>DEGF</v>
          </cell>
          <cell r="I145" t="str">
            <v>COLD RH STM AT TURB TEMP</v>
          </cell>
          <cell r="J145" t="str">
            <v>Average</v>
          </cell>
          <cell r="K145">
            <v>38906.708333333336</v>
          </cell>
          <cell r="L145">
            <v>697.18106689453123</v>
          </cell>
          <cell r="M145">
            <v>100</v>
          </cell>
        </row>
        <row r="146">
          <cell r="G146" t="str">
            <v>=PHDGetData("192.168.32.16", C146, 'DCS Input Data'!$E$1, 'DCS Input Data'!$E$2, "", "Average", "OVERALL REDUCTION", 0, "Before", UNI_RET_TAG+UNI_RET_DESC+UNI_RET_UNIT+UNI_RET_TIME+UNI_RET_VALUE+UNI_RET_CONF, UNI_NOTHING)</v>
          </cell>
          <cell r="H146" t="str">
            <v>DEGF</v>
          </cell>
          <cell r="I146" t="str">
            <v>RH STM TEMP</v>
          </cell>
          <cell r="J146" t="str">
            <v>Average</v>
          </cell>
          <cell r="K146">
            <v>38906.708333333336</v>
          </cell>
          <cell r="L146">
            <v>1002.6955362955729</v>
          </cell>
          <cell r="M146">
            <v>100</v>
          </cell>
        </row>
        <row r="147">
          <cell r="G147" t="str">
            <v>=PHDGetData("192.168.32.16", C147, 'DCS Input Data'!$E$1, 'DCS Input Data'!$E$2, "", "Average", "OVERALL REDUCTION", 0, "Before", UNI_RET_TAG+UNI_RET_DESC+UNI_RET_UNIT+UNI_RET_TIME+UNI_RET_VALUE+UNI_RET_CONF, UNI_NOTHING)</v>
          </cell>
          <cell r="H147" t="str">
            <v>PSIG</v>
          </cell>
          <cell r="I147" t="str">
            <v>BOILER STM DRUM PRESS B</v>
          </cell>
          <cell r="J147" t="str">
            <v>Average</v>
          </cell>
          <cell r="K147">
            <v>38906.708333333336</v>
          </cell>
          <cell r="L147">
            <v>2100.8529907226562</v>
          </cell>
          <cell r="M147">
            <v>100</v>
          </cell>
        </row>
        <row r="148">
          <cell r="G148" t="str">
            <v>=PHDGetData("192.168.32.16", C148, 'DCS Input Data'!$E$1, 'DCS Input Data'!$E$2, "", "Average", "OVERALL REDUCTION", 0, "Before", UNI_RET_TAG+UNI_RET_DESC+UNI_RET_UNIT+UNI_RET_TIME+UNI_RET_VALUE+UNI_RET_CONF, UNI_NOTHING)</v>
          </cell>
          <cell r="H148" t="str">
            <v>PSIG</v>
          </cell>
          <cell r="I148" t="str">
            <v>BOILER STM DRUM PRESS C</v>
          </cell>
          <cell r="J148" t="str">
            <v>Average</v>
          </cell>
          <cell r="K148">
            <v>38906.708333333336</v>
          </cell>
          <cell r="L148">
            <v>2104.613496907552</v>
          </cell>
          <cell r="M148">
            <v>100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 H - pg 9"/>
      <sheetName val="Summary"/>
      <sheetName val="MT Rate Sum"/>
      <sheetName val="Rate 60"/>
      <sheetName val="Rate70"/>
      <sheetName val="Rate 71"/>
      <sheetName val="Rate 85"/>
      <sheetName val="Bill Comp - 60"/>
      <sheetName val="Bill Comp - 70"/>
      <sheetName val="Bill Comp - 70 _71"/>
      <sheetName val="Electric Compare"/>
      <sheetName val="Comp to NWE"/>
      <sheetName val="Comp to Energy West"/>
      <sheetName val="ROR Graph"/>
      <sheetName val="Margin Graph"/>
      <sheetName val="Margins"/>
    </sheetNames>
    <sheetDataSet>
      <sheetData sheetId="0"/>
      <sheetData sheetId="1">
        <row r="4">
          <cell r="A4" t="str">
            <v>Pro Forma 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ummary Sheet"/>
      <sheetName val="Gas Cost Summary"/>
      <sheetName val="MT"/>
      <sheetName val="MT Exh 3"/>
      <sheetName val="ND"/>
      <sheetName val="Margin Sharing"/>
      <sheetName val="ND Exh B"/>
      <sheetName val="SD"/>
      <sheetName val="SD Exh B"/>
      <sheetName val="ER"/>
      <sheetName val="ER Exh D"/>
      <sheetName val="WY"/>
      <sheetName val="WY Non-Core Rev Cr"/>
      <sheetName val="WY Exh 3"/>
      <sheetName val="WY Rate Sum"/>
      <sheetName val="Prepaid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"/>
      <sheetName val="Per Books"/>
      <sheetName val="Current Rates"/>
      <sheetName val="Projected"/>
      <sheetName val="Fuel Cost"/>
      <sheetName val="Rate 10"/>
      <sheetName val="Rate 11"/>
      <sheetName val="Rate 13"/>
      <sheetName val="Rate 16"/>
      <sheetName val="Rate 20"/>
      <sheetName val="Rate 22"/>
      <sheetName val="Rate 25"/>
      <sheetName val="Rate 26"/>
      <sheetName val="Rate 27"/>
      <sheetName val="Rate 29"/>
      <sheetName val="Rate 30"/>
      <sheetName val="Rate 31"/>
      <sheetName val="Rate 34"/>
      <sheetName val="Rate 39"/>
      <sheetName val="Rate 40"/>
      <sheetName val="Rate 41"/>
      <sheetName val="Rate 48"/>
      <sheetName val="Rate 50"/>
      <sheetName val="Rate 52"/>
      <sheetName val="Rate 56"/>
      <sheetName val="Rate 95"/>
      <sheetName val="Adj Factors"/>
      <sheetName val="ST-9 Demand"/>
      <sheetName val="Primary Service Accts"/>
      <sheetName val="Primary_Secondary Dema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allocators"/>
      <sheetName val="coss"/>
      <sheetName val="SCexGW"/>
      <sheetName val="hold_study"/>
      <sheetName val="LOOKUPTABLE"/>
      <sheetName val="rateincr_exhibit"/>
      <sheetName val="Exhibit_C"/>
      <sheetName val="ExhC_support"/>
      <sheetName val="MISC"/>
      <sheetName val="Sheet1"/>
      <sheetName val="print_macros"/>
    </sheetNames>
    <sheetDataSet>
      <sheetData sheetId="0">
        <row r="3">
          <cell r="B3" t="str">
            <v>NORTH</v>
          </cell>
        </row>
      </sheetData>
      <sheetData sheetId="1" refreshError="1"/>
      <sheetData sheetId="2">
        <row r="3">
          <cell r="A3" t="str">
            <v>DUKE ENERGY CAROLINAS, LLC</v>
          </cell>
        </row>
      </sheetData>
      <sheetData sheetId="3" refreshError="1"/>
      <sheetData sheetId="4" refreshError="1"/>
      <sheetData sheetId="5">
        <row r="49">
          <cell r="A49" t="str">
            <v>AG1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Variables"/>
      <sheetName val="Report"/>
      <sheetName val="Operating Lease Adj."/>
      <sheetName val="Captive Finance Adj."/>
      <sheetName val="FAS106 Adj."/>
      <sheetName val="Net Debt Adj."/>
      <sheetName val="Structural Subordination"/>
      <sheetName val="Graphs"/>
      <sheetName val="Import"/>
      <sheetName val="BLR Worksheet"/>
      <sheetName val="TBSheet"/>
      <sheetName val="Main"/>
      <sheetName val="ProForma 2001 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96B1-A6C6-4DE8-9D63-6299B901E9CD}">
  <sheetPr codeName="Sheet1">
    <pageSetUpPr fitToPage="1"/>
  </sheetPr>
  <dimension ref="B1:U30"/>
  <sheetViews>
    <sheetView view="pageLayout" zoomScale="85" zoomScaleNormal="85" zoomScaleSheetLayoutView="85" zoomScalePageLayoutView="85" workbookViewId="0"/>
  </sheetViews>
  <sheetFormatPr defaultRowHeight="12.75"/>
  <cols>
    <col min="1" max="1" width="2.28515625" customWidth="1"/>
    <col min="2" max="2" width="34.85546875" bestFit="1" customWidth="1"/>
    <col min="3" max="3" width="8.5703125" customWidth="1"/>
    <col min="5" max="5" width="10.85546875" customWidth="1"/>
    <col min="8" max="18" width="11.42578125" customWidth="1"/>
    <col min="19" max="19" width="14.5703125" customWidth="1"/>
    <col min="20" max="20" width="3.42578125" customWidth="1"/>
    <col min="21" max="21" width="14.5703125" customWidth="1"/>
    <col min="22" max="22" width="2.28515625" customWidth="1"/>
  </cols>
  <sheetData>
    <row r="1" spans="2:21">
      <c r="U1" s="123"/>
    </row>
    <row r="3" spans="2:21">
      <c r="B3" s="175" t="s">
        <v>1275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2"/>
    </row>
    <row r="4" spans="2:21">
      <c r="B4" s="1"/>
      <c r="C4" s="1"/>
    </row>
    <row r="5" spans="2:21">
      <c r="B5" s="183" t="s">
        <v>0</v>
      </c>
      <c r="C5" s="186" t="s">
        <v>1</v>
      </c>
      <c r="D5" s="189" t="s">
        <v>2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  <c r="S5" s="192" t="s">
        <v>3</v>
      </c>
      <c r="T5" s="200"/>
      <c r="U5" s="195" t="s">
        <v>4</v>
      </c>
    </row>
    <row r="6" spans="2:21" ht="12.75" customHeight="1">
      <c r="B6" s="184"/>
      <c r="C6" s="187"/>
      <c r="D6" s="176" t="s">
        <v>5</v>
      </c>
      <c r="E6" s="176"/>
      <c r="F6" s="176"/>
      <c r="G6" s="176"/>
      <c r="H6" s="178" t="s">
        <v>6</v>
      </c>
      <c r="I6" s="179"/>
      <c r="J6" s="179"/>
      <c r="K6" s="179"/>
      <c r="L6" s="179"/>
      <c r="M6" s="179"/>
      <c r="N6" s="180"/>
      <c r="O6" s="178" t="s">
        <v>7</v>
      </c>
      <c r="P6" s="179"/>
      <c r="Q6" s="179"/>
      <c r="R6" s="180"/>
      <c r="S6" s="193"/>
      <c r="T6" s="201"/>
      <c r="U6" s="196"/>
    </row>
    <row r="7" spans="2:21" ht="12.75" customHeight="1">
      <c r="B7" s="184"/>
      <c r="C7" s="187"/>
      <c r="D7" s="176"/>
      <c r="E7" s="176"/>
      <c r="F7" s="176"/>
      <c r="G7" s="176"/>
      <c r="H7" s="177" t="s">
        <v>8</v>
      </c>
      <c r="I7" s="177"/>
      <c r="J7" s="177"/>
      <c r="K7" s="177" t="s">
        <v>9</v>
      </c>
      <c r="L7" s="177"/>
      <c r="M7" s="177"/>
      <c r="N7" s="181" t="s">
        <v>10</v>
      </c>
      <c r="O7" s="198" t="str">
        <f>K8</f>
        <v>Current Yield</v>
      </c>
      <c r="P7" s="198" t="str">
        <f>L8</f>
        <v>Near-Term Projected Yield</v>
      </c>
      <c r="Q7" s="198" t="str">
        <f>M8</f>
        <v>Long-Term Projected Yield</v>
      </c>
      <c r="R7" s="181" t="s">
        <v>10</v>
      </c>
      <c r="S7" s="193"/>
      <c r="T7" s="201"/>
      <c r="U7" s="196"/>
    </row>
    <row r="8" spans="2:21" ht="38.25">
      <c r="B8" s="185"/>
      <c r="C8" s="188"/>
      <c r="D8" s="97" t="s">
        <v>11</v>
      </c>
      <c r="E8" s="97" t="s">
        <v>12</v>
      </c>
      <c r="F8" s="97" t="s">
        <v>13</v>
      </c>
      <c r="G8" s="112" t="s">
        <v>10</v>
      </c>
      <c r="H8" s="97" t="s">
        <v>14</v>
      </c>
      <c r="I8" s="97" t="s">
        <v>15</v>
      </c>
      <c r="J8" s="97" t="s">
        <v>16</v>
      </c>
      <c r="K8" s="97" t="str">
        <f>H8</f>
        <v>Current Yield</v>
      </c>
      <c r="L8" s="97" t="str">
        <f>I8</f>
        <v>Near-Term Projected Yield</v>
      </c>
      <c r="M8" s="97" t="str">
        <f>J8</f>
        <v>Long-Term Projected Yield</v>
      </c>
      <c r="N8" s="182"/>
      <c r="O8" s="199"/>
      <c r="P8" s="199"/>
      <c r="Q8" s="199"/>
      <c r="R8" s="182"/>
      <c r="S8" s="194"/>
      <c r="T8" s="202"/>
      <c r="U8" s="197"/>
    </row>
    <row r="9" spans="2:21">
      <c r="B9" s="1"/>
      <c r="C9" s="1"/>
      <c r="G9" s="113"/>
      <c r="N9" s="113"/>
      <c r="R9" s="113"/>
      <c r="U9" s="113"/>
    </row>
    <row r="10" spans="2:21">
      <c r="B10" s="1" t="s">
        <v>1198</v>
      </c>
      <c r="C10" s="1" t="s">
        <v>260</v>
      </c>
      <c r="D10" s="69">
        <f>'JCN-R2 Constant Growth DCF'!M7</f>
        <v>9.8006015567842886E-2</v>
      </c>
      <c r="E10" s="69">
        <f>'JCN-R2 Constant Growth DCF'!M46</f>
        <v>9.9136633040353417E-2</v>
      </c>
      <c r="F10" s="69">
        <f>'JCN-R2 Constant Growth DCF'!M84</f>
        <v>9.9897942291587091E-2</v>
      </c>
      <c r="G10" s="114">
        <f t="shared" ref="G10:G24" si="0">IFERROR(AVERAGE(D10:F10),"NA")</f>
        <v>9.9013530299927807E-2</v>
      </c>
      <c r="H10" s="69">
        <f>AVERAGE('JCN-R4 CAPM Total MRP 1'!H8,'JCN-R4 CAPM FERC MRP 2'!H8)</f>
        <v>0.1292360401379978</v>
      </c>
      <c r="I10" s="69">
        <f>AVERAGE('JCN-R4 CAPM Total MRP 1'!H39,'JCN-R4 CAPM FERC MRP 2'!H39)</f>
        <v>0.12919120680466445</v>
      </c>
      <c r="J10" s="69">
        <f>AVERAGE('JCN-R4 CAPM Total MRP 1'!H70,'JCN-R4 CAPM FERC MRP 2'!H70)</f>
        <v>0.12908120680466445</v>
      </c>
      <c r="K10" s="69">
        <f>AVERAGE('JCN-R4 CAPM Total MRP 1'!H102,'JCN-R4 CAPM FERC MRP 2'!H102)</f>
        <v>0.11339665089623405</v>
      </c>
      <c r="L10" s="69">
        <f>AVERAGE('JCN-R4 CAPM Total MRP 1'!H133,'JCN-R4 CAPM FERC MRP 2'!H133)</f>
        <v>0.11318952959785575</v>
      </c>
      <c r="M10" s="69">
        <f>AVERAGE('JCN-R4 CAPM Total MRP 1'!H164,'JCN-R4 CAPM FERC MRP 2'!H164)</f>
        <v>0.11268135094755954</v>
      </c>
      <c r="N10" s="114">
        <f t="shared" ref="N10:N24" si="1">IFERROR(AVERAGE(H10:M10),"NA")</f>
        <v>0.12112933086482935</v>
      </c>
      <c r="O10" s="69">
        <f>'JCN-R5 Risk Premium - Elec'!$M$51</f>
        <v>0.10590885911584369</v>
      </c>
      <c r="P10" s="69">
        <f>'JCN-R5 Risk Premium - Elec'!$M$52</f>
        <v>0.1055114066786004</v>
      </c>
      <c r="Q10" s="69">
        <f>'JCN-R5 Risk Premium - Elec'!$M$53</f>
        <v>0.10453624456491799</v>
      </c>
      <c r="R10" s="114">
        <f t="shared" ref="R10:R24" si="2">IFERROR(AVERAGE(O10:Q10),"NA")</f>
        <v>0.10531883678645403</v>
      </c>
      <c r="S10" s="6">
        <f>'JCN-R6 Exp Earnings'!M6</f>
        <v>0.12187305095756554</v>
      </c>
      <c r="T10" s="6"/>
      <c r="U10" s="117">
        <f>AVERAGE(G10,N10,R10)</f>
        <v>0.10848723265040373</v>
      </c>
    </row>
    <row r="11" spans="2:21">
      <c r="B11" s="1" t="s">
        <v>1199</v>
      </c>
      <c r="C11" s="1" t="s">
        <v>745</v>
      </c>
      <c r="D11" s="69">
        <f>'JCN-R2 Constant Growth DCF'!M8</f>
        <v>9.6951090185527722E-2</v>
      </c>
      <c r="E11" s="69">
        <f>'JCN-R2 Constant Growth DCF'!M47</f>
        <v>9.8364093348836668E-2</v>
      </c>
      <c r="F11" s="69">
        <f>'JCN-R2 Constant Growth DCF'!M85</f>
        <v>0.10022259567356619</v>
      </c>
      <c r="G11" s="114">
        <f t="shared" si="0"/>
        <v>9.8512593069310192E-2</v>
      </c>
      <c r="H11" s="69">
        <f>AVERAGE('JCN-R4 CAPM Total MRP 1'!H9,'JCN-R4 CAPM FERC MRP 2'!H9)</f>
        <v>0.12486028363950669</v>
      </c>
      <c r="I11" s="69">
        <f>AVERAGE('JCN-R4 CAPM Total MRP 1'!H40,'JCN-R4 CAPM FERC MRP 2'!H40)</f>
        <v>0.12477061697284003</v>
      </c>
      <c r="J11" s="69">
        <f>AVERAGE('JCN-R4 CAPM Total MRP 1'!H71,'JCN-R4 CAPM FERC MRP 2'!H71)</f>
        <v>0.12455061697284003</v>
      </c>
      <c r="K11" s="69">
        <f>AVERAGE('JCN-R4 CAPM Total MRP 1'!H103,'JCN-R4 CAPM FERC MRP 2'!H103)</f>
        <v>0.11033077865690605</v>
      </c>
      <c r="L11" s="69">
        <f>AVERAGE('JCN-R4 CAPM Total MRP 1'!H134,'JCN-R4 CAPM FERC MRP 2'!H134)</f>
        <v>0.11009224489942253</v>
      </c>
      <c r="M11" s="69">
        <f>AVERAGE('JCN-R4 CAPM Total MRP 1'!H165,'JCN-R4 CAPM FERC MRP 2'!H165)</f>
        <v>0.1095069947881247</v>
      </c>
      <c r="N11" s="114">
        <f t="shared" si="1"/>
        <v>0.11735192265493999</v>
      </c>
      <c r="O11" s="69">
        <f>'JCN-R5 Risk Premium - Elec'!$M$51</f>
        <v>0.10590885911584369</v>
      </c>
      <c r="P11" s="69">
        <f>'JCN-R5 Risk Premium - Elec'!$M$52</f>
        <v>0.1055114066786004</v>
      </c>
      <c r="Q11" s="69">
        <f>'JCN-R5 Risk Premium - Elec'!$M$53</f>
        <v>0.10453624456491799</v>
      </c>
      <c r="R11" s="114">
        <f t="shared" si="2"/>
        <v>0.10531883678645403</v>
      </c>
      <c r="S11" s="6">
        <f>'JCN-R6 Exp Earnings'!M7</f>
        <v>0.10216604920309642</v>
      </c>
      <c r="T11" s="6"/>
      <c r="U11" s="117">
        <f t="shared" ref="U11:U24" si="3">AVERAGE(G11,N11,R11)</f>
        <v>0.10706111750356807</v>
      </c>
    </row>
    <row r="12" spans="2:21">
      <c r="B12" s="1" t="s">
        <v>1200</v>
      </c>
      <c r="C12" s="1" t="s">
        <v>934</v>
      </c>
      <c r="D12" s="69">
        <f>'JCN-R2 Constant Growth DCF'!M9</f>
        <v>0.10181681811437615</v>
      </c>
      <c r="E12" s="69">
        <f>'JCN-R2 Constant Growth DCF'!M48</f>
        <v>0.10402553529479629</v>
      </c>
      <c r="F12" s="69">
        <f>'JCN-R2 Constant Growth DCF'!M86</f>
        <v>0.10411860006062905</v>
      </c>
      <c r="G12" s="114">
        <f t="shared" si="0"/>
        <v>0.10332031782326717</v>
      </c>
      <c r="H12" s="69">
        <f>AVERAGE('JCN-R4 CAPM Total MRP 1'!H10,'JCN-R4 CAPM FERC MRP 2'!H10)</f>
        <v>0.12048452714101557</v>
      </c>
      <c r="I12" s="69">
        <f>AVERAGE('JCN-R4 CAPM Total MRP 1'!H41,'JCN-R4 CAPM FERC MRP 2'!H41)</f>
        <v>0.12035002714101557</v>
      </c>
      <c r="J12" s="69">
        <f>AVERAGE('JCN-R4 CAPM Total MRP 1'!H72,'JCN-R4 CAPM FERC MRP 2'!H72)</f>
        <v>0.12002002714101556</v>
      </c>
      <c r="K12" s="69">
        <f>AVERAGE('JCN-R4 CAPM Total MRP 1'!H104,'JCN-R4 CAPM FERC MRP 2'!H104)</f>
        <v>0.11015182895615733</v>
      </c>
      <c r="L12" s="69">
        <f>AVERAGE('JCN-R4 CAPM Total MRP 1'!H135,'JCN-R4 CAPM FERC MRP 2'!H135)</f>
        <v>0.10991146170734807</v>
      </c>
      <c r="M12" s="69">
        <f>AVERAGE('JCN-R4 CAPM Total MRP 1'!H166,'JCN-R4 CAPM FERC MRP 2'!H166)</f>
        <v>0.10932171306714691</v>
      </c>
      <c r="N12" s="114">
        <f t="shared" si="1"/>
        <v>0.11503993085894983</v>
      </c>
      <c r="O12" s="69">
        <f>'JCN-R5 Risk Premium - Elec'!$M$51</f>
        <v>0.10590885911584369</v>
      </c>
      <c r="P12" s="69">
        <f>'JCN-R5 Risk Premium - Elec'!$M$52</f>
        <v>0.1055114066786004</v>
      </c>
      <c r="Q12" s="69">
        <f>'JCN-R5 Risk Premium - Elec'!$M$53</f>
        <v>0.10453624456491799</v>
      </c>
      <c r="R12" s="114">
        <f t="shared" si="2"/>
        <v>0.10531883678645403</v>
      </c>
      <c r="S12" s="6">
        <f>'JCN-R6 Exp Earnings'!M8</f>
        <v>0.11141571879410316</v>
      </c>
      <c r="T12" s="6"/>
      <c r="U12" s="117">
        <f t="shared" si="3"/>
        <v>0.10789302848955701</v>
      </c>
    </row>
    <row r="13" spans="2:21">
      <c r="B13" s="1" t="s">
        <v>1201</v>
      </c>
      <c r="C13" s="1" t="s">
        <v>280</v>
      </c>
      <c r="D13" s="69">
        <f>'JCN-R2 Constant Growth DCF'!M10</f>
        <v>0.10065666101394119</v>
      </c>
      <c r="E13" s="69">
        <f>'JCN-R2 Constant Growth DCF'!M49</f>
        <v>0.10228827214110589</v>
      </c>
      <c r="F13" s="69">
        <f>'JCN-R2 Constant Growth DCF'!M87</f>
        <v>0.10590498771091485</v>
      </c>
      <c r="G13" s="114">
        <f t="shared" ref="G13:G23" si="4">IFERROR(AVERAGE(D13:F13),"NA")</f>
        <v>0.10294997362198731</v>
      </c>
      <c r="H13" s="69">
        <f>AVERAGE('JCN-R4 CAPM Total MRP 1'!H11,'JCN-R4 CAPM FERC MRP 2'!H11)</f>
        <v>0.13361179663648892</v>
      </c>
      <c r="I13" s="69">
        <f>AVERAGE('JCN-R4 CAPM Total MRP 1'!H42,'JCN-R4 CAPM FERC MRP 2'!H42)</f>
        <v>0.13361179663648892</v>
      </c>
      <c r="J13" s="69">
        <f>AVERAGE('JCN-R4 CAPM Total MRP 1'!H73,'JCN-R4 CAPM FERC MRP 2'!H73)</f>
        <v>0.13361179663648892</v>
      </c>
      <c r="K13" s="69">
        <f>AVERAGE('JCN-R4 CAPM Total MRP 1'!H105,'JCN-R4 CAPM FERC MRP 2'!H105)</f>
        <v>0.11951730714656782</v>
      </c>
      <c r="L13" s="69">
        <f>AVERAGE('JCN-R4 CAPM Total MRP 1'!H136,'JCN-R4 CAPM FERC MRP 2'!H136)</f>
        <v>0.11937289715810465</v>
      </c>
      <c r="M13" s="69">
        <f>AVERAGE('JCN-R4 CAPM Total MRP 1'!H167,'JCN-R4 CAPM FERC MRP 2'!H167)</f>
        <v>0.11901858268826933</v>
      </c>
      <c r="N13" s="114">
        <f t="shared" ref="N13:N23" si="5">IFERROR(AVERAGE(H13:M13),"NA")</f>
        <v>0.1264573628170681</v>
      </c>
      <c r="O13" s="69">
        <f>'JCN-R5 Risk Premium - Elec'!$M$51</f>
        <v>0.10590885911584369</v>
      </c>
      <c r="P13" s="69">
        <f>'JCN-R5 Risk Premium - Elec'!$M$52</f>
        <v>0.1055114066786004</v>
      </c>
      <c r="Q13" s="69">
        <f>'JCN-R5 Risk Premium - Elec'!$M$53</f>
        <v>0.10453624456491799</v>
      </c>
      <c r="R13" s="114">
        <f t="shared" ref="R13:R23" si="6">IFERROR(AVERAGE(O13:Q13),"NA")</f>
        <v>0.10531883678645403</v>
      </c>
      <c r="S13" s="6">
        <f>'JCN-R6 Exp Earnings'!M9</f>
        <v>9.7867506706053792E-2</v>
      </c>
      <c r="T13" s="6"/>
      <c r="U13" s="117">
        <f t="shared" ref="U13:U23" si="7">AVERAGE(G13,N13,R13)</f>
        <v>0.11157539107516982</v>
      </c>
    </row>
    <row r="14" spans="2:21">
      <c r="B14" s="1" t="s">
        <v>1202</v>
      </c>
      <c r="C14" s="1" t="s">
        <v>675</v>
      </c>
      <c r="D14" s="69">
        <f>'JCN-R2 Constant Growth DCF'!M11</f>
        <v>0.10385492255837671</v>
      </c>
      <c r="E14" s="69">
        <f>'JCN-R2 Constant Growth DCF'!M50</f>
        <v>0.10568733063888441</v>
      </c>
      <c r="F14" s="69">
        <f>'JCN-R2 Constant Growth DCF'!M88</f>
        <v>0.1073477382991693</v>
      </c>
      <c r="G14" s="114">
        <f t="shared" si="4"/>
        <v>0.10562999716547679</v>
      </c>
      <c r="H14" s="69">
        <f>AVERAGE('JCN-R4 CAPM Total MRP 1'!H12,'JCN-R4 CAPM FERC MRP 2'!H12)</f>
        <v>0.1292360401379978</v>
      </c>
      <c r="I14" s="69">
        <f>AVERAGE('JCN-R4 CAPM Total MRP 1'!H43,'JCN-R4 CAPM FERC MRP 2'!H43)</f>
        <v>0.12919120680466445</v>
      </c>
      <c r="J14" s="69">
        <f>AVERAGE('JCN-R4 CAPM Total MRP 1'!H74,'JCN-R4 CAPM FERC MRP 2'!H74)</f>
        <v>0.12908120680466445</v>
      </c>
      <c r="K14" s="69">
        <f>AVERAGE('JCN-R4 CAPM Total MRP 1'!H106,'JCN-R4 CAPM FERC MRP 2'!H106)</f>
        <v>0.11342131947187803</v>
      </c>
      <c r="L14" s="69">
        <f>AVERAGE('JCN-R4 CAPM Total MRP 1'!H137,'JCN-R4 CAPM FERC MRP 2'!H137)</f>
        <v>0.1132144509239613</v>
      </c>
      <c r="M14" s="69">
        <f>AVERAGE('JCN-R4 CAPM Total MRP 1'!H168,'JCN-R4 CAPM FERC MRP 2'!H168)</f>
        <v>0.1127068924049091</v>
      </c>
      <c r="N14" s="114">
        <f t="shared" si="5"/>
        <v>0.12114185275801252</v>
      </c>
      <c r="O14" s="69">
        <f>'JCN-R5 Risk Premium - Elec'!$M$51</f>
        <v>0.10590885911584369</v>
      </c>
      <c r="P14" s="69">
        <f>'JCN-R5 Risk Premium - Elec'!$M$52</f>
        <v>0.1055114066786004</v>
      </c>
      <c r="Q14" s="69">
        <f>'JCN-R5 Risk Premium - Elec'!$M$53</f>
        <v>0.10453624456491799</v>
      </c>
      <c r="R14" s="114">
        <f t="shared" si="6"/>
        <v>0.10531883678645403</v>
      </c>
      <c r="S14" s="6">
        <f>'JCN-R6 Exp Earnings'!M10</f>
        <v>0.10054267108926203</v>
      </c>
      <c r="T14" s="6"/>
      <c r="U14" s="117">
        <f t="shared" si="7"/>
        <v>0.11069689556998112</v>
      </c>
    </row>
    <row r="15" spans="2:21">
      <c r="B15" s="1" t="s">
        <v>1203</v>
      </c>
      <c r="C15" s="1" t="s">
        <v>1204</v>
      </c>
      <c r="D15" s="69">
        <f>'JCN-R2 Constant Growth DCF'!M12</f>
        <v>0.10817974900265533</v>
      </c>
      <c r="E15" s="69">
        <f>'JCN-R2 Constant Growth DCF'!M51</f>
        <v>0.10872337198352849</v>
      </c>
      <c r="F15" s="69">
        <f>'JCN-R2 Constant Growth DCF'!M89</f>
        <v>0.11017310925543061</v>
      </c>
      <c r="G15" s="114">
        <f t="shared" si="4"/>
        <v>0.10902541008053813</v>
      </c>
      <c r="H15" s="69">
        <f>AVERAGE('JCN-R4 CAPM Total MRP 1'!H13,'JCN-R4 CAPM FERC MRP 2'!H13)</f>
        <v>0.12048452714101557</v>
      </c>
      <c r="I15" s="69">
        <f>AVERAGE('JCN-R4 CAPM Total MRP 1'!H44,'JCN-R4 CAPM FERC MRP 2'!H44)</f>
        <v>0.12035002714101557</v>
      </c>
      <c r="J15" s="69">
        <f>AVERAGE('JCN-R4 CAPM Total MRP 1'!H75,'JCN-R4 CAPM FERC MRP 2'!H75)</f>
        <v>0.12002002714101556</v>
      </c>
      <c r="K15" s="69">
        <f>AVERAGE('JCN-R4 CAPM Total MRP 1'!H107,'JCN-R4 CAPM FERC MRP 2'!H107)</f>
        <v>0.11303965857036591</v>
      </c>
      <c r="L15" s="69">
        <f>AVERAGE('JCN-R4 CAPM Total MRP 1'!H138,'JCN-R4 CAPM FERC MRP 2'!H138)</f>
        <v>0.11282887958309459</v>
      </c>
      <c r="M15" s="69">
        <f>AVERAGE('JCN-R4 CAPM Total MRP 1'!H169,'JCN-R4 CAPM FERC MRP 2'!H169)</f>
        <v>0.11231172667752183</v>
      </c>
      <c r="N15" s="114">
        <f t="shared" si="5"/>
        <v>0.11650580770900486</v>
      </c>
      <c r="O15" s="69">
        <f>'JCN-R5 Risk Premium - Elec'!$M$51</f>
        <v>0.10590885911584369</v>
      </c>
      <c r="P15" s="69">
        <f>'JCN-R5 Risk Premium - Elec'!$M$52</f>
        <v>0.1055114066786004</v>
      </c>
      <c r="Q15" s="69">
        <f>'JCN-R5 Risk Premium - Elec'!$M$53</f>
        <v>0.10453624456491799</v>
      </c>
      <c r="R15" s="114">
        <f t="shared" si="6"/>
        <v>0.10531883678645403</v>
      </c>
      <c r="S15" s="6">
        <f>'JCN-R6 Exp Earnings'!M11</f>
        <v>9.2371735361973059E-2</v>
      </c>
      <c r="T15" s="6"/>
      <c r="U15" s="117">
        <f t="shared" si="7"/>
        <v>0.11028335152533235</v>
      </c>
    </row>
    <row r="16" spans="2:21">
      <c r="B16" s="1" t="s">
        <v>1205</v>
      </c>
      <c r="C16" s="1" t="s">
        <v>296</v>
      </c>
      <c r="D16" s="69">
        <f>'JCN-R2 Constant Growth DCF'!M13</f>
        <v>0.11260749585905011</v>
      </c>
      <c r="E16" s="69">
        <f>'JCN-R2 Constant Growth DCF'!M52</f>
        <v>0.11222823797579731</v>
      </c>
      <c r="F16" s="69">
        <f>'JCN-R2 Constant Growth DCF'!M90</f>
        <v>0.11058322521077932</v>
      </c>
      <c r="G16" s="114">
        <f t="shared" si="4"/>
        <v>0.11180631968187559</v>
      </c>
      <c r="H16" s="69">
        <f>AVERAGE('JCN-R4 CAPM Total MRP 1'!H14,'JCN-R4 CAPM FERC MRP 2'!H14)</f>
        <v>0.13798755313498001</v>
      </c>
      <c r="I16" s="69">
        <f>AVERAGE('JCN-R4 CAPM Total MRP 1'!H45,'JCN-R4 CAPM FERC MRP 2'!H45)</f>
        <v>0.13803238646831337</v>
      </c>
      <c r="J16" s="69">
        <f>AVERAGE('JCN-R4 CAPM Total MRP 1'!H76,'JCN-R4 CAPM FERC MRP 2'!H76)</f>
        <v>0.13814238646831337</v>
      </c>
      <c r="K16" s="69">
        <f>AVERAGE('JCN-R4 CAPM Total MRP 1'!H108,'JCN-R4 CAPM FERC MRP 2'!H108)</f>
        <v>0.11563442333252441</v>
      </c>
      <c r="L16" s="69">
        <f>AVERAGE('JCN-R4 CAPM Total MRP 1'!H139,'JCN-R4 CAPM FERC MRP 2'!H139)</f>
        <v>0.11545022990903929</v>
      </c>
      <c r="M16" s="69">
        <f>AVERAGE('JCN-R4 CAPM Total MRP 1'!H170,'JCN-R4 CAPM FERC MRP 2'!H170)</f>
        <v>0.11499830552428021</v>
      </c>
      <c r="N16" s="114">
        <f t="shared" si="5"/>
        <v>0.12670754747290844</v>
      </c>
      <c r="O16" s="69">
        <f>'JCN-R5 Risk Premium - Elec'!$M$51</f>
        <v>0.10590885911584369</v>
      </c>
      <c r="P16" s="69">
        <f>'JCN-R5 Risk Premium - Elec'!$M$52</f>
        <v>0.1055114066786004</v>
      </c>
      <c r="Q16" s="69">
        <f>'JCN-R5 Risk Premium - Elec'!$M$53</f>
        <v>0.10453624456491799</v>
      </c>
      <c r="R16" s="114">
        <f t="shared" si="6"/>
        <v>0.10531883678645403</v>
      </c>
      <c r="S16" s="6">
        <f>'JCN-R6 Exp Earnings'!M12</f>
        <v>0.14643493054316181</v>
      </c>
      <c r="T16" s="6"/>
      <c r="U16" s="117">
        <f t="shared" si="7"/>
        <v>0.11461090131374602</v>
      </c>
    </row>
    <row r="17" spans="2:21">
      <c r="B17" s="1" t="s">
        <v>1206</v>
      </c>
      <c r="C17" s="1" t="s">
        <v>1207</v>
      </c>
      <c r="D17" s="69">
        <f>'JCN-R2 Constant Growth DCF'!M14</f>
        <v>0.10432846338913604</v>
      </c>
      <c r="E17" s="69">
        <f>'JCN-R2 Constant Growth DCF'!M53</f>
        <v>0.10544489594877478</v>
      </c>
      <c r="F17" s="69">
        <f>'JCN-R2 Constant Growth DCF'!M91</f>
        <v>0.10534333846390695</v>
      </c>
      <c r="G17" s="114">
        <f t="shared" si="4"/>
        <v>0.10503889926727257</v>
      </c>
      <c r="H17" s="69">
        <f>AVERAGE('JCN-R4 CAPM Total MRP 1'!H15,'JCN-R4 CAPM FERC MRP 2'!H15)</f>
        <v>0.13361179663648892</v>
      </c>
      <c r="I17" s="69">
        <f>AVERAGE('JCN-R4 CAPM Total MRP 1'!H46,'JCN-R4 CAPM FERC MRP 2'!H46)</f>
        <v>0.13361179663648892</v>
      </c>
      <c r="J17" s="69">
        <f>AVERAGE('JCN-R4 CAPM Total MRP 1'!H77,'JCN-R4 CAPM FERC MRP 2'!H77)</f>
        <v>0.13361179663648892</v>
      </c>
      <c r="K17" s="69">
        <f>AVERAGE('JCN-R4 CAPM Total MRP 1'!H109,'JCN-R4 CAPM FERC MRP 2'!H109)</f>
        <v>0.12060746801667108</v>
      </c>
      <c r="L17" s="69">
        <f>AVERAGE('JCN-R4 CAPM Total MRP 1'!H140,'JCN-R4 CAPM FERC MRP 2'!H140)</f>
        <v>0.12047422765012199</v>
      </c>
      <c r="M17" s="69">
        <f>AVERAGE('JCN-R4 CAPM Total MRP 1'!H171,'JCN-R4 CAPM FERC MRP 2'!H171)</f>
        <v>0.12014731820059635</v>
      </c>
      <c r="N17" s="114">
        <f t="shared" si="5"/>
        <v>0.12701073396280935</v>
      </c>
      <c r="O17" s="69">
        <f>'JCN-R5 Risk Premium - Elec'!$M$51</f>
        <v>0.10590885911584369</v>
      </c>
      <c r="P17" s="69">
        <f>'JCN-R5 Risk Premium - Elec'!$M$52</f>
        <v>0.1055114066786004</v>
      </c>
      <c r="Q17" s="69">
        <f>'JCN-R5 Risk Premium - Elec'!$M$53</f>
        <v>0.10453624456491799</v>
      </c>
      <c r="R17" s="114">
        <f t="shared" si="6"/>
        <v>0.10531883678645403</v>
      </c>
      <c r="S17" s="6">
        <f>'JCN-R6 Exp Earnings'!M13</f>
        <v>8.1391475172884156E-2</v>
      </c>
      <c r="T17" s="6"/>
      <c r="U17" s="117">
        <f t="shared" si="7"/>
        <v>0.11245615667217866</v>
      </c>
    </row>
    <row r="18" spans="2:21">
      <c r="B18" s="1" t="s">
        <v>1208</v>
      </c>
      <c r="C18" s="1" t="s">
        <v>1209</v>
      </c>
      <c r="D18" s="69">
        <f>'JCN-R2 Constant Growth DCF'!M15</f>
        <v>0.10070154607021921</v>
      </c>
      <c r="E18" s="69">
        <f>'JCN-R2 Constant Growth DCF'!M54</f>
        <v>0.10227364497632796</v>
      </c>
      <c r="F18" s="69">
        <f>'JCN-R2 Constant Growth DCF'!M92</f>
        <v>0.10383672158783039</v>
      </c>
      <c r="G18" s="114">
        <f t="shared" si="4"/>
        <v>0.10227063754479253</v>
      </c>
      <c r="H18" s="69">
        <f>AVERAGE('JCN-R4 CAPM Total MRP 1'!H16,'JCN-R4 CAPM FERC MRP 2'!H16)</f>
        <v>0.13798755313498001</v>
      </c>
      <c r="I18" s="69">
        <f>AVERAGE('JCN-R4 CAPM Total MRP 1'!H47,'JCN-R4 CAPM FERC MRP 2'!H47)</f>
        <v>0.13803238646831337</v>
      </c>
      <c r="J18" s="69">
        <f>AVERAGE('JCN-R4 CAPM Total MRP 1'!H78,'JCN-R4 CAPM FERC MRP 2'!H78)</f>
        <v>0.13814238646831337</v>
      </c>
      <c r="K18" s="69">
        <f>AVERAGE('JCN-R4 CAPM Total MRP 1'!H110,'JCN-R4 CAPM FERC MRP 2'!H110)</f>
        <v>0.12463009056920456</v>
      </c>
      <c r="L18" s="69">
        <f>AVERAGE('JCN-R4 CAPM Total MRP 1'!H141,'JCN-R4 CAPM FERC MRP 2'!H141)</f>
        <v>0.12453806537946756</v>
      </c>
      <c r="M18" s="69">
        <f>AVERAGE('JCN-R4 CAPM Total MRP 1'!H172,'JCN-R4 CAPM FERC MRP 2'!H172)</f>
        <v>0.12431227866858865</v>
      </c>
      <c r="N18" s="114">
        <f t="shared" si="5"/>
        <v>0.13127379344814458</v>
      </c>
      <c r="O18" s="69">
        <f>'JCN-R5 Risk Premium - Elec'!$M$51</f>
        <v>0.10590885911584369</v>
      </c>
      <c r="P18" s="69">
        <f>'JCN-R5 Risk Premium - Elec'!$M$52</f>
        <v>0.1055114066786004</v>
      </c>
      <c r="Q18" s="69">
        <f>'JCN-R5 Risk Premium - Elec'!$M$53</f>
        <v>0.10453624456491799</v>
      </c>
      <c r="R18" s="114">
        <f t="shared" si="6"/>
        <v>0.10531883678645403</v>
      </c>
      <c r="S18" s="6">
        <f>'JCN-R6 Exp Earnings'!M14</f>
        <v>0.13107962811267104</v>
      </c>
      <c r="T18" s="6"/>
      <c r="U18" s="117">
        <f t="shared" si="7"/>
        <v>0.11295442259313038</v>
      </c>
    </row>
    <row r="19" spans="2:21">
      <c r="B19" s="1" t="s">
        <v>1210</v>
      </c>
      <c r="C19" s="1" t="s">
        <v>436</v>
      </c>
      <c r="D19" s="69">
        <f>'JCN-R2 Constant Growth DCF'!M16</f>
        <v>8.1722412590775728E-2</v>
      </c>
      <c r="E19" s="69">
        <f>'JCN-R2 Constant Growth DCF'!M55</f>
        <v>8.3115740625492679E-2</v>
      </c>
      <c r="F19" s="69">
        <f>'JCN-R2 Constant Growth DCF'!M93</f>
        <v>8.3577985412166711E-2</v>
      </c>
      <c r="G19" s="114">
        <f t="shared" si="4"/>
        <v>8.2805379542811711E-2</v>
      </c>
      <c r="H19" s="69">
        <f>AVERAGE('JCN-R4 CAPM Total MRP 1'!H17,'JCN-R4 CAPM FERC MRP 2'!H17)</f>
        <v>0.1292360401379978</v>
      </c>
      <c r="I19" s="69">
        <f>AVERAGE('JCN-R4 CAPM Total MRP 1'!H48,'JCN-R4 CAPM FERC MRP 2'!H48)</f>
        <v>0.12919120680466445</v>
      </c>
      <c r="J19" s="69">
        <f>AVERAGE('JCN-R4 CAPM Total MRP 1'!H79,'JCN-R4 CAPM FERC MRP 2'!H79)</f>
        <v>0.12908120680466445</v>
      </c>
      <c r="K19" s="69">
        <f>AVERAGE('JCN-R4 CAPM Total MRP 1'!H111,'JCN-R4 CAPM FERC MRP 2'!H111)</f>
        <v>0.11658237731559293</v>
      </c>
      <c r="L19" s="69">
        <f>AVERAGE('JCN-R4 CAPM Total MRP 1'!H142,'JCN-R4 CAPM FERC MRP 2'!H142)</f>
        <v>0.11640789648395843</v>
      </c>
      <c r="M19" s="69">
        <f>AVERAGE('JCN-R4 CAPM Total MRP 1'!H173,'JCN-R4 CAPM FERC MRP 2'!H173)</f>
        <v>0.11597980225020832</v>
      </c>
      <c r="N19" s="114">
        <f t="shared" si="5"/>
        <v>0.12274642163284773</v>
      </c>
      <c r="O19" s="69">
        <f>'JCN-R5 Risk Premium - Elec'!$M$51</f>
        <v>0.10590885911584369</v>
      </c>
      <c r="P19" s="69">
        <f>'JCN-R5 Risk Premium - Elec'!$M$52</f>
        <v>0.1055114066786004</v>
      </c>
      <c r="Q19" s="69">
        <f>'JCN-R5 Risk Premium - Elec'!$M$53</f>
        <v>0.10453624456491799</v>
      </c>
      <c r="R19" s="114">
        <f t="shared" si="6"/>
        <v>0.10531883678645403</v>
      </c>
      <c r="S19" s="6">
        <f>'JCN-R6 Exp Earnings'!M15</f>
        <v>8.799696847680101E-2</v>
      </c>
      <c r="T19" s="6"/>
      <c r="U19" s="117">
        <f t="shared" si="7"/>
        <v>0.10362354598737115</v>
      </c>
    </row>
    <row r="20" spans="2:21">
      <c r="B20" s="1" t="s">
        <v>1256</v>
      </c>
      <c r="C20" s="1" t="s">
        <v>1257</v>
      </c>
      <c r="D20" s="69">
        <f>'JCN-R2 Constant Growth DCF'!M17</f>
        <v>7.9530670155862099E-2</v>
      </c>
      <c r="E20" s="69">
        <f>'JCN-R2 Constant Growth DCF'!M56</f>
        <v>8.1092827329826062E-2</v>
      </c>
      <c r="F20" s="69">
        <f>'JCN-R2 Constant Growth DCF'!M94</f>
        <v>8.3806307014119119E-2</v>
      </c>
      <c r="G20" s="114">
        <f t="shared" si="4"/>
        <v>8.1476601499935755E-2</v>
      </c>
      <c r="H20" s="69">
        <f>AVERAGE('JCN-R4 CAPM Total MRP 1'!H18,'JCN-R4 CAPM FERC MRP 2'!H18)</f>
        <v>0.12486028363950669</v>
      </c>
      <c r="I20" s="69">
        <f>AVERAGE('JCN-R4 CAPM Total MRP 1'!H49,'JCN-R4 CAPM FERC MRP 2'!H49)</f>
        <v>0.12477061697284003</v>
      </c>
      <c r="J20" s="69">
        <f>AVERAGE('JCN-R4 CAPM Total MRP 1'!H80,'JCN-R4 CAPM FERC MRP 2'!H80)</f>
        <v>0.12455061697284003</v>
      </c>
      <c r="K20" s="69">
        <f>AVERAGE('JCN-R4 CAPM Total MRP 1'!H112,'JCN-R4 CAPM FERC MRP 2'!H112)</f>
        <v>0.11673416081330018</v>
      </c>
      <c r="L20" s="69">
        <f>AVERAGE('JCN-R4 CAPM Total MRP 1'!H143,'JCN-R4 CAPM FERC MRP 2'!H143)</f>
        <v>0.11656123513222069</v>
      </c>
      <c r="M20" s="69">
        <f>AVERAGE('JCN-R4 CAPM Total MRP 1'!H174,'JCN-R4 CAPM FERC MRP 2'!H174)</f>
        <v>0.11613695650949774</v>
      </c>
      <c r="N20" s="114">
        <f t="shared" si="5"/>
        <v>0.12060231167336756</v>
      </c>
      <c r="O20" s="69">
        <f>'JCN-R5 Risk Premium - Elec'!$M$51</f>
        <v>0.10590885911584369</v>
      </c>
      <c r="P20" s="69">
        <f>'JCN-R5 Risk Premium - Elec'!$M$52</f>
        <v>0.1055114066786004</v>
      </c>
      <c r="Q20" s="69">
        <f>'JCN-R5 Risk Premium - Elec'!$M$53</f>
        <v>0.10453624456491799</v>
      </c>
      <c r="R20" s="114">
        <f t="shared" si="6"/>
        <v>0.10531883678645403</v>
      </c>
      <c r="S20" s="6">
        <f>'JCN-R6 Exp Earnings'!M16</f>
        <v>0.10299679018930977</v>
      </c>
      <c r="T20" s="6"/>
      <c r="U20" s="117">
        <f t="shared" si="7"/>
        <v>0.10246591665325244</v>
      </c>
    </row>
    <row r="21" spans="2:21">
      <c r="B21" s="1" t="s">
        <v>1211</v>
      </c>
      <c r="C21" s="1" t="s">
        <v>1212</v>
      </c>
      <c r="D21" s="69">
        <f>'JCN-R2 Constant Growth DCF'!M18</f>
        <v>9.6116281412096494E-2</v>
      </c>
      <c r="E21" s="69">
        <f>'JCN-R2 Constant Growth DCF'!M57</f>
        <v>9.6458792135615215E-2</v>
      </c>
      <c r="F21" s="69">
        <f>'JCN-R2 Constant Growth DCF'!M95</f>
        <v>9.4645526821838494E-2</v>
      </c>
      <c r="G21" s="114">
        <f t="shared" si="4"/>
        <v>9.5740200123183405E-2</v>
      </c>
      <c r="H21" s="69">
        <f>AVERAGE('JCN-R4 CAPM Total MRP 1'!H19,'JCN-R4 CAPM FERC MRP 2'!H19)</f>
        <v>0.1292360401379978</v>
      </c>
      <c r="I21" s="69">
        <f>AVERAGE('JCN-R4 CAPM Total MRP 1'!H50,'JCN-R4 CAPM FERC MRP 2'!H50)</f>
        <v>0.12919120680466445</v>
      </c>
      <c r="J21" s="69">
        <f>AVERAGE('JCN-R4 CAPM Total MRP 1'!H81,'JCN-R4 CAPM FERC MRP 2'!H81)</f>
        <v>0.12908120680466445</v>
      </c>
      <c r="K21" s="69">
        <f>AVERAGE('JCN-R4 CAPM Total MRP 1'!H113,'JCN-R4 CAPM FERC MRP 2'!H113)</f>
        <v>0.11310308229862129</v>
      </c>
      <c r="L21" s="69">
        <f>AVERAGE('JCN-R4 CAPM Total MRP 1'!H144,'JCN-R4 CAPM FERC MRP 2'!H144)</f>
        <v>0.11289295314119108</v>
      </c>
      <c r="M21" s="69">
        <f>AVERAGE('JCN-R4 CAPM Total MRP 1'!H175,'JCN-R4 CAPM FERC MRP 2'!H175)</f>
        <v>0.11237739461366711</v>
      </c>
      <c r="N21" s="114">
        <f t="shared" si="5"/>
        <v>0.12098031396680103</v>
      </c>
      <c r="O21" s="69">
        <f>'JCN-R5 Risk Premium - Elec'!$M$51</f>
        <v>0.10590885911584369</v>
      </c>
      <c r="P21" s="69">
        <f>'JCN-R5 Risk Premium - Elec'!$M$52</f>
        <v>0.1055114066786004</v>
      </c>
      <c r="Q21" s="69">
        <f>'JCN-R5 Risk Premium - Elec'!$M$53</f>
        <v>0.10453624456491799</v>
      </c>
      <c r="R21" s="114">
        <f t="shared" si="6"/>
        <v>0.10531883678645403</v>
      </c>
      <c r="S21" s="6">
        <f>'JCN-R6 Exp Earnings'!M17</f>
        <v>9.8780783357313467E-2</v>
      </c>
      <c r="T21" s="6"/>
      <c r="U21" s="117">
        <f t="shared" si="7"/>
        <v>0.10734645029214616</v>
      </c>
    </row>
    <row r="22" spans="2:21">
      <c r="B22" s="1" t="s">
        <v>1213</v>
      </c>
      <c r="C22" s="1" t="s">
        <v>430</v>
      </c>
      <c r="D22" s="69">
        <f>'JCN-R2 Constant Growth DCF'!M19</f>
        <v>0.10412822034630788</v>
      </c>
      <c r="E22" s="69">
        <f>'JCN-R2 Constant Growth DCF'!M58</f>
        <v>0.10508204506362816</v>
      </c>
      <c r="F22" s="69">
        <f>'JCN-R2 Constant Growth DCF'!M96</f>
        <v>0.10616107507644378</v>
      </c>
      <c r="G22" s="114">
        <f t="shared" si="4"/>
        <v>0.1051237801621266</v>
      </c>
      <c r="H22" s="69">
        <f>AVERAGE('JCN-R4 CAPM Total MRP 1'!H20,'JCN-R4 CAPM FERC MRP 2'!H20)</f>
        <v>0.14236330963347113</v>
      </c>
      <c r="I22" s="69">
        <f>AVERAGE('JCN-R4 CAPM Total MRP 1'!H51,'JCN-R4 CAPM FERC MRP 2'!H51)</f>
        <v>0.14245297630013781</v>
      </c>
      <c r="J22" s="69">
        <f>AVERAGE('JCN-R4 CAPM Total MRP 1'!H82,'JCN-R4 CAPM FERC MRP 2'!H82)</f>
        <v>0.14267297630013781</v>
      </c>
      <c r="K22" s="69">
        <f>AVERAGE('JCN-R4 CAPM Total MRP 1'!H114,'JCN-R4 CAPM FERC MRP 2'!H114)</f>
        <v>0.12637944444071247</v>
      </c>
      <c r="L22" s="69">
        <f>AVERAGE('JCN-R4 CAPM Total MRP 1'!H145,'JCN-R4 CAPM FERC MRP 2'!H145)</f>
        <v>0.12630534286378764</v>
      </c>
      <c r="M22" s="69">
        <f>AVERAGE('JCN-R4 CAPM Total MRP 1'!H176,'JCN-R4 CAPM FERC MRP 2'!H176)</f>
        <v>0.12612353230330289</v>
      </c>
      <c r="N22" s="114">
        <f t="shared" si="5"/>
        <v>0.13438293030692497</v>
      </c>
      <c r="O22" s="69">
        <f>'JCN-R5 Risk Premium - Elec'!$M$51</f>
        <v>0.10590885911584369</v>
      </c>
      <c r="P22" s="69">
        <f>'JCN-R5 Risk Premium - Elec'!$M$52</f>
        <v>0.1055114066786004</v>
      </c>
      <c r="Q22" s="69">
        <f>'JCN-R5 Risk Premium - Elec'!$M$53</f>
        <v>0.10453624456491799</v>
      </c>
      <c r="R22" s="114">
        <f t="shared" si="6"/>
        <v>0.10531883678645403</v>
      </c>
      <c r="S22" s="6">
        <f>'JCN-R6 Exp Earnings'!M18</f>
        <v>9.6592935342101643E-2</v>
      </c>
      <c r="T22" s="6"/>
      <c r="U22" s="117">
        <f t="shared" si="7"/>
        <v>0.11494184908516854</v>
      </c>
    </row>
    <row r="23" spans="2:21">
      <c r="B23" s="1" t="s">
        <v>1214</v>
      </c>
      <c r="C23" s="1" t="s">
        <v>464</v>
      </c>
      <c r="D23" s="69">
        <f>'JCN-R2 Constant Growth DCF'!M20</f>
        <v>9.6544704844939572E-2</v>
      </c>
      <c r="E23" s="69">
        <f>'JCN-R2 Constant Growth DCF'!M59</f>
        <v>9.7845384441648114E-2</v>
      </c>
      <c r="F23" s="69">
        <f>'JCN-R2 Constant Growth DCF'!M97</f>
        <v>9.7503997532902439E-2</v>
      </c>
      <c r="G23" s="114">
        <f t="shared" si="4"/>
        <v>9.7298028939830042E-2</v>
      </c>
      <c r="H23" s="69">
        <f>AVERAGE('JCN-R4 CAPM Total MRP 1'!H21,'JCN-R4 CAPM FERC MRP 2'!H21)</f>
        <v>0.1292360401379978</v>
      </c>
      <c r="I23" s="69">
        <f>AVERAGE('JCN-R4 CAPM Total MRP 1'!H52,'JCN-R4 CAPM FERC MRP 2'!H52)</f>
        <v>0.12919120680466445</v>
      </c>
      <c r="J23" s="69">
        <f>AVERAGE('JCN-R4 CAPM Total MRP 1'!H83,'JCN-R4 CAPM FERC MRP 2'!H83)</f>
        <v>0.12908120680466445</v>
      </c>
      <c r="K23" s="69">
        <f>AVERAGE('JCN-R4 CAPM Total MRP 1'!H115,'JCN-R4 CAPM FERC MRP 2'!H115)</f>
        <v>0.11265677977858218</v>
      </c>
      <c r="L23" s="69">
        <f>AVERAGE('JCN-R4 CAPM Total MRP 1'!H146,'JCN-R4 CAPM FERC MRP 2'!H146)</f>
        <v>0.11244207787363841</v>
      </c>
      <c r="M23" s="69">
        <f>AVERAGE('JCN-R4 CAPM Total MRP 1'!H177,'JCN-R4 CAPM FERC MRP 2'!H177)</f>
        <v>0.1119152999655979</v>
      </c>
      <c r="N23" s="114">
        <f t="shared" si="5"/>
        <v>0.12075376856085755</v>
      </c>
      <c r="O23" s="69">
        <f>'JCN-R5 Risk Premium - Elec'!$M$51</f>
        <v>0.10590885911584369</v>
      </c>
      <c r="P23" s="69">
        <f>'JCN-R5 Risk Premium - Elec'!$M$52</f>
        <v>0.1055114066786004</v>
      </c>
      <c r="Q23" s="69">
        <f>'JCN-R5 Risk Premium - Elec'!$M$53</f>
        <v>0.10453624456491799</v>
      </c>
      <c r="R23" s="114">
        <f t="shared" si="6"/>
        <v>0.10531883678645403</v>
      </c>
      <c r="S23" s="6">
        <f>'JCN-R6 Exp Earnings'!M19</f>
        <v>0.14677919343288673</v>
      </c>
      <c r="T23" s="6"/>
      <c r="U23" s="117">
        <f t="shared" si="7"/>
        <v>0.10779021142904721</v>
      </c>
    </row>
    <row r="24" spans="2:21">
      <c r="B24" s="1" t="s">
        <v>1274</v>
      </c>
      <c r="C24" s="1" t="s">
        <v>570</v>
      </c>
      <c r="D24" s="69">
        <f>'JCN-R2 Constant Growth DCF'!M21</f>
        <v>0.10187541520680712</v>
      </c>
      <c r="E24" s="69">
        <f>'JCN-R2 Constant Growth DCF'!M60</f>
        <v>0.10241018276529512</v>
      </c>
      <c r="F24" s="69">
        <f>'JCN-R2 Constant Growth DCF'!M98</f>
        <v>0.1041117885884823</v>
      </c>
      <c r="G24" s="114">
        <f t="shared" si="0"/>
        <v>0.1027991288535282</v>
      </c>
      <c r="H24" s="69">
        <f>AVERAGE('JCN-R4 CAPM Total MRP 1'!H22,'JCN-R4 CAPM FERC MRP 2'!H22)</f>
        <v>0.12048452714101557</v>
      </c>
      <c r="I24" s="69">
        <f>AVERAGE('JCN-R4 CAPM Total MRP 1'!H53,'JCN-R4 CAPM FERC MRP 2'!H53)</f>
        <v>0.12035002714101557</v>
      </c>
      <c r="J24" s="69">
        <f>AVERAGE('JCN-R4 CAPM Total MRP 1'!H84,'JCN-R4 CAPM FERC MRP 2'!H84)</f>
        <v>0.12002002714101556</v>
      </c>
      <c r="K24" s="69">
        <f>AVERAGE('JCN-R4 CAPM Total MRP 1'!H116,'JCN-R4 CAPM FERC MRP 2'!H116)</f>
        <v>0.10876443525231878</v>
      </c>
      <c r="L24" s="69">
        <f>AVERAGE('JCN-R4 CAPM Total MRP 1'!H147,'JCN-R4 CAPM FERC MRP 2'!H147)</f>
        <v>0.10850985297933938</v>
      </c>
      <c r="M24" s="69">
        <f>AVERAGE('JCN-R4 CAPM Total MRP 1'!H178,'JCN-R4 CAPM FERC MRP 2'!H178)</f>
        <v>0.10788522732816312</v>
      </c>
      <c r="N24" s="114">
        <f t="shared" si="1"/>
        <v>0.114335682830478</v>
      </c>
      <c r="O24" s="69">
        <f>'JCN-R5 Risk Premium - Elec'!$M$51</f>
        <v>0.10590885911584369</v>
      </c>
      <c r="P24" s="69">
        <f>'JCN-R5 Risk Premium - Elec'!$M$52</f>
        <v>0.1055114066786004</v>
      </c>
      <c r="Q24" s="69">
        <f>'JCN-R5 Risk Premium - Elec'!$M$53</f>
        <v>0.10453624456491799</v>
      </c>
      <c r="R24" s="114">
        <f t="shared" si="2"/>
        <v>0.10531883678645403</v>
      </c>
      <c r="S24" s="6">
        <f>'JCN-R6 Exp Earnings'!M20</f>
        <v>0.113875753195114</v>
      </c>
      <c r="T24" s="6"/>
      <c r="U24" s="117">
        <f t="shared" si="3"/>
        <v>0.1074845494901534</v>
      </c>
    </row>
    <row r="25" spans="2:21">
      <c r="B25" s="1"/>
      <c r="C25" s="2"/>
      <c r="E25" s="11"/>
      <c r="F25" s="11"/>
      <c r="G25" s="115"/>
      <c r="L25" s="11"/>
      <c r="M25" s="11"/>
      <c r="N25" s="11"/>
      <c r="O25" s="11"/>
      <c r="P25" s="11"/>
      <c r="Q25" s="11"/>
      <c r="R25" s="11"/>
      <c r="S25" s="6"/>
      <c r="T25" s="6"/>
      <c r="U25" s="6"/>
    </row>
    <row r="26" spans="2:21" ht="13.5" thickBot="1">
      <c r="B26" s="60" t="s">
        <v>19</v>
      </c>
      <c r="C26" s="71"/>
      <c r="D26" s="72">
        <f t="shared" ref="D26:N26" si="8">MIN(D10:D24)</f>
        <v>7.9530670155862099E-2</v>
      </c>
      <c r="E26" s="72">
        <f t="shared" si="8"/>
        <v>8.1092827329826062E-2</v>
      </c>
      <c r="F26" s="72">
        <f t="shared" si="8"/>
        <v>8.3577985412166711E-2</v>
      </c>
      <c r="G26" s="116">
        <f t="shared" si="8"/>
        <v>8.1476601499935755E-2</v>
      </c>
      <c r="H26" s="72">
        <f t="shared" si="8"/>
        <v>0.12048452714101557</v>
      </c>
      <c r="I26" s="72">
        <f t="shared" si="8"/>
        <v>0.12035002714101557</v>
      </c>
      <c r="J26" s="72">
        <f t="shared" si="8"/>
        <v>0.12002002714101556</v>
      </c>
      <c r="K26" s="72">
        <f t="shared" si="8"/>
        <v>0.10876443525231878</v>
      </c>
      <c r="L26" s="72">
        <f t="shared" si="8"/>
        <v>0.10850985297933938</v>
      </c>
      <c r="M26" s="72">
        <f t="shared" si="8"/>
        <v>0.10788522732816312</v>
      </c>
      <c r="N26" s="116">
        <f t="shared" si="8"/>
        <v>0.114335682830478</v>
      </c>
      <c r="O26" s="72"/>
      <c r="P26" s="72"/>
      <c r="Q26" s="72"/>
      <c r="R26" s="116"/>
      <c r="S26" s="72">
        <f>MIN(S10:S24)</f>
        <v>8.1391475172884156E-2</v>
      </c>
      <c r="T26" s="72"/>
      <c r="U26" s="116">
        <f>MIN(U10:U24)</f>
        <v>0.10246591665325244</v>
      </c>
    </row>
    <row r="27" spans="2:21">
      <c r="B27" s="1" t="s">
        <v>20</v>
      </c>
      <c r="C27" s="2"/>
      <c r="D27" s="6">
        <f t="shared" ref="D27:S27" si="9">MEDIAN(D10:D24)</f>
        <v>0.10070154607021921</v>
      </c>
      <c r="E27" s="6">
        <f t="shared" si="9"/>
        <v>0.10228827214110589</v>
      </c>
      <c r="F27" s="6">
        <f t="shared" si="9"/>
        <v>0.1041117885884823</v>
      </c>
      <c r="G27" s="117">
        <f t="shared" si="9"/>
        <v>0.1027991288535282</v>
      </c>
      <c r="H27" s="6">
        <f t="shared" si="9"/>
        <v>0.1292360401379978</v>
      </c>
      <c r="I27" s="6">
        <f t="shared" si="9"/>
        <v>0.12919120680466445</v>
      </c>
      <c r="J27" s="6">
        <f t="shared" si="9"/>
        <v>0.12908120680466445</v>
      </c>
      <c r="K27" s="6">
        <f t="shared" si="9"/>
        <v>0.11342131947187803</v>
      </c>
      <c r="L27" s="6">
        <f t="shared" si="9"/>
        <v>0.1132144509239613</v>
      </c>
      <c r="M27" s="6">
        <f t="shared" si="9"/>
        <v>0.1127068924049091</v>
      </c>
      <c r="N27" s="117">
        <f t="shared" si="9"/>
        <v>0.12112933086482935</v>
      </c>
      <c r="O27" s="6">
        <f t="shared" si="9"/>
        <v>0.10590885911584369</v>
      </c>
      <c r="P27" s="6">
        <f t="shared" si="9"/>
        <v>0.1055114066786004</v>
      </c>
      <c r="Q27" s="6">
        <f t="shared" si="9"/>
        <v>0.10453624456491799</v>
      </c>
      <c r="R27" s="117">
        <f t="shared" si="9"/>
        <v>0.10531883678645403</v>
      </c>
      <c r="S27" s="6">
        <f t="shared" si="9"/>
        <v>0.10216604920309642</v>
      </c>
      <c r="T27" s="6"/>
      <c r="U27" s="117">
        <f>MEDIAN(U10:U24)</f>
        <v>0.10848723265040373</v>
      </c>
    </row>
    <row r="28" spans="2:21" ht="13.5" thickBot="1">
      <c r="B28" s="66" t="s">
        <v>21</v>
      </c>
      <c r="C28" s="67"/>
      <c r="D28" s="70">
        <f t="shared" ref="D28:S28" si="10">AVERAGE(D10:D24)</f>
        <v>9.9134697754527587E-2</v>
      </c>
      <c r="E28" s="70">
        <f t="shared" si="10"/>
        <v>0.10027846584732737</v>
      </c>
      <c r="F28" s="70">
        <f t="shared" si="10"/>
        <v>0.10114899593331778</v>
      </c>
      <c r="G28" s="118">
        <f t="shared" si="10"/>
        <v>0.10018738651172425</v>
      </c>
      <c r="H28" s="70">
        <f t="shared" si="10"/>
        <v>0.12952775723789717</v>
      </c>
      <c r="I28" s="70">
        <f t="shared" si="10"/>
        <v>0.12948591279345276</v>
      </c>
      <c r="J28" s="70">
        <f t="shared" si="10"/>
        <v>0.12938324612678612</v>
      </c>
      <c r="K28" s="70">
        <f t="shared" si="10"/>
        <v>0.11566332036770913</v>
      </c>
      <c r="L28" s="70">
        <f t="shared" si="10"/>
        <v>0.11547942301883675</v>
      </c>
      <c r="M28" s="70">
        <f t="shared" si="10"/>
        <v>0.1150282250624956</v>
      </c>
      <c r="N28" s="118">
        <f t="shared" si="10"/>
        <v>0.12242798076786295</v>
      </c>
      <c r="O28" s="70">
        <f t="shared" si="10"/>
        <v>0.10590885911584369</v>
      </c>
      <c r="P28" s="70">
        <f t="shared" si="10"/>
        <v>0.10551140667860043</v>
      </c>
      <c r="Q28" s="70">
        <f t="shared" si="10"/>
        <v>0.104536244564918</v>
      </c>
      <c r="R28" s="118">
        <f t="shared" si="10"/>
        <v>0.10531883678645398</v>
      </c>
      <c r="S28" s="70">
        <f t="shared" si="10"/>
        <v>0.10881101266228653</v>
      </c>
      <c r="T28" s="70"/>
      <c r="U28" s="118">
        <f>AVERAGE(U10:U24)</f>
        <v>0.10931140135534709</v>
      </c>
    </row>
    <row r="29" spans="2:21">
      <c r="B29" s="120" t="s">
        <v>22</v>
      </c>
      <c r="C29" s="129"/>
      <c r="D29" s="130">
        <f t="shared" ref="D29:N29" si="11">MAX(D10:D24)</f>
        <v>0.11260749585905011</v>
      </c>
      <c r="E29" s="130">
        <f t="shared" si="11"/>
        <v>0.11222823797579731</v>
      </c>
      <c r="F29" s="130">
        <f t="shared" si="11"/>
        <v>0.11058322521077932</v>
      </c>
      <c r="G29" s="131">
        <f t="shared" si="11"/>
        <v>0.11180631968187559</v>
      </c>
      <c r="H29" s="130">
        <f t="shared" si="11"/>
        <v>0.14236330963347113</v>
      </c>
      <c r="I29" s="130">
        <f t="shared" si="11"/>
        <v>0.14245297630013781</v>
      </c>
      <c r="J29" s="130">
        <f t="shared" si="11"/>
        <v>0.14267297630013781</v>
      </c>
      <c r="K29" s="130">
        <f t="shared" si="11"/>
        <v>0.12637944444071247</v>
      </c>
      <c r="L29" s="130">
        <f t="shared" si="11"/>
        <v>0.12630534286378764</v>
      </c>
      <c r="M29" s="130">
        <f t="shared" si="11"/>
        <v>0.12612353230330289</v>
      </c>
      <c r="N29" s="131">
        <f t="shared" si="11"/>
        <v>0.13438293030692497</v>
      </c>
      <c r="O29" s="130"/>
      <c r="P29" s="130"/>
      <c r="Q29" s="130"/>
      <c r="R29" s="131"/>
      <c r="S29" s="130">
        <f>MAX(S10:S24)</f>
        <v>0.14677919343288673</v>
      </c>
      <c r="T29" s="130"/>
      <c r="U29" s="131">
        <f>MAX(U10:U24)</f>
        <v>0.11494184908516854</v>
      </c>
    </row>
    <row r="30" spans="2:21">
      <c r="B30" s="3"/>
      <c r="C30" s="1"/>
    </row>
  </sheetData>
  <mergeCells count="17">
    <mergeCell ref="U5:U8"/>
    <mergeCell ref="O6:R6"/>
    <mergeCell ref="O7:O8"/>
    <mergeCell ref="P7:P8"/>
    <mergeCell ref="Q7:Q8"/>
    <mergeCell ref="R7:R8"/>
    <mergeCell ref="T5:T8"/>
    <mergeCell ref="B3:S3"/>
    <mergeCell ref="D6:G7"/>
    <mergeCell ref="H7:J7"/>
    <mergeCell ref="K7:M7"/>
    <mergeCell ref="H6:N6"/>
    <mergeCell ref="N7:N8"/>
    <mergeCell ref="B5:B8"/>
    <mergeCell ref="C5:C8"/>
    <mergeCell ref="D5:R5"/>
    <mergeCell ref="S5:S8"/>
  </mergeCells>
  <printOptions horizontalCentered="1"/>
  <pageMargins left="0.7" right="0.7" top="1.25" bottom="0.75" header="0.3" footer="0.3"/>
  <pageSetup scale="52" orientation="landscape" useFirstPageNumber="1" verticalDpi="4294967293" r:id="rId1"/>
  <headerFooter>
    <oddHeader>&amp;R&amp;"Times New Roman,Bold"KyPSC Case No. 2024-00354
Attachment JCN-Rebuttal-1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2:U115"/>
  <sheetViews>
    <sheetView view="pageLayout" zoomScale="78" zoomScaleNormal="85" zoomScaleSheetLayoutView="85" zoomScalePageLayoutView="78" workbookViewId="0"/>
  </sheetViews>
  <sheetFormatPr defaultRowHeight="12.75"/>
  <cols>
    <col min="1" max="1" width="1.7109375" customWidth="1"/>
    <col min="2" max="2" width="44" customWidth="1"/>
    <col min="3" max="3" width="8.5703125" customWidth="1"/>
    <col min="4" max="14" width="10.5703125" customWidth="1"/>
    <col min="15" max="15" width="9.42578125" bestFit="1" customWidth="1"/>
    <col min="16" max="16" width="10.85546875" bestFit="1" customWidth="1"/>
  </cols>
  <sheetData>
    <row r="2" spans="2:21">
      <c r="B2" s="175" t="s">
        <v>32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21" ht="13.5" thickBot="1">
      <c r="B4" s="66"/>
      <c r="C4" s="66"/>
      <c r="D4" s="65">
        <v>1</v>
      </c>
      <c r="E4" s="65">
        <f>D4+1</f>
        <v>2</v>
      </c>
      <c r="F4" s="65">
        <f t="shared" ref="F4:N4" si="0">E4+1</f>
        <v>3</v>
      </c>
      <c r="G4" s="65">
        <f t="shared" si="0"/>
        <v>4</v>
      </c>
      <c r="H4" s="65">
        <f t="shared" si="0"/>
        <v>5</v>
      </c>
      <c r="I4" s="65">
        <f t="shared" si="0"/>
        <v>6</v>
      </c>
      <c r="J4" s="65">
        <f t="shared" si="0"/>
        <v>7</v>
      </c>
      <c r="K4" s="65">
        <f t="shared" si="0"/>
        <v>8</v>
      </c>
      <c r="L4" s="65">
        <f t="shared" si="0"/>
        <v>9</v>
      </c>
      <c r="M4" s="65">
        <f t="shared" si="0"/>
        <v>10</v>
      </c>
      <c r="N4" s="65">
        <f t="shared" si="0"/>
        <v>11</v>
      </c>
    </row>
    <row r="5" spans="2:21" ht="38.25">
      <c r="B5" s="132" t="s">
        <v>0</v>
      </c>
      <c r="C5" s="121" t="s">
        <v>1</v>
      </c>
      <c r="D5" s="133" t="s">
        <v>33</v>
      </c>
      <c r="E5" s="133" t="s">
        <v>34</v>
      </c>
      <c r="F5" s="133" t="s">
        <v>35</v>
      </c>
      <c r="G5" s="133" t="s">
        <v>36</v>
      </c>
      <c r="H5" s="133" t="s">
        <v>37</v>
      </c>
      <c r="I5" s="133" t="s">
        <v>1288</v>
      </c>
      <c r="J5" s="133" t="s">
        <v>38</v>
      </c>
      <c r="K5" s="133" t="s">
        <v>39</v>
      </c>
      <c r="L5" s="121" t="s">
        <v>40</v>
      </c>
      <c r="M5" s="133" t="s">
        <v>41</v>
      </c>
      <c r="N5" s="121" t="s">
        <v>42</v>
      </c>
    </row>
    <row r="6" spans="2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21" s="1" customFormat="1">
      <c r="B7" s="1" t="str">
        <f>'JCN-R1 Summary ROE Results'!B10</f>
        <v>Alliant Energy Corporation</v>
      </c>
      <c r="C7" s="1" t="str">
        <f>'JCN-R1 Summary ROE Results'!C10</f>
        <v>LNT</v>
      </c>
      <c r="D7" s="4">
        <v>2.0299999999999998</v>
      </c>
      <c r="E7" s="4">
        <v>63.178666666666665</v>
      </c>
      <c r="F7" s="5">
        <f t="shared" ref="F7:F21" si="1">D7/E7</f>
        <v>3.2131099105183185E-2</v>
      </c>
      <c r="G7" s="5">
        <f t="shared" ref="G7:G21" si="2">IFERROR(F7*(1+0.5*K7),"")</f>
        <v>3.3172682234509546E-2</v>
      </c>
      <c r="H7" s="9">
        <v>0.06</v>
      </c>
      <c r="I7" s="9">
        <v>6.7500000000000004E-2</v>
      </c>
      <c r="J7" s="9">
        <v>6.7000000000000004E-2</v>
      </c>
      <c r="K7" s="5">
        <f t="shared" ref="K7:K8" si="3">AVERAGE(H7:J7)</f>
        <v>6.483333333333334E-2</v>
      </c>
      <c r="L7" s="9">
        <f t="shared" ref="L7:L21" si="4">$F7*(1+0.5*MIN($H7:$J7))+MIN($H7:$J7)</f>
        <v>9.3095032078338677E-2</v>
      </c>
      <c r="M7" s="5">
        <f>G7+K7</f>
        <v>9.8006015567842886E-2</v>
      </c>
      <c r="N7" s="5">
        <f t="shared" ref="N7:N21" si="5">$F7*(1+0.5*MAX($H7:$J7))+MAX($H7:$J7)</f>
        <v>0.10071552369998313</v>
      </c>
      <c r="O7" s="169"/>
      <c r="P7" s="169"/>
      <c r="Q7" s="58"/>
      <c r="R7" s="169"/>
      <c r="S7" s="58"/>
      <c r="T7" s="169"/>
      <c r="U7" s="58"/>
    </row>
    <row r="8" spans="2:21" s="1" customFormat="1">
      <c r="B8" s="1" t="str">
        <f>'JCN-R1 Summary ROE Results'!B11</f>
        <v>Ameren Corporation</v>
      </c>
      <c r="C8" s="1" t="str">
        <f>'JCN-R1 Summary ROE Results'!C11</f>
        <v>AEE</v>
      </c>
      <c r="D8" s="4">
        <v>2.84</v>
      </c>
      <c r="E8" s="4">
        <v>99.11666666666666</v>
      </c>
      <c r="F8" s="5">
        <f t="shared" si="1"/>
        <v>2.8653102404573735E-2</v>
      </c>
      <c r="G8" s="5">
        <f t="shared" si="2"/>
        <v>2.9617756852194387E-2</v>
      </c>
      <c r="H8" s="9">
        <v>6.5000000000000002E-2</v>
      </c>
      <c r="I8" s="9">
        <v>7.0000000000000007E-2</v>
      </c>
      <c r="J8" s="9">
        <v>6.7000000000000004E-2</v>
      </c>
      <c r="K8" s="5">
        <f t="shared" si="3"/>
        <v>6.7333333333333342E-2</v>
      </c>
      <c r="L8" s="9">
        <f t="shared" si="4"/>
        <v>9.4584328232722378E-2</v>
      </c>
      <c r="M8" s="5">
        <f t="shared" ref="M8" si="6">G8+K8</f>
        <v>9.6951090185527722E-2</v>
      </c>
      <c r="N8" s="5">
        <f t="shared" si="5"/>
        <v>9.9655960988733819E-2</v>
      </c>
      <c r="O8" s="169"/>
      <c r="P8" s="169"/>
      <c r="Q8" s="58"/>
      <c r="R8" s="169"/>
      <c r="S8" s="58"/>
      <c r="T8" s="169"/>
      <c r="U8" s="58"/>
    </row>
    <row r="9" spans="2:21" s="1" customFormat="1">
      <c r="B9" s="1" t="str">
        <f>'JCN-R1 Summary ROE Results'!B12</f>
        <v>American Electric Power Company, Inc.</v>
      </c>
      <c r="C9" s="1" t="str">
        <f>'JCN-R1 Summary ROE Results'!C12</f>
        <v>AEP</v>
      </c>
      <c r="D9" s="4">
        <v>3.72</v>
      </c>
      <c r="E9" s="4">
        <v>105.20066666666663</v>
      </c>
      <c r="F9" s="5">
        <f t="shared" si="1"/>
        <v>3.5360992642632191E-2</v>
      </c>
      <c r="G9" s="5">
        <f t="shared" si="2"/>
        <v>3.6515551447709474E-2</v>
      </c>
      <c r="H9" s="9">
        <v>6.5000000000000002E-2</v>
      </c>
      <c r="I9" s="9">
        <v>6.79038E-2</v>
      </c>
      <c r="J9" s="9">
        <v>6.3E-2</v>
      </c>
      <c r="K9" s="5">
        <f>AVERAGE(H9:J9)</f>
        <v>6.5301266666666677E-2</v>
      </c>
      <c r="L9" s="9">
        <f t="shared" ref="L9:L20" si="7">$F9*(1+0.5*MIN($H9:$J9))+MIN($H9:$J9)</f>
        <v>9.9474863910875108E-2</v>
      </c>
      <c r="M9" s="5">
        <f>G9+K9</f>
        <v>0.10181681811437615</v>
      </c>
      <c r="N9" s="5">
        <f t="shared" ref="N9:N20" si="8">$F9*(1+0.5*MAX($H9:$J9))+MAX($H9:$J9)</f>
        <v>0.10446536552873557</v>
      </c>
      <c r="O9" s="169"/>
      <c r="P9" s="169"/>
      <c r="Q9" s="58"/>
      <c r="R9" s="169"/>
      <c r="S9" s="58"/>
      <c r="T9" s="169"/>
      <c r="U9" s="58"/>
    </row>
    <row r="10" spans="2:21" s="1" customFormat="1">
      <c r="B10" s="1" t="str">
        <f>'JCN-R1 Summary ROE Results'!B13</f>
        <v>Entergy Corporation</v>
      </c>
      <c r="C10" s="1" t="str">
        <f>'JCN-R1 Summary ROE Results'!C13</f>
        <v>ETR</v>
      </c>
      <c r="D10" s="4">
        <v>2.4</v>
      </c>
      <c r="E10" s="4">
        <v>84.52166666666669</v>
      </c>
      <c r="F10" s="5">
        <f t="shared" si="1"/>
        <v>2.8395086072604648E-2</v>
      </c>
      <c r="G10" s="5">
        <f t="shared" si="2"/>
        <v>2.9406661013941189E-2</v>
      </c>
      <c r="H10" s="9">
        <v>0.03</v>
      </c>
      <c r="I10" s="9">
        <v>8.8749999999999996E-2</v>
      </c>
      <c r="J10" s="9">
        <v>9.5000000000000001E-2</v>
      </c>
      <c r="K10" s="5">
        <f>AVERAGE(H10:J10)</f>
        <v>7.1249999999999994E-2</v>
      </c>
      <c r="L10" s="9">
        <f t="shared" si="7"/>
        <v>5.8821012363693713E-2</v>
      </c>
      <c r="M10" s="5">
        <f>G10+K10</f>
        <v>0.10065666101394119</v>
      </c>
      <c r="N10" s="5">
        <f t="shared" si="8"/>
        <v>0.12474385266105337</v>
      </c>
      <c r="O10" s="169"/>
      <c r="P10" s="169"/>
      <c r="Q10" s="58"/>
      <c r="R10" s="169"/>
      <c r="S10" s="58"/>
      <c r="T10" s="169"/>
      <c r="U10" s="58"/>
    </row>
    <row r="11" spans="2:21" s="1" customFormat="1">
      <c r="B11" s="1" t="str">
        <f>'JCN-R1 Summary ROE Results'!B14</f>
        <v>Evergy, Inc.</v>
      </c>
      <c r="C11" s="1" t="str">
        <f>'JCN-R1 Summary ROE Results'!C14</f>
        <v>EVRG</v>
      </c>
      <c r="D11" s="4">
        <v>2.67</v>
      </c>
      <c r="E11" s="4">
        <v>67.440333333333328</v>
      </c>
      <c r="F11" s="5">
        <f t="shared" si="1"/>
        <v>3.9590551648123529E-2</v>
      </c>
      <c r="G11" s="5">
        <f t="shared" si="2"/>
        <v>4.0837989225043378E-2</v>
      </c>
      <c r="H11" s="9">
        <v>7.4999999999999997E-2</v>
      </c>
      <c r="I11" s="9">
        <v>5.7050799999999999E-2</v>
      </c>
      <c r="J11" s="9">
        <v>5.7000000000000002E-2</v>
      </c>
      <c r="K11" s="5">
        <f>AVERAGE(H11:J11)</f>
        <v>6.301693333333333E-2</v>
      </c>
      <c r="L11" s="9">
        <f t="shared" si="7"/>
        <v>9.7718882370095045E-2</v>
      </c>
      <c r="M11" s="5">
        <f>G11+K11</f>
        <v>0.10385492255837671</v>
      </c>
      <c r="N11" s="5">
        <f t="shared" si="8"/>
        <v>0.11607519733492816</v>
      </c>
      <c r="O11" s="169"/>
      <c r="P11" s="169"/>
      <c r="Q11" s="58"/>
      <c r="R11" s="169"/>
      <c r="S11" s="58"/>
      <c r="T11" s="169"/>
      <c r="U11" s="58"/>
    </row>
    <row r="12" spans="2:21" s="1" customFormat="1">
      <c r="B12" s="1" t="str">
        <f>'JCN-R1 Summary ROE Results'!B15</f>
        <v>IDACORP, Inc.</v>
      </c>
      <c r="C12" s="1" t="str">
        <f>'JCN-R1 Summary ROE Results'!C15</f>
        <v>IDA</v>
      </c>
      <c r="D12" s="4">
        <v>3.44</v>
      </c>
      <c r="E12" s="4">
        <v>114.73800000000001</v>
      </c>
      <c r="F12" s="5">
        <f t="shared" si="1"/>
        <v>2.9981348812076203E-2</v>
      </c>
      <c r="G12" s="5">
        <f t="shared" si="2"/>
        <v>3.1136282335988655E-2</v>
      </c>
      <c r="H12" s="9">
        <v>0.06</v>
      </c>
      <c r="I12" s="9">
        <v>8.6130399999999996E-2</v>
      </c>
      <c r="J12" s="9">
        <v>8.5000000000000006E-2</v>
      </c>
      <c r="K12" s="5">
        <f t="shared" ref="K12" si="9">AVERAGE(H12:J12)</f>
        <v>7.7043466666666671E-2</v>
      </c>
      <c r="L12" s="9">
        <f t="shared" si="7"/>
        <v>9.0880789276438487E-2</v>
      </c>
      <c r="M12" s="5">
        <f t="shared" ref="M12" si="10">G12+K12</f>
        <v>0.10817974900265533</v>
      </c>
      <c r="N12" s="5">
        <f t="shared" si="8"/>
        <v>0.11740290159493802</v>
      </c>
      <c r="O12" s="169"/>
      <c r="P12" s="169"/>
      <c r="Q12" s="58"/>
      <c r="R12" s="169"/>
      <c r="S12" s="58"/>
      <c r="T12" s="169"/>
      <c r="U12" s="58"/>
    </row>
    <row r="13" spans="2:21" s="1" customFormat="1">
      <c r="B13" s="1" t="str">
        <f>'JCN-R1 Summary ROE Results'!B16</f>
        <v>NextEra Energy, Inc.</v>
      </c>
      <c r="C13" s="1" t="str">
        <f>'JCN-R1 Summary ROE Results'!C16</f>
        <v>NEE</v>
      </c>
      <c r="D13" s="4">
        <v>2.266</v>
      </c>
      <c r="E13" s="4">
        <v>71.073333333333338</v>
      </c>
      <c r="F13" s="5">
        <f t="shared" si="1"/>
        <v>3.1882562611387298E-2</v>
      </c>
      <c r="G13" s="5">
        <f t="shared" si="2"/>
        <v>3.3149229192383452E-2</v>
      </c>
      <c r="H13" s="9">
        <v>8.5000000000000006E-2</v>
      </c>
      <c r="I13" s="9">
        <v>7.5374800000000006E-2</v>
      </c>
      <c r="J13" s="9">
        <v>7.8E-2</v>
      </c>
      <c r="K13" s="5">
        <f>AVERAGE(H13:J13)</f>
        <v>7.9458266666666666E-2</v>
      </c>
      <c r="L13" s="9">
        <f t="shared" si="7"/>
        <v>0.1084589335015477</v>
      </c>
      <c r="M13" s="5">
        <f>G13+K13</f>
        <v>0.11260749585905011</v>
      </c>
      <c r="N13" s="5">
        <f t="shared" si="8"/>
        <v>0.11823757152237127</v>
      </c>
      <c r="O13" s="169"/>
      <c r="P13" s="169"/>
      <c r="Q13" s="58"/>
      <c r="R13" s="169"/>
      <c r="S13" s="58"/>
      <c r="T13" s="169"/>
      <c r="U13" s="58"/>
    </row>
    <row r="14" spans="2:21" s="1" customFormat="1">
      <c r="B14" s="1" t="str">
        <f>'JCN-R1 Summary ROE Results'!B17</f>
        <v>NorthWestern Corporation</v>
      </c>
      <c r="C14" s="1" t="str">
        <f>'JCN-R1 Summary ROE Results'!C17</f>
        <v>NWE</v>
      </c>
      <c r="D14" s="4">
        <v>2.64</v>
      </c>
      <c r="E14" s="4">
        <v>55.373666666666651</v>
      </c>
      <c r="F14" s="5">
        <f t="shared" si="1"/>
        <v>4.7676091523648441E-2</v>
      </c>
      <c r="G14" s="5">
        <f t="shared" si="2"/>
        <v>4.8995130055802714E-2</v>
      </c>
      <c r="H14" s="9">
        <v>4.4999999999999998E-2</v>
      </c>
      <c r="I14" s="9">
        <v>0.06</v>
      </c>
      <c r="J14" s="9">
        <v>6.0999999999999999E-2</v>
      </c>
      <c r="K14" s="5">
        <f t="shared" ref="K14:K15" si="11">AVERAGE(H14:J14)</f>
        <v>5.5333333333333325E-2</v>
      </c>
      <c r="L14" s="9">
        <f t="shared" si="7"/>
        <v>9.3748803582930529E-2</v>
      </c>
      <c r="M14" s="5">
        <f t="shared" ref="M14:M15" si="12">G14+K14</f>
        <v>0.10432846338913604</v>
      </c>
      <c r="N14" s="5">
        <f t="shared" si="8"/>
        <v>0.11013021231511971</v>
      </c>
      <c r="O14" s="169"/>
      <c r="P14" s="169"/>
      <c r="Q14" s="58"/>
      <c r="R14" s="169"/>
      <c r="S14" s="58"/>
      <c r="T14" s="169"/>
      <c r="U14" s="58"/>
    </row>
    <row r="15" spans="2:21" s="1" customFormat="1">
      <c r="B15" s="1" t="str">
        <f>'JCN-R1 Summary ROE Results'!B18</f>
        <v>OGE Energy Corporation</v>
      </c>
      <c r="C15" s="1" t="str">
        <f>'JCN-R1 Summary ROE Results'!C18</f>
        <v>OGE</v>
      </c>
      <c r="D15" s="4">
        <v>1.6850000000000001</v>
      </c>
      <c r="E15" s="4">
        <v>44.887999999999998</v>
      </c>
      <c r="F15" s="5">
        <f t="shared" si="1"/>
        <v>3.7537872037070041E-2</v>
      </c>
      <c r="G15" s="5">
        <f t="shared" si="2"/>
        <v>3.8701546070219209E-2</v>
      </c>
      <c r="H15" s="9">
        <v>6.5000000000000002E-2</v>
      </c>
      <c r="I15" s="9">
        <v>0.06</v>
      </c>
      <c r="J15" s="9">
        <v>6.0999999999999999E-2</v>
      </c>
      <c r="K15" s="5">
        <f t="shared" si="11"/>
        <v>6.2E-2</v>
      </c>
      <c r="L15" s="9">
        <f t="shared" si="7"/>
        <v>9.8664008198182135E-2</v>
      </c>
      <c r="M15" s="5">
        <f t="shared" si="12"/>
        <v>0.10070154607021921</v>
      </c>
      <c r="N15" s="5">
        <f t="shared" si="8"/>
        <v>0.10375785287827483</v>
      </c>
      <c r="O15" s="169"/>
      <c r="P15" s="169"/>
      <c r="Q15" s="58"/>
      <c r="R15" s="169"/>
      <c r="S15" s="58"/>
      <c r="T15" s="169"/>
      <c r="U15" s="58"/>
    </row>
    <row r="16" spans="2:21" s="1" customFormat="1">
      <c r="B16" s="1" t="str">
        <f>'JCN-R1 Summary ROE Results'!B19</f>
        <v>Pinnacle West Capital Corporation</v>
      </c>
      <c r="C16" s="1" t="str">
        <f>'JCN-R1 Summary ROE Results'!C19</f>
        <v>PNW</v>
      </c>
      <c r="D16" s="4">
        <v>3.58</v>
      </c>
      <c r="E16" s="4">
        <v>92.413333333333341</v>
      </c>
      <c r="F16" s="5">
        <f t="shared" si="1"/>
        <v>3.8738998701486074E-2</v>
      </c>
      <c r="G16" s="5">
        <f t="shared" si="2"/>
        <v>3.955574592410907E-2</v>
      </c>
      <c r="H16" s="9">
        <v>0.04</v>
      </c>
      <c r="I16" s="9">
        <v>6.5500000000000003E-2</v>
      </c>
      <c r="J16" s="9">
        <v>2.1000000000000001E-2</v>
      </c>
      <c r="K16" s="5">
        <f>AVERAGE(H16:J16)</f>
        <v>4.2166666666666665E-2</v>
      </c>
      <c r="L16" s="9">
        <f t="shared" si="7"/>
        <v>6.0145758187851672E-2</v>
      </c>
      <c r="M16" s="5">
        <f>G16+K16</f>
        <v>8.1722412590775728E-2</v>
      </c>
      <c r="N16" s="5">
        <f t="shared" si="8"/>
        <v>0.10550770090895975</v>
      </c>
      <c r="O16" s="169"/>
      <c r="P16" s="169"/>
      <c r="Q16" s="58"/>
      <c r="R16" s="169"/>
      <c r="S16" s="58"/>
      <c r="T16" s="169"/>
      <c r="U16" s="58"/>
    </row>
    <row r="17" spans="2:21" s="1" customFormat="1">
      <c r="B17" s="1" t="str">
        <f>'JCN-R1 Summary ROE Results'!B20</f>
        <v>TXNM Energy, Inc.</v>
      </c>
      <c r="C17" s="1" t="str">
        <f>'JCN-R1 Summary ROE Results'!C20</f>
        <v>TXNM</v>
      </c>
      <c r="D17" s="4">
        <v>1.63</v>
      </c>
      <c r="E17" s="4">
        <v>52.097333333333346</v>
      </c>
      <c r="F17" s="5">
        <f t="shared" si="1"/>
        <v>3.1287589895835993E-2</v>
      </c>
      <c r="G17" s="5">
        <f t="shared" si="2"/>
        <v>3.2030670155862098E-2</v>
      </c>
      <c r="H17" s="9">
        <v>0.04</v>
      </c>
      <c r="I17" s="9">
        <v>7.2499999999999995E-2</v>
      </c>
      <c r="J17" s="9">
        <v>0.03</v>
      </c>
      <c r="K17" s="5">
        <f>AVERAGE(H17:J17)</f>
        <v>4.7499999999999994E-2</v>
      </c>
      <c r="L17" s="9">
        <f t="shared" si="7"/>
        <v>6.1756903744273527E-2</v>
      </c>
      <c r="M17" s="5">
        <f>G17+K17</f>
        <v>7.9530670155862099E-2</v>
      </c>
      <c r="N17" s="5">
        <f t="shared" si="8"/>
        <v>0.10492176502956005</v>
      </c>
      <c r="O17" s="169"/>
      <c r="P17" s="169"/>
      <c r="Q17" s="58"/>
      <c r="R17" s="170"/>
      <c r="S17" s="58"/>
      <c r="T17" s="170"/>
      <c r="U17" s="58"/>
    </row>
    <row r="18" spans="2:21">
      <c r="B18" s="1" t="str">
        <f>'JCN-R1 Summary ROE Results'!B21</f>
        <v>Portland General Electric Company</v>
      </c>
      <c r="C18" s="1" t="str">
        <f>'JCN-R1 Summary ROE Results'!C21</f>
        <v>POR</v>
      </c>
      <c r="D18" s="4">
        <v>2</v>
      </c>
      <c r="E18" s="4">
        <v>44.126666666666651</v>
      </c>
      <c r="F18" s="5">
        <f t="shared" si="1"/>
        <v>4.5324067079619293E-2</v>
      </c>
      <c r="G18" s="5">
        <f t="shared" si="2"/>
        <v>4.6449614745429836E-2</v>
      </c>
      <c r="H18" s="9">
        <v>5.5E-2</v>
      </c>
      <c r="I18" s="9">
        <v>0.06</v>
      </c>
      <c r="J18" s="9">
        <v>3.4000000000000002E-2</v>
      </c>
      <c r="K18" s="5">
        <f>AVERAGE(H18:J18)</f>
        <v>4.9666666666666665E-2</v>
      </c>
      <c r="L18" s="9">
        <f t="shared" si="7"/>
        <v>8.0094576219972818E-2</v>
      </c>
      <c r="M18" s="5">
        <f>G18+K18</f>
        <v>9.6116281412096494E-2</v>
      </c>
      <c r="N18" s="5">
        <f t="shared" si="8"/>
        <v>0.10668378909200787</v>
      </c>
      <c r="O18" s="11"/>
      <c r="P18" s="11"/>
      <c r="Q18" s="6"/>
      <c r="R18" s="11"/>
      <c r="S18" s="6"/>
      <c r="T18" s="11"/>
      <c r="U18" s="6"/>
    </row>
    <row r="19" spans="2:21">
      <c r="B19" s="1" t="str">
        <f>'JCN-R1 Summary ROE Results'!B22</f>
        <v>PPL Corporation</v>
      </c>
      <c r="C19" s="1" t="str">
        <f>'JCN-R1 Summary ROE Results'!C22</f>
        <v>PPL</v>
      </c>
      <c r="D19" s="4">
        <v>1.0900000000000001</v>
      </c>
      <c r="E19" s="4">
        <v>34.708999999999996</v>
      </c>
      <c r="F19" s="5">
        <f t="shared" si="1"/>
        <v>3.1403958627445334E-2</v>
      </c>
      <c r="G19" s="5">
        <f t="shared" si="2"/>
        <v>3.2528220346307882E-2</v>
      </c>
      <c r="H19" s="9">
        <v>7.4999999999999997E-2</v>
      </c>
      <c r="I19" s="9">
        <v>7.1800000000000003E-2</v>
      </c>
      <c r="J19" s="9">
        <v>6.8000000000000005E-2</v>
      </c>
      <c r="K19" s="5">
        <f>AVERAGE(H19:J19)</f>
        <v>7.1599999999999997E-2</v>
      </c>
      <c r="L19" s="9">
        <f t="shared" si="7"/>
        <v>0.10047169322077848</v>
      </c>
      <c r="M19" s="5">
        <f>G19+K19</f>
        <v>0.10412822034630788</v>
      </c>
      <c r="N19" s="5">
        <f t="shared" si="8"/>
        <v>0.10758160707597453</v>
      </c>
      <c r="O19" s="11"/>
      <c r="P19" s="11"/>
      <c r="Q19" s="6"/>
      <c r="R19" s="11"/>
      <c r="S19" s="6"/>
      <c r="T19" s="11"/>
      <c r="U19" s="6"/>
    </row>
    <row r="20" spans="2:21">
      <c r="B20" s="1" t="str">
        <f>'JCN-R1 Summary ROE Results'!B23</f>
        <v>Southern Company</v>
      </c>
      <c r="C20" s="1" t="str">
        <f>'JCN-R1 Summary ROE Results'!C23</f>
        <v>SO</v>
      </c>
      <c r="D20" s="4">
        <v>2.88</v>
      </c>
      <c r="E20" s="4">
        <v>89.463333333333352</v>
      </c>
      <c r="F20" s="5">
        <f t="shared" si="1"/>
        <v>3.2191959461976963E-2</v>
      </c>
      <c r="G20" s="5">
        <f t="shared" si="2"/>
        <v>3.3211371511606233E-2</v>
      </c>
      <c r="H20" s="9">
        <v>6.5000000000000002E-2</v>
      </c>
      <c r="I20" s="9">
        <v>0.06</v>
      </c>
      <c r="J20" s="9">
        <v>6.5000000000000002E-2</v>
      </c>
      <c r="K20" s="5">
        <f>AVERAGE(H20:J20)</f>
        <v>6.3333333333333339E-2</v>
      </c>
      <c r="L20" s="9">
        <f t="shared" si="7"/>
        <v>9.3157718245836268E-2</v>
      </c>
      <c r="M20" s="5">
        <f>G20+K20</f>
        <v>9.6544704844939572E-2</v>
      </c>
      <c r="N20" s="5">
        <f t="shared" si="8"/>
        <v>9.8238198144491223E-2</v>
      </c>
      <c r="O20" s="11"/>
      <c r="P20" s="11"/>
      <c r="Q20" s="6"/>
      <c r="R20" s="11"/>
      <c r="S20" s="6"/>
      <c r="T20" s="11"/>
      <c r="U20" s="6"/>
    </row>
    <row r="21" spans="2:21">
      <c r="B21" s="1" t="str">
        <f>'JCN-R1 Summary ROE Results'!B24</f>
        <v>Xcel Energy Inc.</v>
      </c>
      <c r="C21" s="1" t="str">
        <f>'JCN-R1 Summary ROE Results'!C24</f>
        <v>XEL</v>
      </c>
      <c r="D21" s="4">
        <v>2.2799999999999998</v>
      </c>
      <c r="E21" s="4">
        <v>69.593833333333336</v>
      </c>
      <c r="F21" s="5">
        <f t="shared" si="1"/>
        <v>3.27615234108386E-2</v>
      </c>
      <c r="G21" s="5">
        <f t="shared" si="2"/>
        <v>3.3875415206807112E-2</v>
      </c>
      <c r="H21" s="9">
        <v>6.5000000000000002E-2</v>
      </c>
      <c r="I21" s="9">
        <v>7.0000000000000007E-2</v>
      </c>
      <c r="J21" s="9">
        <v>6.9000000000000006E-2</v>
      </c>
      <c r="K21" s="5">
        <f t="shared" ref="K21" si="13">AVERAGE(H21:J21)</f>
        <v>6.8000000000000005E-2</v>
      </c>
      <c r="L21" s="9">
        <f t="shared" si="4"/>
        <v>9.8826272921690855E-2</v>
      </c>
      <c r="M21" s="5">
        <f t="shared" ref="M21" si="14">G21+K21</f>
        <v>0.10187541520680712</v>
      </c>
      <c r="N21" s="5">
        <f t="shared" si="5"/>
        <v>0.10390817673021796</v>
      </c>
      <c r="O21" s="11"/>
      <c r="P21" s="11"/>
      <c r="Q21" s="6"/>
      <c r="R21" s="11"/>
      <c r="S21" s="6"/>
      <c r="T21" s="11"/>
      <c r="U21" s="6"/>
    </row>
    <row r="22" spans="2:21">
      <c r="B22" s="120"/>
      <c r="C22" s="121"/>
      <c r="D22" s="122"/>
      <c r="E22" s="122"/>
      <c r="F22" s="128"/>
      <c r="G22" s="128"/>
      <c r="H22" s="128"/>
      <c r="I22" s="128"/>
      <c r="J22" s="128"/>
      <c r="K22" s="128"/>
      <c r="L22" s="128"/>
      <c r="M22" s="128"/>
      <c r="N22" s="128"/>
      <c r="O22" s="11"/>
      <c r="P22" s="6"/>
      <c r="Q22" s="6"/>
      <c r="R22" s="8"/>
    </row>
    <row r="23" spans="2:21">
      <c r="B23" s="48" t="s">
        <v>20</v>
      </c>
      <c r="C23" s="49"/>
      <c r="D23" s="50"/>
      <c r="E23" s="50"/>
      <c r="F23" s="51">
        <f t="shared" ref="F23:N23" si="15">MEDIAN(F7:F21)</f>
        <v>3.2191959461976963E-2</v>
      </c>
      <c r="G23" s="51">
        <f t="shared" si="15"/>
        <v>3.3211371511606233E-2</v>
      </c>
      <c r="H23" s="51">
        <f t="shared" si="15"/>
        <v>6.5000000000000002E-2</v>
      </c>
      <c r="I23" s="51">
        <f t="shared" si="15"/>
        <v>6.79038E-2</v>
      </c>
      <c r="J23" s="51">
        <f t="shared" si="15"/>
        <v>6.5000000000000002E-2</v>
      </c>
      <c r="K23" s="51">
        <f t="shared" si="15"/>
        <v>6.483333333333334E-2</v>
      </c>
      <c r="L23" s="51">
        <f t="shared" si="15"/>
        <v>9.3748803582930529E-2</v>
      </c>
      <c r="M23" s="51">
        <f t="shared" si="15"/>
        <v>0.10070154607021921</v>
      </c>
      <c r="N23" s="51">
        <f t="shared" si="15"/>
        <v>0.10550770090895975</v>
      </c>
      <c r="O23" s="11"/>
      <c r="P23" s="6"/>
      <c r="Q23" s="6"/>
      <c r="R23" s="8"/>
    </row>
    <row r="24" spans="2:21">
      <c r="B24" s="120" t="s">
        <v>21</v>
      </c>
      <c r="C24" s="121"/>
      <c r="D24" s="122"/>
      <c r="E24" s="122"/>
      <c r="F24" s="128">
        <f t="shared" ref="F24:N24" si="16">AVERAGE(F7:F21)</f>
        <v>3.4861120268966768E-2</v>
      </c>
      <c r="G24" s="128">
        <f t="shared" si="16"/>
        <v>3.5945591087860947E-2</v>
      </c>
      <c r="H24" s="128">
        <f t="shared" si="16"/>
        <v>5.9333333333333342E-2</v>
      </c>
      <c r="I24" s="128">
        <f t="shared" si="16"/>
        <v>6.8833986666666666E-2</v>
      </c>
      <c r="J24" s="128">
        <f t="shared" si="16"/>
        <v>6.1399999999999989E-2</v>
      </c>
      <c r="K24" s="128">
        <f t="shared" si="16"/>
        <v>6.3189106666666675E-2</v>
      </c>
      <c r="L24" s="128">
        <f t="shared" si="16"/>
        <v>8.8659971737015147E-2</v>
      </c>
      <c r="M24" s="128">
        <f t="shared" si="16"/>
        <v>9.9134697754527587E-2</v>
      </c>
      <c r="N24" s="128">
        <f t="shared" si="16"/>
        <v>0.10813504503368994</v>
      </c>
      <c r="O24" s="11"/>
      <c r="P24" s="6"/>
      <c r="Q24" s="6"/>
      <c r="R24" s="8"/>
    </row>
    <row r="25" spans="2:21">
      <c r="B25" s="1"/>
      <c r="C25" s="2"/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11"/>
      <c r="P25" s="6"/>
      <c r="Q25" s="6"/>
      <c r="R25" s="8"/>
    </row>
    <row r="26" spans="2:21">
      <c r="B26" s="3"/>
      <c r="C26" s="1"/>
      <c r="D26" s="1"/>
      <c r="E26" s="1"/>
      <c r="F26" s="12"/>
      <c r="G26" s="12"/>
      <c r="H26" s="12"/>
      <c r="I26" s="12"/>
      <c r="J26" s="12"/>
      <c r="K26" s="12"/>
      <c r="L26" s="12"/>
      <c r="M26" s="12"/>
      <c r="N26" s="12"/>
      <c r="O26" s="11"/>
    </row>
    <row r="27" spans="2:21">
      <c r="B27" s="134" t="s">
        <v>30</v>
      </c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21">
      <c r="B28" s="1" t="s">
        <v>31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58"/>
      <c r="N28" s="1"/>
    </row>
    <row r="29" spans="2:21">
      <c r="B29" s="1" t="s">
        <v>1298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58"/>
      <c r="N29" s="1"/>
    </row>
    <row r="30" spans="2:21">
      <c r="B30" s="1" t="s">
        <v>44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21">
      <c r="B31" s="1" t="s">
        <v>45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21">
      <c r="B32" s="1" t="s">
        <v>46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21">
      <c r="B33" s="1" t="s">
        <v>1289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21">
      <c r="B34" s="1" t="s">
        <v>47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21">
      <c r="B35" s="32" t="s">
        <v>48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21">
      <c r="B36" s="32" t="s">
        <v>49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21">
      <c r="B37" s="33" t="s">
        <v>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21">
      <c r="B38" s="32" t="s">
        <v>51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41" spans="2:21">
      <c r="B41" s="175" t="s">
        <v>52</v>
      </c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2:2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21" ht="13.5" thickBot="1">
      <c r="B43" s="66"/>
      <c r="C43" s="66"/>
      <c r="D43" s="65">
        <v>1</v>
      </c>
      <c r="E43" s="65">
        <v>2</v>
      </c>
      <c r="F43" s="65">
        <v>3</v>
      </c>
      <c r="G43" s="65">
        <v>4</v>
      </c>
      <c r="H43" s="65">
        <v>5</v>
      </c>
      <c r="I43" s="65">
        <v>6</v>
      </c>
      <c r="J43" s="65">
        <f>I43+1</f>
        <v>7</v>
      </c>
      <c r="K43" s="65">
        <f>J43+1</f>
        <v>8</v>
      </c>
      <c r="L43" s="65">
        <f t="shared" ref="L43" si="17">K43+1</f>
        <v>9</v>
      </c>
      <c r="M43" s="65">
        <f t="shared" ref="M43" si="18">L43+1</f>
        <v>10</v>
      </c>
      <c r="N43" s="65">
        <f t="shared" ref="N43" si="19">M43+1</f>
        <v>11</v>
      </c>
    </row>
    <row r="44" spans="2:21" ht="38.25">
      <c r="B44" s="135" t="s">
        <v>0</v>
      </c>
      <c r="C44" s="136" t="s">
        <v>1</v>
      </c>
      <c r="D44" s="119" t="s">
        <v>33</v>
      </c>
      <c r="E44" s="119" t="s">
        <v>34</v>
      </c>
      <c r="F44" s="119" t="s">
        <v>35</v>
      </c>
      <c r="G44" s="119" t="s">
        <v>36</v>
      </c>
      <c r="H44" s="119" t="s">
        <v>37</v>
      </c>
      <c r="I44" s="119" t="str">
        <f>I5</f>
        <v>S&amp;P Earnings Growth</v>
      </c>
      <c r="J44" s="119" t="s">
        <v>38</v>
      </c>
      <c r="K44" s="119" t="s">
        <v>39</v>
      </c>
      <c r="L44" s="136" t="s">
        <v>40</v>
      </c>
      <c r="M44" s="119" t="s">
        <v>41</v>
      </c>
      <c r="N44" s="136" t="s">
        <v>42</v>
      </c>
    </row>
    <row r="45" spans="2:2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21">
      <c r="B46" s="1" t="str">
        <f t="shared" ref="B46:D60" si="20">B7</f>
        <v>Alliant Energy Corporation</v>
      </c>
      <c r="C46" s="1" t="str">
        <f t="shared" si="20"/>
        <v>LNT</v>
      </c>
      <c r="D46" s="4">
        <f t="shared" si="20"/>
        <v>2.0299999999999998</v>
      </c>
      <c r="E46" s="4">
        <v>61.096333333333313</v>
      </c>
      <c r="F46" s="5">
        <f t="shared" ref="F46:F47" si="21">IFERROR(D46/E46,"")</f>
        <v>3.322621652144974E-2</v>
      </c>
      <c r="G46" s="5">
        <f t="shared" ref="G46:G47" si="22">IFERROR(F46*(1+0.5*K46),"")</f>
        <v>3.430329970702007E-2</v>
      </c>
      <c r="H46" s="5">
        <f t="shared" ref="H46:J60" si="23">H7</f>
        <v>0.06</v>
      </c>
      <c r="I46" s="5">
        <f t="shared" si="23"/>
        <v>6.7500000000000004E-2</v>
      </c>
      <c r="J46" s="5">
        <f t="shared" si="23"/>
        <v>6.7000000000000004E-2</v>
      </c>
      <c r="K46" s="5">
        <f t="shared" ref="K46:K47" si="24">AVERAGE(H46:J46)</f>
        <v>6.483333333333334E-2</v>
      </c>
      <c r="L46" s="9">
        <f t="shared" ref="L46:L60" si="25">$F46*(1+0.5*MIN($H46:$J46))+MIN($H46:$J46)</f>
        <v>9.4223003017093229E-2</v>
      </c>
      <c r="M46" s="5">
        <f t="shared" ref="M46:M47" si="26">G46+K46</f>
        <v>9.9136633040353417E-2</v>
      </c>
      <c r="N46" s="5">
        <f t="shared" ref="N46:N60" si="27">$F46*(1+0.5*MAX($H46:$J46))+MAX($H46:$J46)</f>
        <v>0.10184760132904867</v>
      </c>
      <c r="P46" s="168"/>
      <c r="Q46" s="11"/>
      <c r="R46" s="11"/>
      <c r="S46" s="6"/>
      <c r="T46" s="11"/>
      <c r="U46" s="6"/>
    </row>
    <row r="47" spans="2:21">
      <c r="B47" s="1" t="str">
        <f t="shared" si="20"/>
        <v>Ameren Corporation</v>
      </c>
      <c r="C47" s="1" t="str">
        <f t="shared" si="20"/>
        <v>AEE</v>
      </c>
      <c r="D47" s="4">
        <f t="shared" si="20"/>
        <v>2.84</v>
      </c>
      <c r="E47" s="4">
        <v>94.603333333333339</v>
      </c>
      <c r="F47" s="5">
        <f t="shared" si="21"/>
        <v>3.0020083858919695E-2</v>
      </c>
      <c r="G47" s="5">
        <f t="shared" si="22"/>
        <v>3.1030760015503325E-2</v>
      </c>
      <c r="H47" s="5">
        <f t="shared" si="23"/>
        <v>6.5000000000000002E-2</v>
      </c>
      <c r="I47" s="5">
        <f t="shared" si="23"/>
        <v>7.0000000000000007E-2</v>
      </c>
      <c r="J47" s="5">
        <f t="shared" si="23"/>
        <v>6.7000000000000004E-2</v>
      </c>
      <c r="K47" s="5">
        <f t="shared" si="24"/>
        <v>6.7333333333333342E-2</v>
      </c>
      <c r="L47" s="9">
        <f t="shared" si="25"/>
        <v>9.5995736584334579E-2</v>
      </c>
      <c r="M47" s="5">
        <f t="shared" si="26"/>
        <v>9.8364093348836668E-2</v>
      </c>
      <c r="N47" s="5">
        <f t="shared" si="27"/>
        <v>0.10107078679398189</v>
      </c>
      <c r="P47" s="168"/>
      <c r="Q47" s="11"/>
      <c r="R47" s="11"/>
      <c r="S47" s="6"/>
      <c r="T47" s="11"/>
      <c r="U47" s="6"/>
    </row>
    <row r="48" spans="2:21">
      <c r="B48" s="1" t="str">
        <f t="shared" si="20"/>
        <v>American Electric Power Company, Inc.</v>
      </c>
      <c r="C48" s="1" t="str">
        <f t="shared" si="20"/>
        <v>AEP</v>
      </c>
      <c r="D48" s="4">
        <f t="shared" si="20"/>
        <v>3.72</v>
      </c>
      <c r="E48" s="4">
        <v>99.200333333333347</v>
      </c>
      <c r="F48" s="5">
        <f>IFERROR(D48/E48,"")</f>
        <v>3.7499873992358893E-2</v>
      </c>
      <c r="G48" s="5">
        <f>IFERROR(F48*(1+0.5*K48),"")</f>
        <v>3.872426862812961E-2</v>
      </c>
      <c r="H48" s="5">
        <f t="shared" si="23"/>
        <v>6.5000000000000002E-2</v>
      </c>
      <c r="I48" s="5">
        <f t="shared" si="23"/>
        <v>6.79038E-2</v>
      </c>
      <c r="J48" s="5">
        <f t="shared" si="23"/>
        <v>6.3E-2</v>
      </c>
      <c r="K48" s="5">
        <f>AVERAGE(H48:J48)</f>
        <v>6.5301266666666677E-2</v>
      </c>
      <c r="L48" s="9">
        <f t="shared" ref="L48:L59" si="28">$F48*(1+0.5*MIN($H48:$J48))+MIN($H48:$J48)</f>
        <v>0.1016811200231182</v>
      </c>
      <c r="M48" s="5">
        <f>G48+K48</f>
        <v>0.10402553529479629</v>
      </c>
      <c r="N48" s="5">
        <f t="shared" ref="N48:N59" si="29">$F48*(1+0.5*MAX($H48:$J48))+MAX($H48:$J48)</f>
        <v>0.10667686596416007</v>
      </c>
      <c r="P48" s="168"/>
      <c r="Q48" s="11"/>
      <c r="R48" s="11"/>
      <c r="S48" s="6"/>
      <c r="T48" s="11"/>
      <c r="U48" s="6"/>
    </row>
    <row r="49" spans="2:21">
      <c r="B49" s="1" t="str">
        <f t="shared" si="20"/>
        <v>Entergy Corporation</v>
      </c>
      <c r="C49" s="1" t="str">
        <f t="shared" si="20"/>
        <v>ETR</v>
      </c>
      <c r="D49" s="4">
        <f t="shared" si="20"/>
        <v>2.4</v>
      </c>
      <c r="E49" s="4">
        <v>80.078555555555525</v>
      </c>
      <c r="F49" s="5">
        <f>IFERROR(D49/E49,"")</f>
        <v>2.9970570564737137E-2</v>
      </c>
      <c r="G49" s="5">
        <f>IFERROR(F49*(1+0.5*K49),"")</f>
        <v>3.10382721411059E-2</v>
      </c>
      <c r="H49" s="5">
        <f t="shared" si="23"/>
        <v>0.03</v>
      </c>
      <c r="I49" s="5">
        <f t="shared" si="23"/>
        <v>8.8749999999999996E-2</v>
      </c>
      <c r="J49" s="5">
        <f t="shared" si="23"/>
        <v>9.5000000000000001E-2</v>
      </c>
      <c r="K49" s="5">
        <f>AVERAGE(H49:J49)</f>
        <v>7.1249999999999994E-2</v>
      </c>
      <c r="L49" s="9">
        <f t="shared" si="28"/>
        <v>6.042012912320819E-2</v>
      </c>
      <c r="M49" s="5">
        <f>G49+K49</f>
        <v>0.10228827214110589</v>
      </c>
      <c r="N49" s="5">
        <f t="shared" si="29"/>
        <v>0.12639417266656217</v>
      </c>
      <c r="P49" s="168"/>
      <c r="Q49" s="11"/>
      <c r="R49" s="11"/>
      <c r="S49" s="6"/>
      <c r="T49" s="11"/>
      <c r="U49" s="6"/>
    </row>
    <row r="50" spans="2:21">
      <c r="B50" s="1" t="str">
        <f t="shared" si="20"/>
        <v>Evergy, Inc.</v>
      </c>
      <c r="C50" s="1" t="str">
        <f t="shared" si="20"/>
        <v>EVRG</v>
      </c>
      <c r="D50" s="4">
        <f t="shared" si="20"/>
        <v>2.67</v>
      </c>
      <c r="E50" s="4">
        <v>64.544222222222203</v>
      </c>
      <c r="F50" s="5">
        <f>IFERROR(D50/E50,"")</f>
        <v>4.1366986975338194E-2</v>
      </c>
      <c r="G50" s="5">
        <f>IFERROR(F50*(1+0.5*K50),"")</f>
        <v>4.2670397305551076E-2</v>
      </c>
      <c r="H50" s="5">
        <f t="shared" si="23"/>
        <v>7.4999999999999997E-2</v>
      </c>
      <c r="I50" s="5">
        <f t="shared" si="23"/>
        <v>5.7050799999999999E-2</v>
      </c>
      <c r="J50" s="5">
        <f t="shared" si="23"/>
        <v>5.7000000000000002E-2</v>
      </c>
      <c r="K50" s="5">
        <f>AVERAGE(H50:J50)</f>
        <v>6.301693333333333E-2</v>
      </c>
      <c r="L50" s="9">
        <f t="shared" si="28"/>
        <v>9.9545946104135336E-2</v>
      </c>
      <c r="M50" s="5">
        <f>G50+K50</f>
        <v>0.10568733063888441</v>
      </c>
      <c r="N50" s="5">
        <f t="shared" si="29"/>
        <v>0.11791824898691337</v>
      </c>
      <c r="P50" s="168"/>
      <c r="Q50" s="11"/>
      <c r="R50" s="11"/>
      <c r="S50" s="6"/>
      <c r="T50" s="11"/>
      <c r="U50" s="6"/>
    </row>
    <row r="51" spans="2:21">
      <c r="B51" s="1" t="str">
        <f t="shared" si="20"/>
        <v>IDACORP, Inc.</v>
      </c>
      <c r="C51" s="1" t="str">
        <f t="shared" si="20"/>
        <v>IDA</v>
      </c>
      <c r="D51" s="4">
        <f t="shared" si="20"/>
        <v>3.44</v>
      </c>
      <c r="E51" s="4">
        <v>112.76911111111102</v>
      </c>
      <c r="F51" s="5">
        <f t="shared" ref="F51" si="30">IFERROR(D51/E51,"")</f>
        <v>3.0504807265977114E-2</v>
      </c>
      <c r="G51" s="5">
        <f t="shared" ref="G51" si="31">IFERROR(F51*(1+0.5*K51),"")</f>
        <v>3.1679905316861816E-2</v>
      </c>
      <c r="H51" s="5">
        <f t="shared" si="23"/>
        <v>0.06</v>
      </c>
      <c r="I51" s="5">
        <f t="shared" si="23"/>
        <v>8.6130399999999996E-2</v>
      </c>
      <c r="J51" s="5">
        <f t="shared" si="23"/>
        <v>8.5000000000000006E-2</v>
      </c>
      <c r="K51" s="5">
        <f t="shared" ref="K51" si="32">AVERAGE(H51:J51)</f>
        <v>7.7043466666666671E-2</v>
      </c>
      <c r="L51" s="9">
        <f t="shared" si="28"/>
        <v>9.141995148395643E-2</v>
      </c>
      <c r="M51" s="5">
        <f t="shared" ref="M51" si="33">G51+K51</f>
        <v>0.10872337198352849</v>
      </c>
      <c r="N51" s="5">
        <f t="shared" si="29"/>
        <v>0.11794890289184787</v>
      </c>
      <c r="P51" s="168"/>
      <c r="Q51" s="11"/>
      <c r="R51" s="11"/>
      <c r="S51" s="6"/>
      <c r="T51" s="11"/>
      <c r="U51" s="6"/>
    </row>
    <row r="52" spans="2:21">
      <c r="B52" s="1" t="str">
        <f t="shared" si="20"/>
        <v>NextEra Energy, Inc.</v>
      </c>
      <c r="C52" s="1" t="str">
        <f t="shared" si="20"/>
        <v>NEE</v>
      </c>
      <c r="D52" s="4">
        <f t="shared" si="20"/>
        <v>2.266</v>
      </c>
      <c r="E52" s="4">
        <v>71.895888888888877</v>
      </c>
      <c r="F52" s="5">
        <f>IFERROR(D52/E52,"")</f>
        <v>3.1517796566949439E-2</v>
      </c>
      <c r="G52" s="5">
        <f>IFERROR(F52*(1+0.5*K52),"")</f>
        <v>3.2769971309130654E-2</v>
      </c>
      <c r="H52" s="5">
        <f t="shared" si="23"/>
        <v>8.5000000000000006E-2</v>
      </c>
      <c r="I52" s="5">
        <f t="shared" si="23"/>
        <v>7.5374800000000006E-2</v>
      </c>
      <c r="J52" s="5">
        <f t="shared" si="23"/>
        <v>7.8E-2</v>
      </c>
      <c r="K52" s="5">
        <f>AVERAGE(H52:J52)</f>
        <v>7.9458266666666666E-2</v>
      </c>
      <c r="L52" s="9">
        <f t="shared" si="28"/>
        <v>0.10808042037328669</v>
      </c>
      <c r="M52" s="5">
        <f>G52+K52</f>
        <v>0.11222823797579731</v>
      </c>
      <c r="N52" s="5">
        <f t="shared" si="29"/>
        <v>0.11785730292104479</v>
      </c>
      <c r="P52" s="168"/>
      <c r="Q52" s="11"/>
      <c r="R52" s="11"/>
      <c r="S52" s="6"/>
      <c r="T52" s="11"/>
      <c r="U52" s="6"/>
    </row>
    <row r="53" spans="2:21">
      <c r="B53" s="1" t="str">
        <f t="shared" si="20"/>
        <v>NorthWestern Corporation</v>
      </c>
      <c r="C53" s="1" t="str">
        <f t="shared" si="20"/>
        <v>NWE</v>
      </c>
      <c r="D53" s="4">
        <f t="shared" si="20"/>
        <v>2.64</v>
      </c>
      <c r="E53" s="4">
        <v>54.14</v>
      </c>
      <c r="F53" s="5">
        <f t="shared" ref="F53:F54" si="34">IFERROR(D53/E53,"")</f>
        <v>4.8762467676394534E-2</v>
      </c>
      <c r="G53" s="5">
        <f t="shared" ref="G53:G54" si="35">IFERROR(F53*(1+0.5*K53),"")</f>
        <v>5.0111562615441453E-2</v>
      </c>
      <c r="H53" s="5">
        <f t="shared" si="23"/>
        <v>4.4999999999999998E-2</v>
      </c>
      <c r="I53" s="5">
        <f t="shared" si="23"/>
        <v>0.06</v>
      </c>
      <c r="J53" s="5">
        <f t="shared" si="23"/>
        <v>6.0999999999999999E-2</v>
      </c>
      <c r="K53" s="5">
        <f t="shared" ref="K53:K54" si="36">AVERAGE(H53:J53)</f>
        <v>5.5333333333333325E-2</v>
      </c>
      <c r="L53" s="9">
        <f t="shared" si="28"/>
        <v>9.485962319911341E-2</v>
      </c>
      <c r="M53" s="5">
        <f t="shared" ref="M53:M54" si="37">G53+K53</f>
        <v>0.10544489594877478</v>
      </c>
      <c r="N53" s="5">
        <f t="shared" si="29"/>
        <v>0.11124972294052457</v>
      </c>
      <c r="P53" s="168"/>
      <c r="Q53" s="11"/>
      <c r="R53" s="11"/>
      <c r="S53" s="6"/>
      <c r="T53" s="11"/>
      <c r="U53" s="6"/>
    </row>
    <row r="54" spans="2:21">
      <c r="B54" s="1" t="str">
        <f t="shared" si="20"/>
        <v>OGE Energy Corporation</v>
      </c>
      <c r="C54" s="1" t="str">
        <f t="shared" si="20"/>
        <v>OGE</v>
      </c>
      <c r="D54" s="4">
        <f t="shared" si="20"/>
        <v>1.6850000000000001</v>
      </c>
      <c r="E54" s="4">
        <v>43.13577777777779</v>
      </c>
      <c r="F54" s="5">
        <f t="shared" si="34"/>
        <v>3.9062701237951469E-2</v>
      </c>
      <c r="G54" s="5">
        <f t="shared" si="35"/>
        <v>4.027364497632796E-2</v>
      </c>
      <c r="H54" s="5">
        <f t="shared" si="23"/>
        <v>6.5000000000000002E-2</v>
      </c>
      <c r="I54" s="5">
        <f t="shared" si="23"/>
        <v>0.06</v>
      </c>
      <c r="J54" s="5">
        <f t="shared" si="23"/>
        <v>6.0999999999999999E-2</v>
      </c>
      <c r="K54" s="5">
        <f t="shared" si="36"/>
        <v>6.2E-2</v>
      </c>
      <c r="L54" s="9">
        <f t="shared" si="28"/>
        <v>0.10023458227509001</v>
      </c>
      <c r="M54" s="5">
        <f t="shared" si="37"/>
        <v>0.10227364497632796</v>
      </c>
      <c r="N54" s="5">
        <f t="shared" si="29"/>
        <v>0.10533223902818489</v>
      </c>
      <c r="P54" s="168"/>
      <c r="Q54" s="11"/>
      <c r="R54" s="11"/>
      <c r="S54" s="6"/>
      <c r="T54" s="11"/>
      <c r="U54" s="6"/>
    </row>
    <row r="55" spans="2:21">
      <c r="B55" s="1" t="str">
        <f t="shared" si="20"/>
        <v>Pinnacle West Capital Corporation</v>
      </c>
      <c r="C55" s="1" t="str">
        <f t="shared" si="20"/>
        <v>PNW</v>
      </c>
      <c r="D55" s="4">
        <f t="shared" si="20"/>
        <v>3.58</v>
      </c>
      <c r="E55" s="4">
        <v>89.268888888888895</v>
      </c>
      <c r="F55" s="5">
        <f>IFERROR(D55/E55,"")</f>
        <v>4.0103557292574241E-2</v>
      </c>
      <c r="G55" s="5">
        <f>IFERROR(F55*(1+0.5*K55),"")</f>
        <v>4.0949073958826014E-2</v>
      </c>
      <c r="H55" s="5">
        <f t="shared" si="23"/>
        <v>0.04</v>
      </c>
      <c r="I55" s="5">
        <f t="shared" si="23"/>
        <v>6.5500000000000003E-2</v>
      </c>
      <c r="J55" s="5">
        <f t="shared" si="23"/>
        <v>2.1000000000000001E-2</v>
      </c>
      <c r="K55" s="5">
        <f>AVERAGE(H55:J55)</f>
        <v>4.2166666666666665E-2</v>
      </c>
      <c r="L55" s="9">
        <f t="shared" si="28"/>
        <v>6.1524644644146267E-2</v>
      </c>
      <c r="M55" s="5">
        <f>G55+K55</f>
        <v>8.3115740625492679E-2</v>
      </c>
      <c r="N55" s="5">
        <f t="shared" si="29"/>
        <v>0.10691694879390605</v>
      </c>
      <c r="P55" s="168"/>
      <c r="Q55" s="11"/>
      <c r="R55" s="11"/>
      <c r="S55" s="6"/>
      <c r="T55" s="11"/>
      <c r="U55" s="6"/>
    </row>
    <row r="56" spans="2:21">
      <c r="B56" s="1" t="str">
        <f t="shared" si="20"/>
        <v>TXNM Energy, Inc.</v>
      </c>
      <c r="C56" s="1" t="str">
        <f t="shared" si="20"/>
        <v>TXNM</v>
      </c>
      <c r="D56" s="4">
        <f t="shared" si="20"/>
        <v>1.63</v>
      </c>
      <c r="E56" s="4">
        <v>49.674666666666667</v>
      </c>
      <c r="F56" s="5">
        <f>IFERROR(D56/E56,"")</f>
        <v>3.2813506549280648E-2</v>
      </c>
      <c r="G56" s="5">
        <f>IFERROR(F56*(1+0.5*K56),"")</f>
        <v>3.3592827329826061E-2</v>
      </c>
      <c r="H56" s="5">
        <f t="shared" si="23"/>
        <v>0.04</v>
      </c>
      <c r="I56" s="5">
        <f t="shared" si="23"/>
        <v>7.2499999999999995E-2</v>
      </c>
      <c r="J56" s="5">
        <f t="shared" si="23"/>
        <v>0.03</v>
      </c>
      <c r="K56" s="5">
        <f>AVERAGE(H56:J56)</f>
        <v>4.7499999999999994E-2</v>
      </c>
      <c r="L56" s="9">
        <f t="shared" si="28"/>
        <v>6.3305709147519845E-2</v>
      </c>
      <c r="M56" s="5">
        <f>G56+K56</f>
        <v>8.1092827329826062E-2</v>
      </c>
      <c r="N56" s="5">
        <f t="shared" si="29"/>
        <v>0.10650299616169207</v>
      </c>
      <c r="P56" s="168"/>
      <c r="Q56" s="11"/>
      <c r="R56" s="11"/>
      <c r="S56" s="6"/>
      <c r="T56" s="11"/>
      <c r="U56" s="6"/>
    </row>
    <row r="57" spans="2:21">
      <c r="B57" s="1" t="str">
        <f t="shared" si="20"/>
        <v>Portland General Electric Company</v>
      </c>
      <c r="C57" s="1" t="str">
        <f t="shared" si="20"/>
        <v>POR</v>
      </c>
      <c r="D57" s="4">
        <f t="shared" si="20"/>
        <v>2</v>
      </c>
      <c r="E57" s="4">
        <v>43.803666666666679</v>
      </c>
      <c r="F57" s="5">
        <f>IFERROR(D57/E57,"")</f>
        <v>4.5658278226328071E-2</v>
      </c>
      <c r="G57" s="5">
        <f>IFERROR(F57*(1+0.5*K57),"")</f>
        <v>4.6792125468948551E-2</v>
      </c>
      <c r="H57" s="5">
        <f t="shared" si="23"/>
        <v>5.5E-2</v>
      </c>
      <c r="I57" s="5">
        <f t="shared" si="23"/>
        <v>0.06</v>
      </c>
      <c r="J57" s="5">
        <f t="shared" si="23"/>
        <v>3.4000000000000002E-2</v>
      </c>
      <c r="K57" s="5">
        <f>AVERAGE(H57:J57)</f>
        <v>4.9666666666666665E-2</v>
      </c>
      <c r="L57" s="9">
        <f t="shared" si="28"/>
        <v>8.0434468956175648E-2</v>
      </c>
      <c r="M57" s="5">
        <f>G57+K57</f>
        <v>9.6458792135615215E-2</v>
      </c>
      <c r="N57" s="5">
        <f t="shared" si="29"/>
        <v>0.10702802657311791</v>
      </c>
      <c r="P57" s="168"/>
      <c r="Q57" s="11"/>
      <c r="R57" s="11"/>
      <c r="S57" s="6"/>
      <c r="T57" s="11"/>
      <c r="U57" s="6"/>
    </row>
    <row r="58" spans="2:21">
      <c r="B58" s="1" t="str">
        <f t="shared" si="20"/>
        <v>PPL Corporation</v>
      </c>
      <c r="C58" s="1" t="str">
        <f t="shared" si="20"/>
        <v>PPL</v>
      </c>
      <c r="D58" s="4">
        <f t="shared" si="20"/>
        <v>1.0900000000000001</v>
      </c>
      <c r="E58" s="4">
        <v>33.720222222222219</v>
      </c>
      <c r="F58" s="5">
        <f>IFERROR(D58/E58,"")</f>
        <v>3.2324816628333808E-2</v>
      </c>
      <c r="G58" s="5">
        <f>IFERROR(F58*(1+0.5*K58),"")</f>
        <v>3.348204506362816E-2</v>
      </c>
      <c r="H58" s="5">
        <f t="shared" si="23"/>
        <v>7.4999999999999997E-2</v>
      </c>
      <c r="I58" s="5">
        <f t="shared" si="23"/>
        <v>7.1800000000000003E-2</v>
      </c>
      <c r="J58" s="5">
        <f t="shared" si="23"/>
        <v>6.8000000000000005E-2</v>
      </c>
      <c r="K58" s="5">
        <f>AVERAGE(H58:J58)</f>
        <v>7.1599999999999997E-2</v>
      </c>
      <c r="L58" s="9">
        <f t="shared" si="28"/>
        <v>0.10142386039369716</v>
      </c>
      <c r="M58" s="5">
        <f>G58+K58</f>
        <v>0.10508204506362816</v>
      </c>
      <c r="N58" s="5">
        <f t="shared" si="29"/>
        <v>0.10853699725189633</v>
      </c>
      <c r="P58" s="168"/>
      <c r="Q58" s="11"/>
      <c r="R58" s="11"/>
      <c r="S58" s="6"/>
      <c r="T58" s="11"/>
      <c r="U58" s="6"/>
    </row>
    <row r="59" spans="2:21">
      <c r="B59" s="1" t="str">
        <f t="shared" si="20"/>
        <v>Southern Company</v>
      </c>
      <c r="C59" s="1" t="str">
        <f t="shared" si="20"/>
        <v>SO</v>
      </c>
      <c r="D59" s="4">
        <f t="shared" si="20"/>
        <v>2.88</v>
      </c>
      <c r="E59" s="4">
        <v>86.091666666666683</v>
      </c>
      <c r="F59" s="5">
        <f>IFERROR(D59/E59,"")</f>
        <v>3.3452715129222717E-2</v>
      </c>
      <c r="G59" s="5">
        <f>IFERROR(F59*(1+0.5*K59),"")</f>
        <v>3.4512051108314769E-2</v>
      </c>
      <c r="H59" s="5">
        <f t="shared" si="23"/>
        <v>6.5000000000000002E-2</v>
      </c>
      <c r="I59" s="5">
        <f t="shared" si="23"/>
        <v>0.06</v>
      </c>
      <c r="J59" s="5">
        <f t="shared" si="23"/>
        <v>6.5000000000000002E-2</v>
      </c>
      <c r="K59" s="5">
        <f>AVERAGE(H59:J59)</f>
        <v>6.3333333333333339E-2</v>
      </c>
      <c r="L59" s="9">
        <f t="shared" si="28"/>
        <v>9.4456296583099397E-2</v>
      </c>
      <c r="M59" s="5">
        <f>G59+K59</f>
        <v>9.7845384441648114E-2</v>
      </c>
      <c r="N59" s="5">
        <f t="shared" si="29"/>
        <v>9.9539928370922459E-2</v>
      </c>
      <c r="P59" s="168"/>
      <c r="Q59" s="11"/>
      <c r="R59" s="11"/>
      <c r="S59" s="6"/>
      <c r="T59" s="11"/>
      <c r="U59" s="6"/>
    </row>
    <row r="60" spans="2:21">
      <c r="B60" s="1" t="str">
        <f t="shared" si="20"/>
        <v>Xcel Energy Inc.</v>
      </c>
      <c r="C60" s="1" t="str">
        <f t="shared" si="20"/>
        <v>XEL</v>
      </c>
      <c r="D60" s="4">
        <f t="shared" si="20"/>
        <v>2.2799999999999998</v>
      </c>
      <c r="E60" s="4">
        <v>68.512277777777754</v>
      </c>
      <c r="F60" s="5">
        <f t="shared" ref="F60" si="38">IFERROR(D60/E60,"")</f>
        <v>3.3278706736262202E-2</v>
      </c>
      <c r="G60" s="5">
        <f t="shared" ref="G60" si="39">IFERROR(F60*(1+0.5*K60),"")</f>
        <v>3.4410182765295116E-2</v>
      </c>
      <c r="H60" s="5">
        <f t="shared" si="23"/>
        <v>6.5000000000000002E-2</v>
      </c>
      <c r="I60" s="5">
        <f t="shared" si="23"/>
        <v>7.0000000000000007E-2</v>
      </c>
      <c r="J60" s="5">
        <f t="shared" si="23"/>
        <v>6.9000000000000006E-2</v>
      </c>
      <c r="K60" s="5">
        <f t="shared" ref="K60" si="40">AVERAGE(H60:J60)</f>
        <v>6.8000000000000005E-2</v>
      </c>
      <c r="L60" s="9">
        <f t="shared" si="25"/>
        <v>9.9360264705190715E-2</v>
      </c>
      <c r="M60" s="5">
        <f t="shared" ref="M60" si="41">G60+K60</f>
        <v>0.10241018276529512</v>
      </c>
      <c r="N60" s="5">
        <f t="shared" si="27"/>
        <v>0.10444346147203137</v>
      </c>
      <c r="P60" s="168"/>
      <c r="Q60" s="11"/>
      <c r="R60" s="11"/>
      <c r="S60" s="6"/>
      <c r="T60" s="11"/>
      <c r="U60" s="6"/>
    </row>
    <row r="61" spans="2:21" ht="13.35" customHeight="1">
      <c r="B61" s="120"/>
      <c r="C61" s="121"/>
      <c r="D61" s="122"/>
      <c r="E61" s="122"/>
      <c r="F61" s="128"/>
      <c r="G61" s="128"/>
      <c r="H61" s="128"/>
      <c r="I61" s="128"/>
      <c r="J61" s="128"/>
      <c r="K61" s="128"/>
      <c r="L61" s="128"/>
      <c r="M61" s="128"/>
      <c r="N61" s="128"/>
      <c r="O61" s="8"/>
    </row>
    <row r="62" spans="2:21" ht="13.35" customHeight="1">
      <c r="B62" s="48" t="s">
        <v>20</v>
      </c>
      <c r="C62" s="49"/>
      <c r="D62" s="50"/>
      <c r="E62" s="50"/>
      <c r="F62" s="51">
        <f t="shared" ref="F62:N62" si="42">MEDIAN(F46:F60)</f>
        <v>3.3278706736262202E-2</v>
      </c>
      <c r="G62" s="51">
        <f t="shared" si="42"/>
        <v>3.4410182765295116E-2</v>
      </c>
      <c r="H62" s="51">
        <f t="shared" si="42"/>
        <v>6.5000000000000002E-2</v>
      </c>
      <c r="I62" s="51">
        <f t="shared" si="42"/>
        <v>6.79038E-2</v>
      </c>
      <c r="J62" s="51">
        <f t="shared" si="42"/>
        <v>6.5000000000000002E-2</v>
      </c>
      <c r="K62" s="51">
        <f t="shared" si="42"/>
        <v>6.483333333333334E-2</v>
      </c>
      <c r="L62" s="51">
        <f t="shared" si="42"/>
        <v>9.485962319911341E-2</v>
      </c>
      <c r="M62" s="51">
        <f t="shared" si="42"/>
        <v>0.10228827214110589</v>
      </c>
      <c r="N62" s="51">
        <f t="shared" si="42"/>
        <v>0.10691694879390605</v>
      </c>
      <c r="O62" s="8"/>
    </row>
    <row r="63" spans="2:21" ht="13.35" customHeight="1">
      <c r="B63" s="120" t="s">
        <v>21</v>
      </c>
      <c r="C63" s="121"/>
      <c r="D63" s="122"/>
      <c r="E63" s="122"/>
      <c r="F63" s="128">
        <f t="shared" ref="F63:N63" si="43">AVERAGE(F46:F60)</f>
        <v>3.5970872348138533E-2</v>
      </c>
      <c r="G63" s="128">
        <f t="shared" si="43"/>
        <v>3.7089359180660711E-2</v>
      </c>
      <c r="H63" s="128">
        <f t="shared" si="43"/>
        <v>5.9333333333333342E-2</v>
      </c>
      <c r="I63" s="128">
        <f t="shared" si="43"/>
        <v>6.8833986666666666E-2</v>
      </c>
      <c r="J63" s="128">
        <f t="shared" si="43"/>
        <v>6.1399999999999989E-2</v>
      </c>
      <c r="K63" s="128">
        <f t="shared" si="43"/>
        <v>6.3189106666666675E-2</v>
      </c>
      <c r="L63" s="128">
        <f t="shared" si="43"/>
        <v>8.9797717107544348E-2</v>
      </c>
      <c r="M63" s="128">
        <f t="shared" si="43"/>
        <v>0.10027846584732737</v>
      </c>
      <c r="N63" s="128">
        <f t="shared" si="43"/>
        <v>0.10928428014305562</v>
      </c>
      <c r="O63" s="8"/>
    </row>
    <row r="64" spans="2:21">
      <c r="B64" s="3"/>
      <c r="C64" s="1"/>
      <c r="D64" s="1"/>
      <c r="E64" s="1"/>
      <c r="F64" s="1"/>
      <c r="G64" s="1"/>
      <c r="H64" s="7"/>
      <c r="I64" s="7"/>
      <c r="J64" s="7"/>
      <c r="K64" s="7"/>
      <c r="L64" s="7"/>
      <c r="M64" s="7"/>
    </row>
    <row r="65" spans="2:14">
      <c r="B65" s="134" t="s">
        <v>30</v>
      </c>
      <c r="C65" s="12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 t="str">
        <f>B28</f>
        <v>[1] Source: Bloomberg Professional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 t="s">
        <v>1299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 t="str">
        <f t="shared" ref="B68:B76" si="44">B30</f>
        <v>[3] Equals [1] / [2]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 t="str">
        <f t="shared" si="44"/>
        <v>[4] Equals [3] x (1 + 0.50 x [8])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 t="str">
        <f t="shared" si="44"/>
        <v>[5] Source: Value Line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 t="str">
        <f t="shared" si="44"/>
        <v>[6] Source: S&amp;P Capital IQ. Note that since filing Direct Testimony, Yahoo! Finance has since stopped reporting earnings growth forecasts, and S&amp;P earnings growth is included above as a replacement.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 t="str">
        <f t="shared" si="44"/>
        <v>[7] Source: Zacks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 t="str">
        <f t="shared" si="44"/>
        <v>[8] Equals Average ([5], [6], [7])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 t="str">
        <f t="shared" si="44"/>
        <v>[9] Equals [3] x (1 + 0.50 x Minimum ([5], [6], [7]) + Minimum ([5], [6], [7])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 t="str">
        <f t="shared" si="44"/>
        <v>[10] Equals [4] + [8]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 t="str">
        <f t="shared" si="44"/>
        <v>[11] Equals [3] x (1 + 0.50 x Maximum ([5], [6], [7]) + Maximum ([5], [6], [7])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</row>
    <row r="79" spans="2:14">
      <c r="B79" s="175" t="s">
        <v>53</v>
      </c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</row>
    <row r="80" spans="2:1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21" ht="13.5" thickBot="1">
      <c r="B81" s="66"/>
      <c r="C81" s="66"/>
      <c r="D81" s="65">
        <v>1</v>
      </c>
      <c r="E81" s="65">
        <v>2</v>
      </c>
      <c r="F81" s="65">
        <v>3</v>
      </c>
      <c r="G81" s="65">
        <v>4</v>
      </c>
      <c r="H81" s="65">
        <v>5</v>
      </c>
      <c r="I81" s="65">
        <v>6</v>
      </c>
      <c r="J81" s="65">
        <f>I81+1</f>
        <v>7</v>
      </c>
      <c r="K81" s="65">
        <f>J81+1</f>
        <v>8</v>
      </c>
      <c r="L81" s="65">
        <f t="shared" ref="L81" si="45">K81+1</f>
        <v>9</v>
      </c>
      <c r="M81" s="65">
        <f t="shared" ref="M81" si="46">L81+1</f>
        <v>10</v>
      </c>
      <c r="N81" s="65">
        <f t="shared" ref="N81" si="47">M81+1</f>
        <v>11</v>
      </c>
    </row>
    <row r="82" spans="2:21" ht="38.25">
      <c r="B82" s="135" t="s">
        <v>0</v>
      </c>
      <c r="C82" s="136" t="s">
        <v>1</v>
      </c>
      <c r="D82" s="119" t="s">
        <v>33</v>
      </c>
      <c r="E82" s="119" t="s">
        <v>34</v>
      </c>
      <c r="F82" s="119" t="s">
        <v>35</v>
      </c>
      <c r="G82" s="119" t="s">
        <v>36</v>
      </c>
      <c r="H82" s="119" t="s">
        <v>37</v>
      </c>
      <c r="I82" s="119" t="str">
        <f>I5</f>
        <v>S&amp;P Earnings Growth</v>
      </c>
      <c r="J82" s="119" t="s">
        <v>38</v>
      </c>
      <c r="K82" s="119" t="s">
        <v>39</v>
      </c>
      <c r="L82" s="136" t="s">
        <v>40</v>
      </c>
      <c r="M82" s="119" t="s">
        <v>41</v>
      </c>
      <c r="N82" s="136" t="s">
        <v>42</v>
      </c>
    </row>
    <row r="83" spans="2:2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21">
      <c r="B84" s="1" t="str">
        <f t="shared" ref="B84:C98" si="48">B46</f>
        <v>Alliant Energy Corporation</v>
      </c>
      <c r="C84" s="1" t="str">
        <f t="shared" si="48"/>
        <v>LNT</v>
      </c>
      <c r="D84" s="4">
        <f t="shared" ref="D84:D98" si="49">D7</f>
        <v>2.0299999999999998</v>
      </c>
      <c r="E84" s="4">
        <v>59.769833333333324</v>
      </c>
      <c r="F84" s="5">
        <f t="shared" ref="F84:F85" si="50">IFERROR(D84/E84,"")</f>
        <v>3.3963621559370813E-2</v>
      </c>
      <c r="G84" s="5">
        <f t="shared" ref="G84:G85" si="51">IFERROR(F84*(1+0.5*K84),"")</f>
        <v>3.5064608958253751E-2</v>
      </c>
      <c r="H84" s="5">
        <f t="shared" ref="H84:J98" si="52">H46</f>
        <v>0.06</v>
      </c>
      <c r="I84" s="5">
        <f t="shared" si="52"/>
        <v>6.7500000000000004E-2</v>
      </c>
      <c r="J84" s="5">
        <f t="shared" si="52"/>
        <v>6.7000000000000004E-2</v>
      </c>
      <c r="K84" s="5">
        <f t="shared" ref="K84:K85" si="53">AVERAGE(H84:J84)</f>
        <v>6.483333333333334E-2</v>
      </c>
      <c r="L84" s="9">
        <f t="shared" ref="L84:L98" si="54">$F84*(1+0.5*MIN($H84:$J84))+MIN($H84:$J84)</f>
        <v>9.4982530206151938E-2</v>
      </c>
      <c r="M84" s="5">
        <f t="shared" ref="M84:M85" si="55">G84+K84</f>
        <v>9.9897942291587091E-2</v>
      </c>
      <c r="N84" s="5">
        <f t="shared" ref="N84:N98" si="56">$F84*(1+0.5*MAX($H84:$J84))+MAX($H84:$J84)</f>
        <v>0.10260989378699958</v>
      </c>
      <c r="P84" s="168"/>
      <c r="Q84" s="11"/>
      <c r="R84" s="11"/>
      <c r="S84" s="6"/>
      <c r="T84" s="11"/>
      <c r="U84" s="6"/>
    </row>
    <row r="85" spans="2:21">
      <c r="B85" s="1" t="str">
        <f t="shared" si="48"/>
        <v>Ameren Corporation</v>
      </c>
      <c r="C85" s="1" t="str">
        <f t="shared" si="48"/>
        <v>AEE</v>
      </c>
      <c r="D85" s="4">
        <f t="shared" si="49"/>
        <v>2.84</v>
      </c>
      <c r="E85" s="4">
        <v>89.257500000000007</v>
      </c>
      <c r="F85" s="5">
        <f t="shared" si="50"/>
        <v>3.1818054505223646E-2</v>
      </c>
      <c r="G85" s="5">
        <f t="shared" si="51"/>
        <v>3.2889262340232844E-2</v>
      </c>
      <c r="H85" s="5">
        <f t="shared" si="52"/>
        <v>6.5000000000000002E-2</v>
      </c>
      <c r="I85" s="5">
        <f t="shared" si="52"/>
        <v>7.0000000000000007E-2</v>
      </c>
      <c r="J85" s="5">
        <f t="shared" si="52"/>
        <v>6.7000000000000004E-2</v>
      </c>
      <c r="K85" s="5">
        <f t="shared" si="53"/>
        <v>6.7333333333333342E-2</v>
      </c>
      <c r="L85" s="9">
        <f t="shared" si="54"/>
        <v>9.7852141276643406E-2</v>
      </c>
      <c r="M85" s="5">
        <f t="shared" si="55"/>
        <v>0.10022259567356619</v>
      </c>
      <c r="N85" s="5">
        <f t="shared" si="56"/>
        <v>0.10293168641290648</v>
      </c>
      <c r="P85" s="168"/>
      <c r="Q85" s="11"/>
      <c r="R85" s="11"/>
      <c r="S85" s="6"/>
      <c r="T85" s="11"/>
      <c r="U85" s="6"/>
    </row>
    <row r="86" spans="2:21">
      <c r="B86" s="1" t="str">
        <f t="shared" si="48"/>
        <v>American Electric Power Company, Inc.</v>
      </c>
      <c r="C86" s="1" t="str">
        <f t="shared" si="48"/>
        <v>AEP</v>
      </c>
      <c r="D86" s="4">
        <f t="shared" si="49"/>
        <v>3.72</v>
      </c>
      <c r="E86" s="4">
        <v>98.962499999999977</v>
      </c>
      <c r="F86" s="5">
        <f>IFERROR(D86/E86,"")</f>
        <v>3.7589996210685879E-2</v>
      </c>
      <c r="G86" s="5">
        <f>IFERROR(F86*(1+0.5*K86),"")</f>
        <v>3.8817333393962372E-2</v>
      </c>
      <c r="H86" s="5">
        <f t="shared" si="52"/>
        <v>6.5000000000000002E-2</v>
      </c>
      <c r="I86" s="5">
        <f t="shared" si="52"/>
        <v>6.79038E-2</v>
      </c>
      <c r="J86" s="5">
        <f t="shared" si="52"/>
        <v>6.3E-2</v>
      </c>
      <c r="K86" s="5">
        <f>AVERAGE(H86:J86)</f>
        <v>6.5301266666666677E-2</v>
      </c>
      <c r="L86" s="9">
        <f t="shared" ref="L86:L97" si="57">$F86*(1+0.5*MIN($H86:$J86))+MIN($H86:$J86)</f>
        <v>0.10177408109132249</v>
      </c>
      <c r="M86" s="5">
        <f>G86+K86</f>
        <v>0.10411860006062905</v>
      </c>
      <c r="N86" s="5">
        <f t="shared" ref="N86:N97" si="58">$F86*(1+0.5*MAX($H86:$J86))+MAX($H86:$J86)</f>
        <v>0.10677004800303147</v>
      </c>
      <c r="P86" s="168"/>
      <c r="Q86" s="11"/>
      <c r="R86" s="11"/>
      <c r="S86" s="6"/>
      <c r="T86" s="11"/>
      <c r="U86" s="6"/>
    </row>
    <row r="87" spans="2:21">
      <c r="B87" s="1" t="str">
        <f t="shared" si="48"/>
        <v>Entergy Corporation</v>
      </c>
      <c r="C87" s="1" t="str">
        <f t="shared" si="48"/>
        <v>ETR</v>
      </c>
      <c r="D87" s="4">
        <f t="shared" si="49"/>
        <v>2.4</v>
      </c>
      <c r="E87" s="4">
        <v>71.7212777777778</v>
      </c>
      <c r="F87" s="5">
        <f>IFERROR(D87/E87,"")</f>
        <v>3.3462872865095812E-2</v>
      </c>
      <c r="G87" s="5">
        <f>IFERROR(F87*(1+0.5*K87),"")</f>
        <v>3.4654987710914853E-2</v>
      </c>
      <c r="H87" s="5">
        <f t="shared" si="52"/>
        <v>0.03</v>
      </c>
      <c r="I87" s="5">
        <f t="shared" si="52"/>
        <v>8.8749999999999996E-2</v>
      </c>
      <c r="J87" s="5">
        <f t="shared" si="52"/>
        <v>9.5000000000000001E-2</v>
      </c>
      <c r="K87" s="5">
        <f>AVERAGE(H87:J87)</f>
        <v>7.1249999999999994E-2</v>
      </c>
      <c r="L87" s="9">
        <f t="shared" si="57"/>
        <v>6.3964815958072241E-2</v>
      </c>
      <c r="M87" s="5">
        <f>G87+K87</f>
        <v>0.10590498771091485</v>
      </c>
      <c r="N87" s="5">
        <f t="shared" si="58"/>
        <v>0.13005235932618786</v>
      </c>
      <c r="P87" s="168"/>
      <c r="Q87" s="11"/>
      <c r="R87" s="11"/>
      <c r="S87" s="6"/>
      <c r="T87" s="11"/>
      <c r="U87" s="6"/>
    </row>
    <row r="88" spans="2:21">
      <c r="B88" s="1" t="str">
        <f t="shared" si="48"/>
        <v>Evergy, Inc.</v>
      </c>
      <c r="C88" s="1" t="str">
        <f t="shared" si="48"/>
        <v>EVRG</v>
      </c>
      <c r="D88" s="4">
        <f t="shared" si="49"/>
        <v>2.67</v>
      </c>
      <c r="E88" s="4">
        <v>62.12672222222222</v>
      </c>
      <c r="F88" s="5">
        <f>IFERROR(D88/E88,"")</f>
        <v>4.297667580867421E-2</v>
      </c>
      <c r="G88" s="5">
        <f>IFERROR(F88*(1+0.5*K88),"")</f>
        <v>4.4330804965835961E-2</v>
      </c>
      <c r="H88" s="5">
        <f t="shared" si="52"/>
        <v>7.4999999999999997E-2</v>
      </c>
      <c r="I88" s="5">
        <f t="shared" si="52"/>
        <v>5.7050799999999999E-2</v>
      </c>
      <c r="J88" s="5">
        <f t="shared" si="52"/>
        <v>5.7000000000000002E-2</v>
      </c>
      <c r="K88" s="5">
        <f>AVERAGE(H88:J88)</f>
        <v>6.301693333333333E-2</v>
      </c>
      <c r="L88" s="9">
        <f t="shared" si="57"/>
        <v>0.10120151106922143</v>
      </c>
      <c r="M88" s="5">
        <f>G88+K88</f>
        <v>0.1073477382991693</v>
      </c>
      <c r="N88" s="5">
        <f t="shared" si="58"/>
        <v>0.11958830115149949</v>
      </c>
      <c r="P88" s="168"/>
      <c r="Q88" s="11"/>
      <c r="R88" s="11"/>
      <c r="S88" s="6"/>
      <c r="T88" s="11"/>
      <c r="U88" s="6"/>
    </row>
    <row r="89" spans="2:21">
      <c r="B89" s="1" t="str">
        <f t="shared" si="48"/>
        <v>IDACORP, Inc.</v>
      </c>
      <c r="C89" s="1" t="str">
        <f t="shared" si="48"/>
        <v>IDA</v>
      </c>
      <c r="D89" s="4">
        <f t="shared" si="49"/>
        <v>3.44</v>
      </c>
      <c r="E89" s="4">
        <v>107.83438888888892</v>
      </c>
      <c r="F89" s="5">
        <f t="shared" ref="F89" si="59">IFERROR(D89/E89,"")</f>
        <v>3.1900769647283195E-2</v>
      </c>
      <c r="G89" s="5">
        <f t="shared" ref="G89" si="60">IFERROR(F89*(1+0.5*K89),"")</f>
        <v>3.3129642588763934E-2</v>
      </c>
      <c r="H89" s="5">
        <f t="shared" si="52"/>
        <v>0.06</v>
      </c>
      <c r="I89" s="5">
        <f t="shared" si="52"/>
        <v>8.6130399999999996E-2</v>
      </c>
      <c r="J89" s="5">
        <f t="shared" si="52"/>
        <v>8.5000000000000006E-2</v>
      </c>
      <c r="K89" s="5">
        <f t="shared" ref="K89" si="61">AVERAGE(H89:J89)</f>
        <v>7.7043466666666671E-2</v>
      </c>
      <c r="L89" s="9">
        <f t="shared" si="57"/>
        <v>9.2857792736701694E-2</v>
      </c>
      <c r="M89" s="5">
        <f t="shared" ref="M89" si="62">G89+K89</f>
        <v>0.11017310925543061</v>
      </c>
      <c r="N89" s="5">
        <f t="shared" si="58"/>
        <v>0.11940498267229738</v>
      </c>
      <c r="P89" s="168"/>
      <c r="Q89" s="11"/>
      <c r="R89" s="11"/>
      <c r="S89" s="6"/>
      <c r="T89" s="11"/>
      <c r="U89" s="6"/>
    </row>
    <row r="90" spans="2:21">
      <c r="B90" s="1" t="str">
        <f t="shared" si="48"/>
        <v>NextEra Energy, Inc.</v>
      </c>
      <c r="C90" s="1" t="str">
        <f t="shared" si="48"/>
        <v>NEE</v>
      </c>
      <c r="D90" s="4">
        <f t="shared" si="49"/>
        <v>2.266</v>
      </c>
      <c r="E90" s="4">
        <v>75.695722222222244</v>
      </c>
      <c r="F90" s="5">
        <f>IFERROR(D90/E90,"")</f>
        <v>2.9935641453391972E-2</v>
      </c>
      <c r="G90" s="5">
        <f>IFERROR(F90*(1+0.5*K90),"")</f>
        <v>3.1124958544112645E-2</v>
      </c>
      <c r="H90" s="5">
        <f t="shared" si="52"/>
        <v>8.5000000000000006E-2</v>
      </c>
      <c r="I90" s="5">
        <f t="shared" si="52"/>
        <v>7.5374800000000006E-2</v>
      </c>
      <c r="J90" s="5">
        <f t="shared" si="52"/>
        <v>7.8E-2</v>
      </c>
      <c r="K90" s="5">
        <f>AVERAGE(H90:J90)</f>
        <v>7.9458266666666666E-2</v>
      </c>
      <c r="L90" s="9">
        <f t="shared" si="57"/>
        <v>0.10643863794710254</v>
      </c>
      <c r="M90" s="5">
        <f>G90+K90</f>
        <v>0.11058322521077932</v>
      </c>
      <c r="N90" s="5">
        <f t="shared" si="58"/>
        <v>0.11620790621516114</v>
      </c>
      <c r="P90" s="168"/>
      <c r="Q90" s="11"/>
      <c r="R90" s="11"/>
      <c r="S90" s="6"/>
      <c r="T90" s="11"/>
      <c r="U90" s="6"/>
    </row>
    <row r="91" spans="2:21">
      <c r="B91" s="1" t="str">
        <f t="shared" si="48"/>
        <v>NorthWestern Corporation</v>
      </c>
      <c r="C91" s="1" t="str">
        <f t="shared" si="48"/>
        <v>NWE</v>
      </c>
      <c r="D91" s="4">
        <f t="shared" si="49"/>
        <v>2.64</v>
      </c>
      <c r="E91" s="4">
        <v>54.249944444444431</v>
      </c>
      <c r="F91" s="5">
        <f t="shared" ref="F91:F92" si="63">IFERROR(D91/E91,"")</f>
        <v>4.8663644304807289E-2</v>
      </c>
      <c r="G91" s="5">
        <f t="shared" ref="G91:G92" si="64">IFERROR(F91*(1+0.5*K91),"")</f>
        <v>5.0010005130573625E-2</v>
      </c>
      <c r="H91" s="5">
        <f t="shared" si="52"/>
        <v>4.4999999999999998E-2</v>
      </c>
      <c r="I91" s="5">
        <f t="shared" si="52"/>
        <v>0.06</v>
      </c>
      <c r="J91" s="5">
        <f t="shared" si="52"/>
        <v>6.0999999999999999E-2</v>
      </c>
      <c r="K91" s="5">
        <f t="shared" ref="K91:K92" si="65">AVERAGE(H91:J91)</f>
        <v>5.5333333333333325E-2</v>
      </c>
      <c r="L91" s="9">
        <f t="shared" si="57"/>
        <v>9.4758576301665454E-2</v>
      </c>
      <c r="M91" s="5">
        <f t="shared" ref="M91:M92" si="66">G91+K91</f>
        <v>0.10534333846390695</v>
      </c>
      <c r="N91" s="5">
        <f t="shared" si="58"/>
        <v>0.11114788545610391</v>
      </c>
      <c r="P91" s="168"/>
      <c r="Q91" s="11"/>
      <c r="R91" s="11"/>
      <c r="S91" s="6"/>
      <c r="T91" s="11"/>
      <c r="U91" s="6"/>
    </row>
    <row r="92" spans="2:21">
      <c r="B92" s="1" t="str">
        <f t="shared" si="48"/>
        <v>OGE Energy Corporation</v>
      </c>
      <c r="C92" s="1" t="str">
        <f t="shared" si="48"/>
        <v>OGE</v>
      </c>
      <c r="D92" s="4">
        <f t="shared" si="49"/>
        <v>1.6850000000000001</v>
      </c>
      <c r="E92" s="4">
        <v>41.524166666666659</v>
      </c>
      <c r="F92" s="5">
        <f t="shared" si="63"/>
        <v>4.0578779425635682E-2</v>
      </c>
      <c r="G92" s="5">
        <f t="shared" si="64"/>
        <v>4.1836721587830382E-2</v>
      </c>
      <c r="H92" s="5">
        <f t="shared" si="52"/>
        <v>6.5000000000000002E-2</v>
      </c>
      <c r="I92" s="5">
        <f t="shared" si="52"/>
        <v>0.06</v>
      </c>
      <c r="J92" s="5">
        <f t="shared" si="52"/>
        <v>6.0999999999999999E-2</v>
      </c>
      <c r="K92" s="5">
        <f t="shared" si="65"/>
        <v>6.2E-2</v>
      </c>
      <c r="L92" s="9">
        <f t="shared" si="57"/>
        <v>0.10179614280840475</v>
      </c>
      <c r="M92" s="5">
        <f t="shared" si="66"/>
        <v>0.10383672158783039</v>
      </c>
      <c r="N92" s="5">
        <f t="shared" si="58"/>
        <v>0.10689758975696884</v>
      </c>
      <c r="P92" s="168"/>
      <c r="Q92" s="11"/>
      <c r="R92" s="11"/>
      <c r="S92" s="6"/>
      <c r="T92" s="11"/>
      <c r="U92" s="6"/>
    </row>
    <row r="93" spans="2:21">
      <c r="B93" s="1" t="str">
        <f t="shared" si="48"/>
        <v>Pinnacle West Capital Corporation</v>
      </c>
      <c r="C93" s="1" t="str">
        <f t="shared" si="48"/>
        <v>PNW</v>
      </c>
      <c r="D93" s="4">
        <f t="shared" si="49"/>
        <v>3.58</v>
      </c>
      <c r="E93" s="4">
        <v>88.272444444444446</v>
      </c>
      <c r="F93" s="5">
        <f>IFERROR(D93/E93,"")</f>
        <v>4.0556257646780419E-2</v>
      </c>
      <c r="G93" s="5">
        <f>IFERROR(F93*(1+0.5*K93),"")</f>
        <v>4.1411318745500039E-2</v>
      </c>
      <c r="H93" s="5">
        <f t="shared" si="52"/>
        <v>0.04</v>
      </c>
      <c r="I93" s="5">
        <f t="shared" si="52"/>
        <v>6.5500000000000003E-2</v>
      </c>
      <c r="J93" s="5">
        <f t="shared" si="52"/>
        <v>2.1000000000000001E-2</v>
      </c>
      <c r="K93" s="5">
        <f>AVERAGE(H93:J93)</f>
        <v>4.2166666666666665E-2</v>
      </c>
      <c r="L93" s="9">
        <f t="shared" si="57"/>
        <v>6.1982098352071607E-2</v>
      </c>
      <c r="M93" s="5">
        <f>G93+K93</f>
        <v>8.3577985412166711E-2</v>
      </c>
      <c r="N93" s="5">
        <f t="shared" si="58"/>
        <v>0.10738447508471248</v>
      </c>
      <c r="P93" s="168"/>
      <c r="Q93" s="11"/>
      <c r="R93" s="11"/>
      <c r="S93" s="6"/>
      <c r="T93" s="11"/>
      <c r="U93" s="6"/>
    </row>
    <row r="94" spans="2:21">
      <c r="B94" s="1" t="str">
        <f t="shared" si="48"/>
        <v>TXNM Energy, Inc.</v>
      </c>
      <c r="C94" s="1" t="str">
        <f t="shared" si="48"/>
        <v>TXNM</v>
      </c>
      <c r="D94" s="4">
        <f t="shared" si="49"/>
        <v>1.63</v>
      </c>
      <c r="E94" s="4">
        <v>45.962055555555558</v>
      </c>
      <c r="F94" s="5">
        <f>IFERROR(D94/E94,"")</f>
        <v>3.5464036155427724E-2</v>
      </c>
      <c r="G94" s="5">
        <f>IFERROR(F94*(1+0.5*K94),"")</f>
        <v>3.6306307014119132E-2</v>
      </c>
      <c r="H94" s="5">
        <f t="shared" si="52"/>
        <v>0.04</v>
      </c>
      <c r="I94" s="5">
        <f t="shared" si="52"/>
        <v>7.2499999999999995E-2</v>
      </c>
      <c r="J94" s="5">
        <f t="shared" si="52"/>
        <v>0.03</v>
      </c>
      <c r="K94" s="5">
        <f>AVERAGE(H94:J94)</f>
        <v>4.7499999999999994E-2</v>
      </c>
      <c r="L94" s="9">
        <f t="shared" si="57"/>
        <v>6.5995996697759129E-2</v>
      </c>
      <c r="M94" s="5">
        <f>G94+K94</f>
        <v>8.3806307014119119E-2</v>
      </c>
      <c r="N94" s="5">
        <f t="shared" si="58"/>
        <v>0.10924960746606197</v>
      </c>
      <c r="P94" s="168"/>
      <c r="Q94" s="11"/>
      <c r="R94" s="11"/>
      <c r="S94" s="6"/>
      <c r="T94" s="11"/>
      <c r="U94" s="6"/>
    </row>
    <row r="95" spans="2:21">
      <c r="B95" s="1" t="str">
        <f t="shared" si="48"/>
        <v>Portland General Electric Company</v>
      </c>
      <c r="C95" s="1" t="str">
        <f t="shared" si="48"/>
        <v>POR</v>
      </c>
      <c r="D95" s="4">
        <f t="shared" si="49"/>
        <v>2</v>
      </c>
      <c r="E95" s="4">
        <v>45.56955555555556</v>
      </c>
      <c r="F95" s="5">
        <f>IFERROR(D95/E95,"")</f>
        <v>4.3888951200362812E-2</v>
      </c>
      <c r="G95" s="5">
        <f>IFERROR(F95*(1+0.5*K95),"")</f>
        <v>4.4978860155171822E-2</v>
      </c>
      <c r="H95" s="5">
        <f t="shared" si="52"/>
        <v>5.5E-2</v>
      </c>
      <c r="I95" s="5">
        <f t="shared" si="52"/>
        <v>0.06</v>
      </c>
      <c r="J95" s="5">
        <f t="shared" si="52"/>
        <v>3.4000000000000002E-2</v>
      </c>
      <c r="K95" s="5">
        <f>AVERAGE(H95:J95)</f>
        <v>4.9666666666666665E-2</v>
      </c>
      <c r="L95" s="9">
        <f t="shared" si="57"/>
        <v>7.8635063370768976E-2</v>
      </c>
      <c r="M95" s="5">
        <f>G95+K95</f>
        <v>9.4645526821838494E-2</v>
      </c>
      <c r="N95" s="5">
        <f t="shared" si="58"/>
        <v>0.1052056197363737</v>
      </c>
      <c r="P95" s="168"/>
      <c r="Q95" s="11"/>
      <c r="R95" s="11"/>
      <c r="S95" s="6"/>
      <c r="T95" s="11"/>
      <c r="U95" s="6"/>
    </row>
    <row r="96" spans="2:21">
      <c r="B96" s="1" t="str">
        <f t="shared" si="48"/>
        <v>PPL Corporation</v>
      </c>
      <c r="C96" s="1" t="str">
        <f t="shared" si="48"/>
        <v>PPL</v>
      </c>
      <c r="D96" s="4">
        <f t="shared" si="49"/>
        <v>1.0900000000000001</v>
      </c>
      <c r="E96" s="4">
        <v>32.667444444444428</v>
      </c>
      <c r="F96" s="5">
        <f>IFERROR(D96/E96,"")</f>
        <v>3.3366552497049409E-2</v>
      </c>
      <c r="G96" s="5">
        <f>IFERROR(F96*(1+0.5*K96),"")</f>
        <v>3.4561075076443779E-2</v>
      </c>
      <c r="H96" s="5">
        <f t="shared" si="52"/>
        <v>7.4999999999999997E-2</v>
      </c>
      <c r="I96" s="5">
        <f t="shared" si="52"/>
        <v>7.1800000000000003E-2</v>
      </c>
      <c r="J96" s="5">
        <f t="shared" si="52"/>
        <v>6.8000000000000005E-2</v>
      </c>
      <c r="K96" s="5">
        <f>AVERAGE(H96:J96)</f>
        <v>7.1599999999999997E-2</v>
      </c>
      <c r="L96" s="9">
        <f t="shared" si="57"/>
        <v>0.1025010152819491</v>
      </c>
      <c r="M96" s="5">
        <f>G96+K96</f>
        <v>0.10616107507644378</v>
      </c>
      <c r="N96" s="5">
        <f t="shared" si="58"/>
        <v>0.10961779821568876</v>
      </c>
      <c r="P96" s="168"/>
      <c r="Q96" s="11"/>
      <c r="R96" s="11"/>
      <c r="S96" s="6"/>
      <c r="T96" s="11"/>
      <c r="U96" s="6"/>
    </row>
    <row r="97" spans="2:21">
      <c r="B97" s="1" t="str">
        <f t="shared" si="48"/>
        <v>Southern Company</v>
      </c>
      <c r="C97" s="1" t="str">
        <f t="shared" si="48"/>
        <v>SO</v>
      </c>
      <c r="D97" s="4">
        <f t="shared" si="49"/>
        <v>2.88</v>
      </c>
      <c r="E97" s="4">
        <v>86.951777777777806</v>
      </c>
      <c r="F97" s="5">
        <f>IFERROR(D97/E97,"")</f>
        <v>3.3121806978580706E-2</v>
      </c>
      <c r="G97" s="5">
        <f>IFERROR(F97*(1+0.5*K97),"")</f>
        <v>3.4170664199569101E-2</v>
      </c>
      <c r="H97" s="5">
        <f t="shared" si="52"/>
        <v>6.5000000000000002E-2</v>
      </c>
      <c r="I97" s="5">
        <f t="shared" si="52"/>
        <v>0.06</v>
      </c>
      <c r="J97" s="5">
        <f t="shared" si="52"/>
        <v>6.5000000000000002E-2</v>
      </c>
      <c r="K97" s="5">
        <f>AVERAGE(H97:J97)</f>
        <v>6.3333333333333339E-2</v>
      </c>
      <c r="L97" s="9">
        <f t="shared" si="57"/>
        <v>9.4115461187938121E-2</v>
      </c>
      <c r="M97" s="5">
        <f>G97+K97</f>
        <v>9.7503997532902439E-2</v>
      </c>
      <c r="N97" s="5">
        <f t="shared" si="58"/>
        <v>9.9198265705384578E-2</v>
      </c>
      <c r="P97" s="168"/>
      <c r="Q97" s="11"/>
      <c r="R97" s="11"/>
      <c r="S97" s="6"/>
      <c r="T97" s="11"/>
      <c r="U97" s="6"/>
    </row>
    <row r="98" spans="2:21">
      <c r="B98" s="1" t="str">
        <f t="shared" si="48"/>
        <v>Xcel Energy Inc.</v>
      </c>
      <c r="C98" s="1" t="str">
        <f t="shared" si="48"/>
        <v>XEL</v>
      </c>
      <c r="D98" s="4">
        <f t="shared" si="49"/>
        <v>2.2799999999999998</v>
      </c>
      <c r="E98" s="4">
        <v>65.283944444444401</v>
      </c>
      <c r="F98" s="5">
        <f t="shared" ref="F98" si="67">IFERROR(D98/E98,"")</f>
        <v>3.4924360337023501E-2</v>
      </c>
      <c r="G98" s="5">
        <f t="shared" ref="G98" si="68">IFERROR(F98*(1+0.5*K98),"")</f>
        <v>3.6111788588482303E-2</v>
      </c>
      <c r="H98" s="5">
        <f t="shared" si="52"/>
        <v>6.5000000000000002E-2</v>
      </c>
      <c r="I98" s="5">
        <f t="shared" si="52"/>
        <v>7.0000000000000007E-2</v>
      </c>
      <c r="J98" s="5">
        <f t="shared" si="52"/>
        <v>6.9000000000000006E-2</v>
      </c>
      <c r="K98" s="5">
        <f t="shared" ref="K98" si="69">AVERAGE(H98:J98)</f>
        <v>6.8000000000000005E-2</v>
      </c>
      <c r="L98" s="9">
        <f t="shared" si="54"/>
        <v>0.10105940204797677</v>
      </c>
      <c r="M98" s="5">
        <f t="shared" ref="M98" si="70">G98+K98</f>
        <v>0.1041117885884823</v>
      </c>
      <c r="N98" s="5">
        <f t="shared" si="56"/>
        <v>0.10614671294881933</v>
      </c>
      <c r="P98" s="168"/>
      <c r="Q98" s="11"/>
      <c r="R98" s="11"/>
      <c r="S98" s="6"/>
      <c r="T98" s="11"/>
      <c r="U98" s="6"/>
    </row>
    <row r="99" spans="2:21">
      <c r="B99" s="120"/>
      <c r="C99" s="121"/>
      <c r="D99" s="122"/>
      <c r="E99" s="122"/>
      <c r="F99" s="128"/>
      <c r="G99" s="128"/>
      <c r="H99" s="128"/>
      <c r="I99" s="128"/>
      <c r="J99" s="128"/>
      <c r="K99" s="128"/>
      <c r="L99" s="128"/>
      <c r="M99" s="128"/>
      <c r="N99" s="128"/>
      <c r="O99" s="11"/>
    </row>
    <row r="100" spans="2:21">
      <c r="B100" s="48" t="s">
        <v>20</v>
      </c>
      <c r="C100" s="49"/>
      <c r="D100" s="50"/>
      <c r="E100" s="50"/>
      <c r="F100" s="51">
        <f t="shared" ref="F100:N100" si="71">MEDIAN(F84:F98)</f>
        <v>3.4924360337023501E-2</v>
      </c>
      <c r="G100" s="51">
        <f t="shared" si="71"/>
        <v>3.6111788588482303E-2</v>
      </c>
      <c r="H100" s="51">
        <f t="shared" si="71"/>
        <v>6.5000000000000002E-2</v>
      </c>
      <c r="I100" s="51">
        <f t="shared" si="71"/>
        <v>6.79038E-2</v>
      </c>
      <c r="J100" s="51">
        <f t="shared" si="71"/>
        <v>6.5000000000000002E-2</v>
      </c>
      <c r="K100" s="51">
        <f t="shared" si="71"/>
        <v>6.483333333333334E-2</v>
      </c>
      <c r="L100" s="51">
        <f t="shared" si="71"/>
        <v>9.4982530206151938E-2</v>
      </c>
      <c r="M100" s="51">
        <f t="shared" si="71"/>
        <v>0.1041117885884823</v>
      </c>
      <c r="N100" s="51">
        <f t="shared" si="71"/>
        <v>0.10738447508471248</v>
      </c>
      <c r="O100" s="11"/>
    </row>
    <row r="101" spans="2:21">
      <c r="B101" s="120" t="s">
        <v>21</v>
      </c>
      <c r="C101" s="121"/>
      <c r="D101" s="122"/>
      <c r="E101" s="122"/>
      <c r="F101" s="128">
        <f t="shared" ref="F101:N101" si="72">AVERAGE(F84:F98)</f>
        <v>3.6814134706359532E-2</v>
      </c>
      <c r="G101" s="128">
        <f t="shared" si="72"/>
        <v>3.7959889266651101E-2</v>
      </c>
      <c r="H101" s="128">
        <f t="shared" si="72"/>
        <v>5.9333333333333342E-2</v>
      </c>
      <c r="I101" s="128">
        <f t="shared" si="72"/>
        <v>6.8833986666666666E-2</v>
      </c>
      <c r="J101" s="128">
        <f t="shared" si="72"/>
        <v>6.1399999999999989E-2</v>
      </c>
      <c r="K101" s="128">
        <f t="shared" si="72"/>
        <v>6.3189106666666675E-2</v>
      </c>
      <c r="L101" s="128">
        <f t="shared" si="72"/>
        <v>9.0661017755583301E-2</v>
      </c>
      <c r="M101" s="128">
        <f t="shared" si="72"/>
        <v>0.10114899593331778</v>
      </c>
      <c r="N101" s="128">
        <f t="shared" si="72"/>
        <v>0.11016087546254646</v>
      </c>
    </row>
    <row r="102" spans="2:21">
      <c r="B102" s="3"/>
      <c r="C102" s="1"/>
      <c r="D102" s="1"/>
      <c r="E102" s="1"/>
      <c r="F102" s="1"/>
      <c r="G102" s="1"/>
      <c r="H102" s="7"/>
      <c r="I102" s="7"/>
      <c r="J102" s="7"/>
      <c r="K102" s="7"/>
      <c r="L102" s="7"/>
      <c r="M102" s="7"/>
    </row>
    <row r="103" spans="2:21">
      <c r="B103" s="134" t="s">
        <v>30</v>
      </c>
      <c r="C103" s="1"/>
      <c r="D103" s="1"/>
      <c r="E103" s="1"/>
      <c r="F103" s="1"/>
      <c r="G103" s="1"/>
      <c r="H103" s="7"/>
      <c r="I103" s="7"/>
      <c r="J103" s="7"/>
      <c r="K103" s="7"/>
      <c r="L103" s="7"/>
      <c r="M103" s="7"/>
    </row>
    <row r="104" spans="2:21">
      <c r="B104" s="1" t="str">
        <f>B28</f>
        <v>[1] Source: Bloomberg Professional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21">
      <c r="B105" s="1" t="s">
        <v>1300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21">
      <c r="B106" s="1" t="str">
        <f t="shared" ref="B106:B114" si="73">B30</f>
        <v>[3] Equals [1] / [2]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21">
      <c r="B107" s="1" t="str">
        <f t="shared" si="73"/>
        <v>[4] Equals [3] x (1 + 0.50 x [8])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21">
      <c r="B108" s="1" t="str">
        <f t="shared" si="73"/>
        <v>[5] Source: Value Line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21">
      <c r="B109" s="1" t="str">
        <f t="shared" si="73"/>
        <v>[6] Source: S&amp;P Capital IQ. Note that since filing Direct Testimony, Yahoo! Finance has since stopped reporting earnings growth forecasts, and S&amp;P earnings growth is included above as a replacement.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21">
      <c r="B110" s="1" t="str">
        <f t="shared" si="73"/>
        <v>[7] Source: Zacks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21">
      <c r="B111" s="1" t="str">
        <f t="shared" si="73"/>
        <v>[8] Equals Average ([5], [6], [7])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21">
      <c r="B112" s="1" t="str">
        <f t="shared" si="73"/>
        <v>[9] Equals [3] x (1 + 0.50 x Minimum ([5], [6], [7]) + Minimum ([5], [6], [7])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>
      <c r="B113" s="1" t="str">
        <f t="shared" si="73"/>
        <v>[10] Equals [4] + [8]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>
      <c r="B114" s="1" t="str">
        <f t="shared" si="73"/>
        <v>[11] Equals [3] x (1 + 0.50 x Maximum ([5], [6], [7]) + Maximum ([5], [6], [7])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>
      <c r="B115" s="1"/>
    </row>
  </sheetData>
  <mergeCells count="3">
    <mergeCell ref="B2:N2"/>
    <mergeCell ref="B41:N41"/>
    <mergeCell ref="B79:N79"/>
  </mergeCells>
  <phoneticPr fontId="84" type="noConversion"/>
  <printOptions horizontalCentered="1"/>
  <pageMargins left="0.7" right="0.7" top="1.25" bottom="0.75" header="0.3" footer="0.3"/>
  <pageSetup scale="74" fitToHeight="0" orientation="landscape" useFirstPageNumber="1" r:id="rId1"/>
  <headerFooter>
    <oddHeader>&amp;R&amp;"Times New Roman,Bold"KyPSC Case No. 2024-00354
Attachment JCN-Rebuttal-2
Page &amp;P of 3</oddHeader>
  </headerFooter>
  <rowBreaks count="2" manualBreakCount="2">
    <brk id="39" min="1" max="17" man="1"/>
    <brk id="7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8026-1EAC-4159-833D-077017B958E9}">
  <sheetPr codeName="Sheet10">
    <pageSetUpPr fitToPage="1"/>
  </sheetPr>
  <dimension ref="A1:R535"/>
  <sheetViews>
    <sheetView view="pageLayout" zoomScale="90" zoomScaleNormal="85" zoomScaleSheetLayoutView="85" zoomScalePageLayoutView="90" workbookViewId="0"/>
  </sheetViews>
  <sheetFormatPr defaultColWidth="9" defaultRowHeight="12.75"/>
  <cols>
    <col min="1" max="1" width="2.42578125" style="35" customWidth="1"/>
    <col min="2" max="2" width="39.42578125" style="73" bestFit="1" customWidth="1"/>
    <col min="3" max="3" width="7.28515625" style="73" customWidth="1"/>
    <col min="4" max="4" width="10.7109375" style="73" customWidth="1"/>
    <col min="5" max="5" width="12.85546875" style="73" customWidth="1"/>
    <col min="6" max="6" width="12.28515625" style="73" customWidth="1"/>
    <col min="7" max="7" width="9.7109375" style="73" customWidth="1"/>
    <col min="8" max="8" width="12.85546875" style="73" customWidth="1"/>
    <col min="9" max="9" width="12.42578125" style="13" customWidth="1"/>
    <col min="10" max="10" width="10.7109375" style="13" customWidth="1"/>
    <col min="11" max="11" width="13.140625" style="13" customWidth="1"/>
    <col min="12" max="16384" width="9" style="13"/>
  </cols>
  <sheetData>
    <row r="1" spans="1:14" s="35" customFormat="1"/>
    <row r="2" spans="1:14" s="73" customFormat="1">
      <c r="A2" s="35"/>
      <c r="B2" s="203" t="s">
        <v>55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1:14" s="35" customFormat="1">
      <c r="B3" s="42"/>
      <c r="C3" s="42"/>
      <c r="D3" s="42"/>
      <c r="E3" s="42"/>
      <c r="F3" s="42"/>
      <c r="G3" s="42"/>
      <c r="H3" s="42"/>
    </row>
    <row r="4" spans="1:14" s="35" customFormat="1">
      <c r="B4" s="40" t="s">
        <v>56</v>
      </c>
      <c r="C4" s="205">
        <f>SUM(I23:I525)</f>
        <v>1.4003428679163739E-2</v>
      </c>
      <c r="D4" s="206"/>
      <c r="E4" s="207"/>
      <c r="F4" s="87"/>
      <c r="G4" s="88"/>
      <c r="H4" s="88"/>
    </row>
    <row r="5" spans="1:14" s="35" customFormat="1">
      <c r="B5" s="40"/>
      <c r="C5" s="161"/>
      <c r="D5" s="161"/>
      <c r="E5" s="161"/>
      <c r="F5" s="40"/>
      <c r="G5" s="40"/>
      <c r="H5" s="40"/>
    </row>
    <row r="6" spans="1:14" s="35" customFormat="1">
      <c r="B6" s="40" t="s">
        <v>57</v>
      </c>
      <c r="C6" s="205">
        <f>SUM(K23:K525)</f>
        <v>0.13422192974471298</v>
      </c>
      <c r="D6" s="206"/>
      <c r="E6" s="207"/>
      <c r="F6" s="87"/>
      <c r="G6" s="76"/>
      <c r="H6" s="76"/>
      <c r="J6" s="74"/>
    </row>
    <row r="7" spans="1:14" s="35" customFormat="1">
      <c r="B7" s="40"/>
      <c r="C7" s="161"/>
      <c r="D7" s="161"/>
      <c r="E7" s="161"/>
      <c r="F7" s="40"/>
      <c r="G7" s="40"/>
      <c r="H7" s="40"/>
    </row>
    <row r="8" spans="1:14" s="35" customFormat="1">
      <c r="B8" s="40" t="s">
        <v>58</v>
      </c>
      <c r="C8" s="208">
        <f>(C4*(1+0.5*C6))+C6</f>
        <v>0.14916514203405662</v>
      </c>
      <c r="D8" s="209"/>
      <c r="E8" s="210"/>
      <c r="F8" s="75"/>
      <c r="G8" s="76"/>
      <c r="H8" s="76"/>
      <c r="J8" s="74"/>
    </row>
    <row r="9" spans="1:14" s="35" customFormat="1">
      <c r="B9" s="40"/>
      <c r="C9" s="75"/>
      <c r="D9" s="159"/>
      <c r="E9" s="75"/>
      <c r="F9" s="75"/>
      <c r="G9" s="76"/>
      <c r="H9" s="76"/>
    </row>
    <row r="10" spans="1:14" s="35" customFormat="1">
      <c r="B10" s="40"/>
      <c r="C10" s="75"/>
      <c r="D10" s="75"/>
      <c r="E10" s="75"/>
      <c r="F10" s="75"/>
      <c r="G10" s="76"/>
      <c r="H10" s="76"/>
    </row>
    <row r="11" spans="1:14" s="35" customFormat="1">
      <c r="B11" s="137" t="s">
        <v>30</v>
      </c>
      <c r="C11" s="77"/>
      <c r="D11" s="77"/>
      <c r="E11" s="77"/>
      <c r="F11" s="77"/>
      <c r="G11" s="78"/>
      <c r="H11" s="78"/>
    </row>
    <row r="12" spans="1:14" s="73" customFormat="1">
      <c r="A12" s="35"/>
      <c r="B12" s="42" t="s">
        <v>59</v>
      </c>
      <c r="C12" s="77"/>
      <c r="D12" s="77"/>
      <c r="E12" s="77"/>
      <c r="F12" s="77"/>
      <c r="G12" s="78"/>
      <c r="H12" s="78"/>
      <c r="N12" s="165"/>
    </row>
    <row r="13" spans="1:14">
      <c r="B13" s="42" t="s">
        <v>60</v>
      </c>
      <c r="C13" s="77"/>
      <c r="D13" s="77"/>
      <c r="E13" s="77"/>
      <c r="F13" s="77"/>
      <c r="G13" s="78"/>
      <c r="H13" s="78"/>
    </row>
    <row r="14" spans="1:14">
      <c r="B14" s="42" t="s">
        <v>61</v>
      </c>
      <c r="C14" s="77"/>
      <c r="D14" s="77"/>
      <c r="E14" s="77"/>
      <c r="F14" s="77"/>
      <c r="G14" s="78"/>
      <c r="H14" s="78"/>
    </row>
    <row r="16" spans="1:14">
      <c r="B16" s="204" t="s">
        <v>62</v>
      </c>
      <c r="C16" s="204"/>
      <c r="D16" s="204"/>
      <c r="E16" s="204"/>
      <c r="F16" s="204"/>
      <c r="G16" s="204"/>
      <c r="H16" s="204"/>
      <c r="I16" s="204"/>
      <c r="J16" s="204"/>
      <c r="K16" s="204"/>
    </row>
    <row r="18" spans="2:18" ht="13.5" thickBot="1">
      <c r="D18" s="79" t="s">
        <v>26</v>
      </c>
      <c r="E18" s="79" t="s">
        <v>27</v>
      </c>
      <c r="F18" s="79" t="s">
        <v>28</v>
      </c>
      <c r="G18" s="79" t="s">
        <v>29</v>
      </c>
      <c r="H18" s="79" t="s">
        <v>63</v>
      </c>
      <c r="I18" s="68" t="s">
        <v>54</v>
      </c>
      <c r="J18" s="68" t="s">
        <v>64</v>
      </c>
      <c r="K18" s="68" t="s">
        <v>65</v>
      </c>
    </row>
    <row r="19" spans="2:18">
      <c r="B19" s="138"/>
      <c r="C19" s="138"/>
      <c r="D19" s="138"/>
      <c r="E19" s="138"/>
      <c r="F19" s="138"/>
      <c r="G19" s="138"/>
      <c r="H19" s="138"/>
      <c r="I19" s="138"/>
      <c r="J19" s="139" t="s">
        <v>66</v>
      </c>
      <c r="K19" s="139" t="s">
        <v>67</v>
      </c>
    </row>
    <row r="20" spans="2:18">
      <c r="E20" s="79" t="s">
        <v>68</v>
      </c>
      <c r="F20" s="79" t="s">
        <v>69</v>
      </c>
      <c r="G20" s="79" t="s">
        <v>70</v>
      </c>
      <c r="H20" s="79" t="s">
        <v>71</v>
      </c>
      <c r="I20" s="79" t="s">
        <v>72</v>
      </c>
      <c r="J20" s="79" t="s">
        <v>73</v>
      </c>
      <c r="K20" s="79" t="s">
        <v>73</v>
      </c>
      <c r="M20" s="126"/>
      <c r="N20" s="127"/>
      <c r="O20" s="127"/>
      <c r="P20" s="127"/>
      <c r="Q20" s="127"/>
      <c r="R20" s="127"/>
    </row>
    <row r="21" spans="2:18">
      <c r="B21" s="140" t="s">
        <v>74</v>
      </c>
      <c r="C21" s="140" t="s">
        <v>1</v>
      </c>
      <c r="D21" s="140" t="s">
        <v>75</v>
      </c>
      <c r="E21" s="140" t="s">
        <v>76</v>
      </c>
      <c r="F21" s="140" t="s">
        <v>77</v>
      </c>
      <c r="G21" s="140" t="s">
        <v>78</v>
      </c>
      <c r="H21" s="140" t="s">
        <v>35</v>
      </c>
      <c r="I21" s="140" t="s">
        <v>35</v>
      </c>
      <c r="J21" s="140" t="s">
        <v>79</v>
      </c>
      <c r="K21" s="140" t="s">
        <v>79</v>
      </c>
      <c r="M21" s="126"/>
      <c r="N21" s="126"/>
      <c r="O21" s="126"/>
      <c r="P21" s="126"/>
      <c r="Q21" s="126"/>
      <c r="R21" s="126"/>
    </row>
    <row r="22" spans="2:18">
      <c r="M22" s="126"/>
      <c r="N22" s="126"/>
      <c r="O22" s="126"/>
      <c r="P22" s="126"/>
      <c r="Q22" s="126"/>
      <c r="R22" s="126"/>
    </row>
    <row r="23" spans="2:18">
      <c r="B23" s="35" t="s">
        <v>80</v>
      </c>
      <c r="C23" s="77" t="s">
        <v>81</v>
      </c>
      <c r="D23" s="85">
        <v>70.400000000000006</v>
      </c>
      <c r="E23" s="86">
        <v>323.44617</v>
      </c>
      <c r="F23" s="86">
        <f>IF(J23="","Excl.",D23*E23)</f>
        <v>22770.610368000001</v>
      </c>
      <c r="G23" s="78">
        <f t="shared" ref="G23:G86" si="0">IF(F23="Excl.",0,F23/SUM($F$23:$F$525))</f>
        <v>4.8540158352127063E-4</v>
      </c>
      <c r="H23" s="78">
        <v>7.6136363636363641E-2</v>
      </c>
      <c r="I23" s="80">
        <f>IFERROR($H23*$G23, "n/a")</f>
        <v>3.6956711472642197E-5</v>
      </c>
      <c r="J23" s="78">
        <v>-1.4999999999999999E-2</v>
      </c>
      <c r="K23" s="81">
        <f>IFERROR($J23*$G23, "n/a")</f>
        <v>-7.2810237528190589E-6</v>
      </c>
      <c r="L23" s="127"/>
      <c r="M23" s="127"/>
      <c r="P23" s="127"/>
      <c r="Q23" s="127"/>
      <c r="R23" s="127"/>
    </row>
    <row r="24" spans="2:18">
      <c r="B24" s="35" t="s">
        <v>82</v>
      </c>
      <c r="C24" s="77" t="s">
        <v>83</v>
      </c>
      <c r="D24" s="85">
        <v>269.05</v>
      </c>
      <c r="E24" s="86">
        <v>701.10951999999997</v>
      </c>
      <c r="F24" s="86">
        <f t="shared" ref="F24:F87" si="1">IF(J24="","Excl.",D24*E24)</f>
        <v>188633.51635600001</v>
      </c>
      <c r="G24" s="78">
        <f t="shared" si="0"/>
        <v>4.0211046636265515E-3</v>
      </c>
      <c r="H24" s="78">
        <v>1.2191042557145511E-2</v>
      </c>
      <c r="I24" s="80">
        <f t="shared" ref="I24:I87" si="2">IFERROR($H24*$G24, "n/a")</f>
        <v>4.9021458081007571E-5</v>
      </c>
      <c r="J24" s="78">
        <v>0.09</v>
      </c>
      <c r="K24" s="81">
        <f t="shared" ref="K24:K87" si="3">IFERROR($J24*$G24, "n/a")</f>
        <v>3.618994197263896E-4</v>
      </c>
      <c r="L24" s="127"/>
      <c r="M24" s="127"/>
      <c r="N24" s="127"/>
      <c r="O24" s="127"/>
      <c r="P24" s="127"/>
      <c r="Q24" s="127"/>
      <c r="R24" s="127"/>
    </row>
    <row r="25" spans="2:18">
      <c r="B25" s="35" t="s">
        <v>84</v>
      </c>
      <c r="C25" s="77" t="s">
        <v>85</v>
      </c>
      <c r="D25" s="85">
        <v>45.36</v>
      </c>
      <c r="E25" s="86">
        <v>4209.7039599999998</v>
      </c>
      <c r="F25" s="86">
        <f t="shared" si="1"/>
        <v>190952.17162559999</v>
      </c>
      <c r="G25" s="78">
        <f t="shared" si="0"/>
        <v>4.0705314871202873E-3</v>
      </c>
      <c r="H25" s="78">
        <v>5.9744268077601408E-2</v>
      </c>
      <c r="I25" s="80">
        <f t="shared" si="2"/>
        <v>2.4319092438483198E-4</v>
      </c>
      <c r="J25" s="78">
        <v>5.0000000000000001E-3</v>
      </c>
      <c r="K25" s="81">
        <f t="shared" si="3"/>
        <v>2.0352657435601436E-5</v>
      </c>
      <c r="L25" s="127"/>
      <c r="M25" s="127"/>
      <c r="N25" s="127"/>
      <c r="O25" s="127"/>
      <c r="P25" s="127"/>
      <c r="Q25" s="127"/>
      <c r="R25" s="127"/>
    </row>
    <row r="26" spans="2:18">
      <c r="B26" s="35" t="s">
        <v>1276</v>
      </c>
      <c r="C26" s="77" t="s">
        <v>1277</v>
      </c>
      <c r="D26" s="85">
        <v>1324.99</v>
      </c>
      <c r="E26" s="86">
        <v>22.9848</v>
      </c>
      <c r="F26" s="86">
        <f t="shared" si="1"/>
        <v>30454.630152000002</v>
      </c>
      <c r="G26" s="78">
        <f t="shared" si="0"/>
        <v>6.4920199601280334E-4</v>
      </c>
      <c r="H26" s="78">
        <v>4.8302251337745952E-3</v>
      </c>
      <c r="I26" s="80">
        <f t="shared" si="2"/>
        <v>3.1357917980376771E-6</v>
      </c>
      <c r="J26" s="78">
        <v>0.105</v>
      </c>
      <c r="K26" s="81">
        <f t="shared" si="3"/>
        <v>6.8166209581344342E-5</v>
      </c>
      <c r="L26" s="127"/>
      <c r="M26" s="127"/>
      <c r="N26" s="127"/>
      <c r="O26" s="127"/>
      <c r="P26" s="127"/>
      <c r="Q26" s="127"/>
      <c r="R26" s="127"/>
    </row>
    <row r="27" spans="2:18">
      <c r="B27" s="35" t="s">
        <v>86</v>
      </c>
      <c r="C27" s="77" t="s">
        <v>87</v>
      </c>
      <c r="D27" s="85">
        <v>167.43</v>
      </c>
      <c r="E27" s="86">
        <v>4701.9487200000003</v>
      </c>
      <c r="F27" s="86">
        <f>IF(J27="","Excl.",D27*E27)</f>
        <v>787247.27418960014</v>
      </c>
      <c r="G27" s="78">
        <f t="shared" si="0"/>
        <v>1.6781766818664307E-2</v>
      </c>
      <c r="H27" s="78">
        <v>1.4095442871647853E-2</v>
      </c>
      <c r="I27" s="80">
        <f t="shared" si="2"/>
        <v>2.3654643547779827E-4</v>
      </c>
      <c r="J27" s="78">
        <v>0.22</v>
      </c>
      <c r="K27" s="81">
        <f t="shared" si="3"/>
        <v>3.6919887001061473E-3</v>
      </c>
      <c r="L27" s="127"/>
      <c r="M27" s="127"/>
      <c r="N27" s="127"/>
      <c r="O27" s="127"/>
      <c r="P27" s="127"/>
      <c r="Q27" s="127"/>
      <c r="R27" s="127"/>
    </row>
    <row r="28" spans="2:18">
      <c r="B28" s="35" t="s">
        <v>88</v>
      </c>
      <c r="C28" s="77" t="s">
        <v>89</v>
      </c>
      <c r="D28" s="85">
        <v>170.55</v>
      </c>
      <c r="E28" s="86">
        <v>752.40749000000005</v>
      </c>
      <c r="F28" s="86" t="str">
        <f t="shared" si="1"/>
        <v>Excl.</v>
      </c>
      <c r="G28" s="78">
        <f t="shared" si="0"/>
        <v>0</v>
      </c>
      <c r="H28" s="78" t="s">
        <v>43</v>
      </c>
      <c r="I28" s="80" t="str">
        <f t="shared" si="2"/>
        <v>n/a</v>
      </c>
      <c r="J28" s="78" t="s">
        <v>1016</v>
      </c>
      <c r="K28" s="81" t="str">
        <f t="shared" si="3"/>
        <v>n/a</v>
      </c>
      <c r="L28" s="127"/>
      <c r="M28" s="127"/>
      <c r="N28" s="127"/>
      <c r="O28" s="127"/>
      <c r="P28" s="127"/>
      <c r="Q28" s="127"/>
      <c r="R28" s="127"/>
    </row>
    <row r="29" spans="2:18">
      <c r="B29" s="35" t="s">
        <v>1216</v>
      </c>
      <c r="C29" s="77" t="s">
        <v>1217</v>
      </c>
      <c r="D29" s="85">
        <v>76.040000000000006</v>
      </c>
      <c r="E29" s="86">
        <v>173.00292999999999</v>
      </c>
      <c r="F29" s="86" t="str">
        <f t="shared" si="1"/>
        <v>Excl.</v>
      </c>
      <c r="G29" s="78">
        <f t="shared" si="0"/>
        <v>0</v>
      </c>
      <c r="H29" s="78" t="s">
        <v>43</v>
      </c>
      <c r="I29" s="80" t="str">
        <f t="shared" si="2"/>
        <v>n/a</v>
      </c>
      <c r="J29" s="78" t="s">
        <v>1016</v>
      </c>
      <c r="K29" s="81" t="str">
        <f t="shared" si="3"/>
        <v>n/a</v>
      </c>
      <c r="L29" s="127"/>
      <c r="M29" s="127"/>
      <c r="N29" s="127"/>
      <c r="O29" s="127"/>
      <c r="P29" s="127"/>
      <c r="Q29" s="127"/>
      <c r="R29" s="127"/>
    </row>
    <row r="30" spans="2:18">
      <c r="B30" s="35" t="s">
        <v>90</v>
      </c>
      <c r="C30" s="77" t="s">
        <v>91</v>
      </c>
      <c r="D30" s="85">
        <v>329.8</v>
      </c>
      <c r="E30" s="86">
        <v>477.93202000000002</v>
      </c>
      <c r="F30" s="86">
        <f t="shared" si="1"/>
        <v>157621.98019600002</v>
      </c>
      <c r="G30" s="78">
        <f t="shared" si="0"/>
        <v>3.3600310904453295E-3</v>
      </c>
      <c r="H30" s="78">
        <v>1.7101273499090356E-2</v>
      </c>
      <c r="I30" s="80">
        <f t="shared" si="2"/>
        <v>5.7460810643152386E-5</v>
      </c>
      <c r="J30" s="78">
        <v>0.105</v>
      </c>
      <c r="K30" s="81">
        <f t="shared" si="3"/>
        <v>3.5280326449675957E-4</v>
      </c>
      <c r="L30" s="127"/>
      <c r="M30" s="127"/>
      <c r="N30" s="127"/>
      <c r="O30" s="127"/>
      <c r="P30" s="127"/>
      <c r="Q30" s="127"/>
      <c r="R30" s="127"/>
    </row>
    <row r="31" spans="2:18">
      <c r="B31" s="35" t="s">
        <v>92</v>
      </c>
      <c r="C31" s="77" t="s">
        <v>93</v>
      </c>
      <c r="D31" s="85">
        <v>245.3</v>
      </c>
      <c r="E31" s="86">
        <v>2796.1061</v>
      </c>
      <c r="F31" s="86">
        <f t="shared" si="1"/>
        <v>685884.82633000007</v>
      </c>
      <c r="G31" s="78">
        <f t="shared" si="0"/>
        <v>1.4621021370672891E-2</v>
      </c>
      <c r="H31" s="78">
        <v>2.2829188748471257E-2</v>
      </c>
      <c r="I31" s="80">
        <f t="shared" si="2"/>
        <v>3.3378605656652336E-4</v>
      </c>
      <c r="J31" s="78">
        <v>0.08</v>
      </c>
      <c r="K31" s="81">
        <f t="shared" si="3"/>
        <v>1.1696817096538312E-3</v>
      </c>
      <c r="L31" s="127"/>
      <c r="M31" s="127"/>
      <c r="N31" s="127"/>
      <c r="O31" s="127"/>
      <c r="P31" s="127"/>
      <c r="Q31" s="127"/>
      <c r="R31" s="127"/>
    </row>
    <row r="32" spans="2:18">
      <c r="B32" s="35" t="s">
        <v>94</v>
      </c>
      <c r="C32" s="77" t="s">
        <v>95</v>
      </c>
      <c r="D32" s="85">
        <v>167.29</v>
      </c>
      <c r="E32" s="86">
        <v>1749.71578</v>
      </c>
      <c r="F32" s="86">
        <f t="shared" si="1"/>
        <v>292709.95283620001</v>
      </c>
      <c r="G32" s="78">
        <f t="shared" si="0"/>
        <v>6.2397042645285635E-3</v>
      </c>
      <c r="H32" s="78">
        <v>4.0887082312152552E-2</v>
      </c>
      <c r="I32" s="80">
        <f t="shared" si="2"/>
        <v>2.5512330186726865E-4</v>
      </c>
      <c r="J32" s="78">
        <v>0.04</v>
      </c>
      <c r="K32" s="81">
        <f t="shared" si="3"/>
        <v>2.4958817058114255E-4</v>
      </c>
      <c r="L32" s="127"/>
      <c r="M32" s="127"/>
      <c r="N32" s="127"/>
      <c r="O32" s="127"/>
      <c r="P32" s="127"/>
      <c r="Q32" s="127"/>
      <c r="R32" s="127"/>
    </row>
    <row r="33" spans="2:18">
      <c r="B33" s="35" t="s">
        <v>96</v>
      </c>
      <c r="C33" s="77" t="s">
        <v>97</v>
      </c>
      <c r="D33" s="85">
        <v>71.62</v>
      </c>
      <c r="E33" s="86">
        <v>4303.5668100000003</v>
      </c>
      <c r="F33" s="86">
        <f t="shared" si="1"/>
        <v>308221.45493220002</v>
      </c>
      <c r="G33" s="78">
        <f t="shared" si="0"/>
        <v>6.5703632832596996E-3</v>
      </c>
      <c r="H33" s="78">
        <v>2.8483663781066738E-2</v>
      </c>
      <c r="I33" s="80">
        <f t="shared" si="2"/>
        <v>1.8714801867983504E-4</v>
      </c>
      <c r="J33" s="78">
        <v>7.0000000000000007E-2</v>
      </c>
      <c r="K33" s="81">
        <f t="shared" si="3"/>
        <v>4.5992542982817904E-4</v>
      </c>
      <c r="L33" s="127"/>
      <c r="M33" s="127"/>
      <c r="N33" s="127"/>
      <c r="O33" s="127"/>
      <c r="P33" s="127"/>
      <c r="Q33" s="127"/>
      <c r="R33" s="127"/>
    </row>
    <row r="34" spans="2:18">
      <c r="B34" s="35" t="s">
        <v>98</v>
      </c>
      <c r="C34" s="77" t="s">
        <v>99</v>
      </c>
      <c r="D34" s="85">
        <v>209.52</v>
      </c>
      <c r="E34" s="86">
        <v>1768.97828</v>
      </c>
      <c r="F34" s="86">
        <f t="shared" si="1"/>
        <v>370636.3292256</v>
      </c>
      <c r="G34" s="78">
        <f t="shared" si="0"/>
        <v>7.9008624805879096E-3</v>
      </c>
      <c r="H34" s="78">
        <v>3.1309660175639555E-2</v>
      </c>
      <c r="I34" s="80">
        <f t="shared" si="2"/>
        <v>2.4737331936166803E-4</v>
      </c>
      <c r="J34" s="78">
        <v>7.0000000000000007E-2</v>
      </c>
      <c r="K34" s="81">
        <f t="shared" si="3"/>
        <v>5.5306037364115368E-4</v>
      </c>
      <c r="L34" s="127"/>
      <c r="M34" s="127"/>
      <c r="N34" s="127"/>
      <c r="O34" s="127"/>
      <c r="P34" s="127"/>
      <c r="Q34" s="127"/>
      <c r="R34" s="127"/>
    </row>
    <row r="35" spans="2:18">
      <c r="B35" s="35" t="s">
        <v>100</v>
      </c>
      <c r="C35" s="77" t="s">
        <v>101</v>
      </c>
      <c r="D35" s="85">
        <v>98.7</v>
      </c>
      <c r="E35" s="86">
        <v>1807.7888700000001</v>
      </c>
      <c r="F35" s="86">
        <f t="shared" si="1"/>
        <v>178428.76146900002</v>
      </c>
      <c r="G35" s="78">
        <f t="shared" si="0"/>
        <v>3.8035696875524214E-3</v>
      </c>
      <c r="H35" s="78">
        <v>1.0131712259371834E-2</v>
      </c>
      <c r="I35" s="80">
        <f t="shared" si="2"/>
        <v>3.8536673632749962E-5</v>
      </c>
      <c r="J35" s="78">
        <v>0.31</v>
      </c>
      <c r="K35" s="81">
        <f t="shared" si="3"/>
        <v>1.1791066031412506E-3</v>
      </c>
      <c r="L35" s="127"/>
      <c r="M35" s="127"/>
      <c r="N35" s="127"/>
      <c r="O35" s="127"/>
      <c r="P35" s="127"/>
      <c r="Q35" s="127"/>
      <c r="R35" s="127"/>
    </row>
    <row r="36" spans="2:18">
      <c r="B36" s="35" t="s">
        <v>1218</v>
      </c>
      <c r="C36" s="77" t="s">
        <v>1219</v>
      </c>
      <c r="D36" s="85">
        <v>348.72</v>
      </c>
      <c r="E36" s="86">
        <v>70.249920000000003</v>
      </c>
      <c r="F36" s="86">
        <f t="shared" si="1"/>
        <v>24497.552102400005</v>
      </c>
      <c r="G36" s="78">
        <f t="shared" si="0"/>
        <v>5.2221483705200411E-4</v>
      </c>
      <c r="H36" s="78" t="s">
        <v>43</v>
      </c>
      <c r="I36" s="80" t="str">
        <f t="shared" si="2"/>
        <v>n/a</v>
      </c>
      <c r="J36" s="78">
        <v>0.155</v>
      </c>
      <c r="K36" s="81">
        <f t="shared" si="3"/>
        <v>8.0943299743060641E-5</v>
      </c>
      <c r="L36" s="127"/>
      <c r="M36" s="127"/>
      <c r="N36" s="127"/>
      <c r="O36" s="127"/>
      <c r="P36" s="127"/>
      <c r="Q36" s="127"/>
      <c r="R36" s="127"/>
    </row>
    <row r="37" spans="2:18">
      <c r="B37" s="35" t="s">
        <v>102</v>
      </c>
      <c r="C37" s="77" t="s">
        <v>103</v>
      </c>
      <c r="D37" s="85">
        <v>148.49</v>
      </c>
      <c r="E37" s="86">
        <v>211.99813</v>
      </c>
      <c r="F37" s="86">
        <f t="shared" si="1"/>
        <v>31479.602323700001</v>
      </c>
      <c r="G37" s="78">
        <f t="shared" si="0"/>
        <v>6.7105134950697207E-4</v>
      </c>
      <c r="H37" s="78">
        <v>4.3639302309919865E-2</v>
      </c>
      <c r="I37" s="80">
        <f t="shared" si="2"/>
        <v>2.928421270661445E-5</v>
      </c>
      <c r="J37" s="78">
        <v>-5.0000000000000001E-3</v>
      </c>
      <c r="K37" s="81">
        <f t="shared" si="3"/>
        <v>-3.3552567475348604E-6</v>
      </c>
      <c r="L37" s="127"/>
      <c r="M37" s="127"/>
      <c r="N37" s="127"/>
      <c r="O37" s="127"/>
      <c r="P37" s="127"/>
      <c r="Q37" s="127"/>
      <c r="R37" s="127"/>
    </row>
    <row r="38" spans="2:18">
      <c r="B38" s="35" t="s">
        <v>104</v>
      </c>
      <c r="C38" s="77" t="s">
        <v>105</v>
      </c>
      <c r="D38" s="85">
        <v>118.93</v>
      </c>
      <c r="E38" s="86">
        <v>4339.1433100000004</v>
      </c>
      <c r="F38" s="86">
        <f t="shared" si="1"/>
        <v>516054.3138583001</v>
      </c>
      <c r="G38" s="78">
        <f t="shared" si="0"/>
        <v>1.1000740739116303E-2</v>
      </c>
      <c r="H38" s="78">
        <v>3.3296897334566547E-2</v>
      </c>
      <c r="I38" s="80">
        <f t="shared" si="2"/>
        <v>3.6629053499453925E-4</v>
      </c>
      <c r="J38" s="78">
        <v>-2.5000000000000001E-2</v>
      </c>
      <c r="K38" s="81">
        <f t="shared" si="3"/>
        <v>-2.7501851847790761E-4</v>
      </c>
      <c r="L38" s="127"/>
      <c r="M38" s="127"/>
      <c r="N38" s="127"/>
      <c r="O38" s="127"/>
      <c r="P38" s="127"/>
      <c r="Q38" s="127"/>
      <c r="R38" s="127"/>
    </row>
    <row r="39" spans="2:18">
      <c r="B39" s="35" t="s">
        <v>106</v>
      </c>
      <c r="C39" s="77" t="s">
        <v>107</v>
      </c>
      <c r="D39" s="85">
        <v>123.48</v>
      </c>
      <c r="E39" s="86">
        <v>407.69835</v>
      </c>
      <c r="F39" s="86">
        <f t="shared" si="1"/>
        <v>50342.592258000004</v>
      </c>
      <c r="G39" s="78">
        <f t="shared" si="0"/>
        <v>1.0731541054753539E-3</v>
      </c>
      <c r="H39" s="78">
        <v>3.7252996436669905E-2</v>
      </c>
      <c r="I39" s="80">
        <f t="shared" si="2"/>
        <v>3.9978206067271037E-5</v>
      </c>
      <c r="J39" s="78">
        <v>0.01</v>
      </c>
      <c r="K39" s="81">
        <f t="shared" si="3"/>
        <v>1.0731541054753539E-5</v>
      </c>
      <c r="L39" s="127"/>
      <c r="M39" s="127"/>
      <c r="N39" s="127"/>
      <c r="O39" s="127"/>
      <c r="P39" s="127"/>
      <c r="Q39" s="127"/>
      <c r="R39" s="127"/>
    </row>
    <row r="40" spans="2:18">
      <c r="B40" s="35" t="s">
        <v>108</v>
      </c>
      <c r="C40" s="77" t="s">
        <v>109</v>
      </c>
      <c r="D40" s="85">
        <v>200.15</v>
      </c>
      <c r="E40" s="86">
        <v>1066.5787600000001</v>
      </c>
      <c r="F40" s="86">
        <f t="shared" si="1"/>
        <v>213475.73881400004</v>
      </c>
      <c r="G40" s="78">
        <f t="shared" si="0"/>
        <v>4.5506668459493792E-3</v>
      </c>
      <c r="H40" s="78">
        <v>7.1946040469647761E-3</v>
      </c>
      <c r="I40" s="80">
        <f t="shared" si="2"/>
        <v>3.2740246106255839E-5</v>
      </c>
      <c r="J40" s="78">
        <v>0.21</v>
      </c>
      <c r="K40" s="81">
        <f t="shared" si="3"/>
        <v>9.5564003764936963E-4</v>
      </c>
      <c r="L40" s="127"/>
      <c r="M40" s="127"/>
      <c r="N40" s="127"/>
      <c r="O40" s="127"/>
      <c r="P40" s="127"/>
      <c r="Q40" s="127"/>
      <c r="R40" s="127"/>
    </row>
    <row r="41" spans="2:18">
      <c r="B41" s="35" t="s">
        <v>110</v>
      </c>
      <c r="C41" s="77" t="s">
        <v>111</v>
      </c>
      <c r="D41" s="85">
        <v>27.69</v>
      </c>
      <c r="E41" s="86">
        <v>942.70303000000001</v>
      </c>
      <c r="F41" s="86">
        <f t="shared" si="1"/>
        <v>26103.446900700001</v>
      </c>
      <c r="G41" s="78">
        <f t="shared" si="0"/>
        <v>5.5644773048198616E-4</v>
      </c>
      <c r="H41" s="78">
        <v>4.1805706031058133E-2</v>
      </c>
      <c r="I41" s="80">
        <f t="shared" si="2"/>
        <v>2.326269024217938E-5</v>
      </c>
      <c r="J41" s="78">
        <v>5.5E-2</v>
      </c>
      <c r="K41" s="81">
        <f t="shared" si="3"/>
        <v>3.0604625176509242E-5</v>
      </c>
      <c r="L41" s="127"/>
      <c r="M41" s="127"/>
      <c r="N41" s="127"/>
      <c r="O41" s="127"/>
      <c r="P41" s="127"/>
      <c r="Q41" s="127"/>
      <c r="R41" s="127"/>
    </row>
    <row r="42" spans="2:18">
      <c r="B42" s="35" t="s">
        <v>112</v>
      </c>
      <c r="C42" s="77" t="s">
        <v>113</v>
      </c>
      <c r="D42" s="85">
        <v>366.49</v>
      </c>
      <c r="E42" s="86">
        <v>994.03216999999995</v>
      </c>
      <c r="F42" s="86">
        <f t="shared" si="1"/>
        <v>364302.84998329997</v>
      </c>
      <c r="G42" s="78">
        <f t="shared" si="0"/>
        <v>7.7658515694297306E-3</v>
      </c>
      <c r="H42" s="78">
        <v>2.5103004174738736E-2</v>
      </c>
      <c r="I42" s="80">
        <f t="shared" si="2"/>
        <v>1.9494620436779589E-4</v>
      </c>
      <c r="J42" s="78">
        <v>6.5000000000000002E-2</v>
      </c>
      <c r="K42" s="81">
        <f t="shared" si="3"/>
        <v>5.047803520129325E-4</v>
      </c>
      <c r="L42" s="127"/>
      <c r="M42" s="127"/>
      <c r="N42" s="127"/>
      <c r="O42" s="127"/>
      <c r="P42" s="127"/>
      <c r="Q42" s="127"/>
      <c r="R42" s="127"/>
    </row>
    <row r="43" spans="2:18">
      <c r="B43" s="35" t="s">
        <v>114</v>
      </c>
      <c r="C43" s="77" t="s">
        <v>115</v>
      </c>
      <c r="D43" s="85">
        <v>579.98</v>
      </c>
      <c r="E43" s="86">
        <v>47.866</v>
      </c>
      <c r="F43" s="86">
        <f t="shared" si="1"/>
        <v>27761.322680000001</v>
      </c>
      <c r="G43" s="78">
        <f t="shared" si="0"/>
        <v>5.9178870358495982E-4</v>
      </c>
      <c r="H43" s="78">
        <v>1.0758991689368599E-2</v>
      </c>
      <c r="I43" s="80">
        <f t="shared" si="2"/>
        <v>6.3670497437328003E-6</v>
      </c>
      <c r="J43" s="78">
        <v>0.12</v>
      </c>
      <c r="K43" s="81">
        <f t="shared" si="3"/>
        <v>7.1014644430195169E-5</v>
      </c>
      <c r="L43" s="127"/>
      <c r="M43" s="127"/>
      <c r="N43" s="127"/>
      <c r="O43" s="127"/>
      <c r="P43" s="127"/>
      <c r="Q43" s="127"/>
      <c r="R43" s="127"/>
    </row>
    <row r="44" spans="2:18">
      <c r="B44" s="35" t="s">
        <v>116</v>
      </c>
      <c r="C44" s="77" t="s">
        <v>117</v>
      </c>
      <c r="D44" s="85">
        <v>248.66</v>
      </c>
      <c r="E44" s="86">
        <v>927.26432999999997</v>
      </c>
      <c r="F44" s="86">
        <f t="shared" si="1"/>
        <v>230573.54829779998</v>
      </c>
      <c r="G44" s="78">
        <f t="shared" si="0"/>
        <v>4.9151412128659849E-3</v>
      </c>
      <c r="H44" s="78">
        <v>2.6863990991715596E-2</v>
      </c>
      <c r="I44" s="80">
        <f t="shared" si="2"/>
        <v>1.3204030926544189E-4</v>
      </c>
      <c r="J44" s="78">
        <v>0.03</v>
      </c>
      <c r="K44" s="81">
        <f t="shared" si="3"/>
        <v>1.4745423638597954E-4</v>
      </c>
      <c r="L44" s="127"/>
      <c r="M44" s="127"/>
      <c r="N44" s="127"/>
      <c r="O44" s="127"/>
      <c r="P44" s="127"/>
      <c r="Q44" s="127"/>
      <c r="R44" s="127"/>
    </row>
    <row r="45" spans="2:18">
      <c r="B45" s="35" t="s">
        <v>118</v>
      </c>
      <c r="C45" s="77" t="s">
        <v>119</v>
      </c>
      <c r="D45" s="85">
        <v>165.84</v>
      </c>
      <c r="E45" s="86">
        <v>2409.84773</v>
      </c>
      <c r="F45" s="86">
        <f t="shared" si="1"/>
        <v>399649.1475432</v>
      </c>
      <c r="G45" s="78">
        <f t="shared" si="0"/>
        <v>8.5193293431876441E-3</v>
      </c>
      <c r="H45" s="78">
        <v>2.9908345393150026E-2</v>
      </c>
      <c r="I45" s="80">
        <f t="shared" si="2"/>
        <v>2.5479904451405401E-4</v>
      </c>
      <c r="J45" s="78">
        <v>4.4999999999999998E-2</v>
      </c>
      <c r="K45" s="81">
        <f t="shared" si="3"/>
        <v>3.8336982044344397E-4</v>
      </c>
      <c r="L45" s="127"/>
      <c r="M45" s="127"/>
      <c r="N45" s="127"/>
      <c r="O45" s="127"/>
      <c r="P45" s="127"/>
      <c r="Q45" s="127"/>
      <c r="R45" s="127"/>
    </row>
    <row r="46" spans="2:18">
      <c r="B46" s="35" t="s">
        <v>1220</v>
      </c>
      <c r="C46" s="77" t="s">
        <v>1221</v>
      </c>
      <c r="D46" s="85">
        <v>283.06</v>
      </c>
      <c r="E46" s="86">
        <v>115.52123</v>
      </c>
      <c r="F46" s="86">
        <f t="shared" si="1"/>
        <v>32699.4393638</v>
      </c>
      <c r="G46" s="78">
        <f t="shared" si="0"/>
        <v>6.9705464152827626E-4</v>
      </c>
      <c r="H46" s="78" t="s">
        <v>43</v>
      </c>
      <c r="I46" s="80" t="str">
        <f t="shared" si="2"/>
        <v>n/a</v>
      </c>
      <c r="J46" s="78">
        <v>0.13</v>
      </c>
      <c r="K46" s="81">
        <f t="shared" si="3"/>
        <v>9.0617103398675923E-5</v>
      </c>
      <c r="L46" s="127"/>
      <c r="M46" s="127"/>
      <c r="N46" s="127"/>
      <c r="O46" s="127"/>
      <c r="P46" s="127"/>
      <c r="Q46" s="127"/>
      <c r="R46" s="127"/>
    </row>
    <row r="47" spans="2:18">
      <c r="B47" s="35" t="s">
        <v>120</v>
      </c>
      <c r="C47" s="77" t="s">
        <v>121</v>
      </c>
      <c r="D47" s="85">
        <v>312.37</v>
      </c>
      <c r="E47" s="86">
        <v>714.46114</v>
      </c>
      <c r="F47" s="86">
        <f t="shared" si="1"/>
        <v>223176.22630179999</v>
      </c>
      <c r="G47" s="78">
        <f t="shared" si="0"/>
        <v>4.7574523431938229E-3</v>
      </c>
      <c r="H47" s="78">
        <v>2.2665428818388449E-2</v>
      </c>
      <c r="I47" s="80">
        <f t="shared" si="2"/>
        <v>1.0782969744153493E-4</v>
      </c>
      <c r="J47" s="78">
        <v>8.5000000000000006E-2</v>
      </c>
      <c r="K47" s="81">
        <f t="shared" si="3"/>
        <v>4.0438344917147499E-4</v>
      </c>
      <c r="L47" s="127"/>
      <c r="M47" s="127"/>
      <c r="N47" s="127"/>
      <c r="O47" s="127"/>
      <c r="P47" s="127"/>
      <c r="Q47" s="127"/>
      <c r="R47" s="127"/>
    </row>
    <row r="48" spans="2:18">
      <c r="B48" s="35" t="s">
        <v>122</v>
      </c>
      <c r="C48" s="77" t="s">
        <v>123</v>
      </c>
      <c r="D48" s="85">
        <v>89.76</v>
      </c>
      <c r="E48" s="86">
        <v>2526.0362399999999</v>
      </c>
      <c r="F48" s="86">
        <f t="shared" si="1"/>
        <v>226737.01290239999</v>
      </c>
      <c r="G48" s="78">
        <f t="shared" si="0"/>
        <v>4.8333577065801962E-3</v>
      </c>
      <c r="H48" s="78">
        <v>3.6096256684491977E-2</v>
      </c>
      <c r="I48" s="80">
        <f t="shared" si="2"/>
        <v>1.7446612042468622E-4</v>
      </c>
      <c r="J48" s="78">
        <v>0.13500000000000001</v>
      </c>
      <c r="K48" s="81">
        <f t="shared" si="3"/>
        <v>6.5250329038832658E-4</v>
      </c>
      <c r="L48" s="127"/>
      <c r="M48" s="127"/>
      <c r="N48" s="127"/>
      <c r="O48" s="127"/>
      <c r="P48" s="127"/>
      <c r="Q48" s="127"/>
      <c r="R48" s="127"/>
    </row>
    <row r="49" spans="2:18">
      <c r="B49" s="35" t="s">
        <v>124</v>
      </c>
      <c r="C49" s="77" t="s">
        <v>125</v>
      </c>
      <c r="D49" s="85">
        <v>146.86000000000001</v>
      </c>
      <c r="E49" s="86">
        <v>539.31834000000003</v>
      </c>
      <c r="F49" s="86">
        <f t="shared" si="1"/>
        <v>79204.291412400009</v>
      </c>
      <c r="G49" s="78">
        <f t="shared" si="0"/>
        <v>1.6883995576722848E-3</v>
      </c>
      <c r="H49" s="78">
        <v>1.988288165599891E-2</v>
      </c>
      <c r="I49" s="80">
        <f t="shared" si="2"/>
        <v>3.3570248593238943E-5</v>
      </c>
      <c r="J49" s="78">
        <v>0.255</v>
      </c>
      <c r="K49" s="81">
        <f t="shared" si="3"/>
        <v>4.3054188720643261E-4</v>
      </c>
      <c r="L49" s="127"/>
      <c r="M49" s="127"/>
      <c r="N49" s="127"/>
      <c r="O49" s="127"/>
      <c r="P49" s="127"/>
      <c r="Q49" s="127"/>
      <c r="R49" s="127"/>
    </row>
    <row r="50" spans="2:18">
      <c r="B50" s="35" t="s">
        <v>126</v>
      </c>
      <c r="C50" s="77" t="s">
        <v>127</v>
      </c>
      <c r="D50" s="85">
        <v>147.52000000000001</v>
      </c>
      <c r="E50" s="86">
        <v>195.01095000000001</v>
      </c>
      <c r="F50" s="86">
        <f t="shared" si="1"/>
        <v>28768.015344000003</v>
      </c>
      <c r="G50" s="78">
        <f t="shared" si="0"/>
        <v>6.1324839242630764E-4</v>
      </c>
      <c r="H50" s="78">
        <v>2.0742950108459869E-2</v>
      </c>
      <c r="I50" s="80">
        <f t="shared" si="2"/>
        <v>1.2720580808192118E-5</v>
      </c>
      <c r="J50" s="78">
        <v>4.4999999999999998E-2</v>
      </c>
      <c r="K50" s="81">
        <f t="shared" si="3"/>
        <v>2.7596177659183844E-5</v>
      </c>
      <c r="L50" s="127"/>
      <c r="M50" s="127"/>
      <c r="N50" s="127"/>
      <c r="O50" s="127"/>
      <c r="P50" s="127"/>
      <c r="Q50" s="127"/>
      <c r="R50" s="127"/>
    </row>
    <row r="51" spans="2:18">
      <c r="B51" s="35" t="s">
        <v>128</v>
      </c>
      <c r="C51" s="77" t="s">
        <v>129</v>
      </c>
      <c r="D51" s="85">
        <v>41.73</v>
      </c>
      <c r="E51" s="86">
        <v>7602.7983299999996</v>
      </c>
      <c r="F51" s="86">
        <f t="shared" si="1"/>
        <v>317264.77431089996</v>
      </c>
      <c r="G51" s="78">
        <f t="shared" si="0"/>
        <v>6.7631399140029138E-3</v>
      </c>
      <c r="H51" s="78">
        <v>2.4922118380062308E-2</v>
      </c>
      <c r="I51" s="80">
        <f t="shared" si="2"/>
        <v>1.6855177355770503E-4</v>
      </c>
      <c r="J51" s="78">
        <v>7.0000000000000007E-2</v>
      </c>
      <c r="K51" s="81">
        <f t="shared" si="3"/>
        <v>4.73419793980204E-4</v>
      </c>
      <c r="L51" s="127"/>
      <c r="M51" s="127"/>
      <c r="N51" s="127"/>
      <c r="O51" s="127"/>
      <c r="P51" s="127"/>
      <c r="Q51" s="127"/>
      <c r="R51" s="127"/>
    </row>
    <row r="52" spans="2:18">
      <c r="B52" s="35" t="s">
        <v>130</v>
      </c>
      <c r="C52" s="77" t="s">
        <v>131</v>
      </c>
      <c r="D52" s="85">
        <v>25.34</v>
      </c>
      <c r="E52" s="86">
        <v>5671.4547700000003</v>
      </c>
      <c r="F52" s="86">
        <f t="shared" si="1"/>
        <v>143714.6638718</v>
      </c>
      <c r="G52" s="78">
        <f t="shared" si="0"/>
        <v>3.063568533790076E-3</v>
      </c>
      <c r="H52" s="78">
        <v>6.7876874506708762E-2</v>
      </c>
      <c r="I52" s="80">
        <f t="shared" si="2"/>
        <v>2.0794545691077074E-4</v>
      </c>
      <c r="J52" s="78">
        <v>7.4999999999999997E-2</v>
      </c>
      <c r="K52" s="81">
        <f t="shared" si="3"/>
        <v>2.2976764003425568E-4</v>
      </c>
      <c r="L52" s="127"/>
      <c r="M52" s="127"/>
      <c r="N52" s="127"/>
      <c r="O52" s="127"/>
      <c r="P52" s="127"/>
      <c r="Q52" s="127"/>
      <c r="R52" s="127"/>
    </row>
    <row r="53" spans="2:18">
      <c r="B53" s="35" t="s">
        <v>132</v>
      </c>
      <c r="C53" s="77" t="s">
        <v>133</v>
      </c>
      <c r="D53" s="85">
        <v>170.42</v>
      </c>
      <c r="E53" s="86">
        <v>2344.8518100000001</v>
      </c>
      <c r="F53" s="86">
        <f t="shared" si="1"/>
        <v>399609.64546019997</v>
      </c>
      <c r="G53" s="78">
        <f t="shared" si="0"/>
        <v>8.5184872764476356E-3</v>
      </c>
      <c r="H53" s="78">
        <v>2.362398779485976E-2</v>
      </c>
      <c r="I53" s="80">
        <f t="shared" si="2"/>
        <v>2.0124063944946711E-4</v>
      </c>
      <c r="J53" s="78">
        <v>0.05</v>
      </c>
      <c r="K53" s="81">
        <f t="shared" si="3"/>
        <v>4.2592436382238178E-4</v>
      </c>
      <c r="L53" s="127"/>
      <c r="M53" s="127"/>
      <c r="N53" s="127"/>
      <c r="O53" s="127"/>
      <c r="P53" s="127"/>
      <c r="Q53" s="127"/>
      <c r="R53" s="127"/>
    </row>
    <row r="54" spans="2:18">
      <c r="B54" s="35" t="s">
        <v>134</v>
      </c>
      <c r="C54" s="77" t="s">
        <v>135</v>
      </c>
      <c r="D54" s="85">
        <v>28.28</v>
      </c>
      <c r="E54" s="86">
        <v>7178.183</v>
      </c>
      <c r="F54" s="86">
        <f t="shared" si="1"/>
        <v>202999.01524000001</v>
      </c>
      <c r="G54" s="78">
        <f t="shared" si="0"/>
        <v>4.3273343076138731E-3</v>
      </c>
      <c r="H54" s="78">
        <v>3.9250353606789253E-2</v>
      </c>
      <c r="I54" s="80">
        <f t="shared" si="2"/>
        <v>1.6984940174863506E-4</v>
      </c>
      <c r="J54" s="78">
        <v>6.5000000000000002E-2</v>
      </c>
      <c r="K54" s="81">
        <f t="shared" si="3"/>
        <v>2.8127672999490178E-4</v>
      </c>
      <c r="L54" s="127"/>
      <c r="M54" s="127"/>
      <c r="N54" s="127"/>
      <c r="O54" s="127"/>
      <c r="P54" s="127"/>
      <c r="Q54" s="127"/>
      <c r="R54" s="127"/>
    </row>
    <row r="55" spans="2:18">
      <c r="B55" s="35" t="s">
        <v>136</v>
      </c>
      <c r="C55" s="77" t="s">
        <v>137</v>
      </c>
      <c r="D55" s="85">
        <v>264.45999999999998</v>
      </c>
      <c r="E55" s="86">
        <v>226.72658000000001</v>
      </c>
      <c r="F55" s="86">
        <f t="shared" si="1"/>
        <v>59960.111346799997</v>
      </c>
      <c r="G55" s="78">
        <f t="shared" si="0"/>
        <v>1.2781709636009537E-3</v>
      </c>
      <c r="H55" s="78">
        <v>1.5881418740074114E-2</v>
      </c>
      <c r="I55" s="80">
        <f t="shared" si="2"/>
        <v>2.0299168294350776E-5</v>
      </c>
      <c r="J55" s="78">
        <v>0.105</v>
      </c>
      <c r="K55" s="81">
        <f t="shared" si="3"/>
        <v>1.3420795117810013E-4</v>
      </c>
      <c r="L55" s="127"/>
      <c r="M55" s="127"/>
      <c r="N55" s="127"/>
      <c r="O55" s="127"/>
      <c r="P55" s="127"/>
      <c r="Q55" s="127"/>
      <c r="R55" s="127"/>
    </row>
    <row r="56" spans="2:18">
      <c r="B56" s="35" t="s">
        <v>138</v>
      </c>
      <c r="C56" s="77" t="s">
        <v>139</v>
      </c>
      <c r="D56" s="85">
        <v>132.46</v>
      </c>
      <c r="E56" s="86">
        <v>1335.0899199999999</v>
      </c>
      <c r="F56" s="86">
        <f t="shared" si="1"/>
        <v>176846.01080319998</v>
      </c>
      <c r="G56" s="78">
        <f t="shared" si="0"/>
        <v>3.7698301580851592E-3</v>
      </c>
      <c r="H56" s="78">
        <v>1.9024611203382152E-2</v>
      </c>
      <c r="I56" s="80">
        <f t="shared" si="2"/>
        <v>7.1719553060354833E-5</v>
      </c>
      <c r="J56" s="78">
        <v>0.12</v>
      </c>
      <c r="K56" s="81">
        <f t="shared" si="3"/>
        <v>4.5237961897021909E-4</v>
      </c>
      <c r="L56" s="127"/>
      <c r="M56" s="127"/>
      <c r="N56" s="127"/>
      <c r="O56" s="127"/>
      <c r="P56" s="127"/>
      <c r="Q56" s="127"/>
      <c r="R56" s="127"/>
    </row>
    <row r="57" spans="2:18">
      <c r="B57" s="35" t="s">
        <v>140</v>
      </c>
      <c r="C57" s="77" t="s">
        <v>141</v>
      </c>
      <c r="D57" s="85">
        <v>201.67</v>
      </c>
      <c r="E57" s="86">
        <v>495.97647999999998</v>
      </c>
      <c r="F57" s="86">
        <f t="shared" si="1"/>
        <v>100023.57672159999</v>
      </c>
      <c r="G57" s="78">
        <f t="shared" si="0"/>
        <v>2.1322047035839007E-3</v>
      </c>
      <c r="H57" s="78">
        <v>1.9636039073734318E-2</v>
      </c>
      <c r="I57" s="80">
        <f t="shared" si="2"/>
        <v>4.1868054872773574E-5</v>
      </c>
      <c r="J57" s="78">
        <v>0.09</v>
      </c>
      <c r="K57" s="81">
        <f t="shared" si="3"/>
        <v>1.9189842332255106E-4</v>
      </c>
      <c r="L57" s="127"/>
      <c r="M57" s="127"/>
      <c r="N57" s="127"/>
      <c r="O57" s="127"/>
      <c r="P57" s="127"/>
      <c r="Q57" s="127"/>
      <c r="R57" s="127"/>
    </row>
    <row r="58" spans="2:18">
      <c r="B58" s="35" t="s">
        <v>142</v>
      </c>
      <c r="C58" s="77" t="s">
        <v>143</v>
      </c>
      <c r="D58" s="85">
        <v>87.79</v>
      </c>
      <c r="E58" s="86">
        <v>8016.84944</v>
      </c>
      <c r="F58" s="86">
        <f t="shared" si="1"/>
        <v>703799.21233760007</v>
      </c>
      <c r="G58" s="78">
        <f t="shared" si="0"/>
        <v>1.5002902716643333E-2</v>
      </c>
      <c r="H58" s="78">
        <v>1.0707369859892926E-2</v>
      </c>
      <c r="I58" s="80">
        <f t="shared" si="2"/>
        <v>1.6064162835909251E-4</v>
      </c>
      <c r="J58" s="78">
        <v>9.5000000000000001E-2</v>
      </c>
      <c r="K58" s="81">
        <f t="shared" si="3"/>
        <v>1.4252757580811167E-3</v>
      </c>
      <c r="L58" s="127"/>
      <c r="M58" s="127"/>
      <c r="N58" s="127"/>
      <c r="O58" s="127"/>
      <c r="P58" s="127"/>
      <c r="Q58" s="127"/>
      <c r="R58" s="127"/>
    </row>
    <row r="59" spans="2:18">
      <c r="B59" s="35" t="s">
        <v>144</v>
      </c>
      <c r="C59" s="77" t="s">
        <v>145</v>
      </c>
      <c r="D59" s="85">
        <v>61.71</v>
      </c>
      <c r="E59" s="86">
        <v>3978.29243</v>
      </c>
      <c r="F59" s="86">
        <f t="shared" si="1"/>
        <v>245500.42585530001</v>
      </c>
      <c r="G59" s="78">
        <f t="shared" si="0"/>
        <v>5.2333377779269245E-3</v>
      </c>
      <c r="H59" s="78">
        <v>2.6575919624047969E-2</v>
      </c>
      <c r="I59" s="80">
        <f t="shared" si="2"/>
        <v>1.3908076415167973E-4</v>
      </c>
      <c r="J59" s="78">
        <v>5.5E-2</v>
      </c>
      <c r="K59" s="81">
        <f t="shared" si="3"/>
        <v>2.8783357778598082E-4</v>
      </c>
      <c r="L59" s="127"/>
      <c r="M59" s="127"/>
      <c r="N59" s="127"/>
      <c r="O59" s="127"/>
      <c r="P59" s="127"/>
      <c r="Q59" s="127"/>
      <c r="R59" s="127"/>
    </row>
    <row r="60" spans="2:18">
      <c r="B60" s="35" t="s">
        <v>146</v>
      </c>
      <c r="C60" s="77" t="s">
        <v>147</v>
      </c>
      <c r="D60" s="85">
        <v>22.71</v>
      </c>
      <c r="E60" s="86">
        <v>4360.5916399999996</v>
      </c>
      <c r="F60" s="86">
        <f t="shared" si="1"/>
        <v>99029.036144400001</v>
      </c>
      <c r="G60" s="78">
        <f t="shared" si="0"/>
        <v>2.1110040610342637E-3</v>
      </c>
      <c r="H60" s="78" t="s">
        <v>43</v>
      </c>
      <c r="I60" s="80" t="str">
        <f t="shared" si="2"/>
        <v>n/a</v>
      </c>
      <c r="J60" s="78">
        <v>-0.02</v>
      </c>
      <c r="K60" s="81">
        <f t="shared" si="3"/>
        <v>-4.2220081220685273E-5</v>
      </c>
      <c r="L60" s="127"/>
      <c r="M60" s="127"/>
      <c r="N60" s="127"/>
      <c r="O60" s="127"/>
      <c r="P60" s="127"/>
      <c r="Q60" s="127"/>
      <c r="R60" s="127"/>
    </row>
    <row r="61" spans="2:18">
      <c r="B61" s="35" t="s">
        <v>148</v>
      </c>
      <c r="C61" s="77" t="s">
        <v>149</v>
      </c>
      <c r="D61" s="85">
        <v>47.03</v>
      </c>
      <c r="E61" s="86">
        <v>995.00189</v>
      </c>
      <c r="F61" s="86">
        <f t="shared" si="1"/>
        <v>46794.938886700002</v>
      </c>
      <c r="G61" s="78">
        <f t="shared" si="0"/>
        <v>9.9752870341614491E-4</v>
      </c>
      <c r="H61" s="78">
        <v>1.0206251328938976E-2</v>
      </c>
      <c r="I61" s="80">
        <f t="shared" si="2"/>
        <v>1.0181028654895803E-5</v>
      </c>
      <c r="J61" s="78">
        <v>7.4999999999999997E-2</v>
      </c>
      <c r="K61" s="81">
        <f t="shared" si="3"/>
        <v>7.4814652756210865E-5</v>
      </c>
      <c r="L61" s="127"/>
      <c r="M61" s="127"/>
      <c r="N61" s="127"/>
      <c r="O61" s="127"/>
      <c r="P61" s="127"/>
      <c r="Q61" s="127"/>
      <c r="R61" s="127"/>
    </row>
    <row r="62" spans="2:18">
      <c r="B62" s="35" t="s">
        <v>150</v>
      </c>
      <c r="C62" s="77" t="s">
        <v>151</v>
      </c>
      <c r="D62" s="85">
        <v>375.39</v>
      </c>
      <c r="E62" s="86">
        <v>7433.9822400000003</v>
      </c>
      <c r="F62" s="86">
        <f t="shared" si="1"/>
        <v>2790642.5930736</v>
      </c>
      <c r="G62" s="78">
        <f t="shared" si="0"/>
        <v>5.9488187265434582E-2</v>
      </c>
      <c r="H62" s="78">
        <v>8.8441354324835502E-3</v>
      </c>
      <c r="I62" s="80">
        <f t="shared" si="2"/>
        <v>5.2612158480844673E-4</v>
      </c>
      <c r="J62" s="78">
        <v>0.14499999999999999</v>
      </c>
      <c r="K62" s="81">
        <f t="shared" si="3"/>
        <v>8.6257871534880133E-3</v>
      </c>
      <c r="L62" s="127"/>
      <c r="M62" s="127"/>
      <c r="N62" s="127"/>
      <c r="O62" s="127"/>
      <c r="P62" s="127"/>
      <c r="Q62" s="127"/>
      <c r="R62" s="127"/>
    </row>
    <row r="63" spans="2:18">
      <c r="B63" s="35" t="s">
        <v>152</v>
      </c>
      <c r="C63" s="77" t="s">
        <v>153</v>
      </c>
      <c r="D63" s="85">
        <v>87.93</v>
      </c>
      <c r="E63" s="86">
        <v>219.94708</v>
      </c>
      <c r="F63" s="86">
        <f t="shared" si="1"/>
        <v>19339.9467444</v>
      </c>
      <c r="G63" s="78">
        <f t="shared" si="0"/>
        <v>4.1227005439175424E-4</v>
      </c>
      <c r="H63" s="78">
        <v>2.6839531445467982E-2</v>
      </c>
      <c r="I63" s="80">
        <f t="shared" si="2"/>
        <v>1.1065135088872283E-5</v>
      </c>
      <c r="J63" s="78">
        <v>-5.0000000000000001E-3</v>
      </c>
      <c r="K63" s="81">
        <f t="shared" si="3"/>
        <v>-2.0613502719587714E-6</v>
      </c>
      <c r="L63" s="127"/>
      <c r="M63" s="127"/>
      <c r="N63" s="127"/>
      <c r="O63" s="127"/>
      <c r="P63" s="127"/>
      <c r="Q63" s="127"/>
      <c r="R63" s="127"/>
    </row>
    <row r="64" spans="2:18">
      <c r="B64" s="35" t="s">
        <v>154</v>
      </c>
      <c r="C64" s="77" t="s">
        <v>155</v>
      </c>
      <c r="D64" s="85">
        <v>329</v>
      </c>
      <c r="E64" s="86">
        <v>271.10809999999998</v>
      </c>
      <c r="F64" s="86">
        <f t="shared" si="1"/>
        <v>89194.564899999998</v>
      </c>
      <c r="G64" s="78">
        <f t="shared" si="0"/>
        <v>1.9013624292124527E-3</v>
      </c>
      <c r="H64" s="78">
        <v>1.8358662613981763E-2</v>
      </c>
      <c r="I64" s="80">
        <f t="shared" si="2"/>
        <v>3.4906471344812201E-5</v>
      </c>
      <c r="J64" s="78">
        <v>0.11</v>
      </c>
      <c r="K64" s="81">
        <f t="shared" si="3"/>
        <v>2.091498672133698E-4</v>
      </c>
      <c r="L64" s="127"/>
      <c r="M64" s="127"/>
      <c r="N64" s="127"/>
      <c r="O64" s="127"/>
      <c r="P64" s="127"/>
      <c r="Q64" s="127"/>
      <c r="R64" s="127"/>
    </row>
    <row r="65" spans="2:18">
      <c r="B65" s="35" t="s">
        <v>156</v>
      </c>
      <c r="C65" s="77" t="s">
        <v>157</v>
      </c>
      <c r="D65" s="85">
        <v>28.53</v>
      </c>
      <c r="E65" s="86">
        <v>2221.9630299999999</v>
      </c>
      <c r="F65" s="86">
        <f t="shared" si="1"/>
        <v>63392.605245899998</v>
      </c>
      <c r="G65" s="78">
        <f t="shared" si="0"/>
        <v>1.3513415087520709E-3</v>
      </c>
      <c r="H65" s="78">
        <v>4.0308447248510335E-2</v>
      </c>
      <c r="I65" s="80">
        <f t="shared" si="2"/>
        <v>5.4470477920255215E-5</v>
      </c>
      <c r="J65" s="78">
        <v>0.09</v>
      </c>
      <c r="K65" s="81">
        <f t="shared" si="3"/>
        <v>1.2162073578768637E-4</v>
      </c>
      <c r="L65" s="127"/>
      <c r="M65" s="127"/>
      <c r="N65" s="127"/>
      <c r="O65" s="127"/>
      <c r="P65" s="127"/>
      <c r="Q65" s="127"/>
      <c r="R65" s="127"/>
    </row>
    <row r="66" spans="2:18">
      <c r="B66" s="35" t="s">
        <v>158</v>
      </c>
      <c r="C66" s="77" t="s">
        <v>159</v>
      </c>
      <c r="D66" s="85">
        <v>70.989999999999995</v>
      </c>
      <c r="E66" s="86">
        <v>1882.16004</v>
      </c>
      <c r="F66" s="86">
        <f t="shared" si="1"/>
        <v>133614.54123959999</v>
      </c>
      <c r="G66" s="78">
        <f t="shared" si="0"/>
        <v>2.8482640057077434E-3</v>
      </c>
      <c r="H66" s="78">
        <v>3.1553739963375127E-2</v>
      </c>
      <c r="I66" s="80">
        <f t="shared" si="2"/>
        <v>8.9873381783143346E-5</v>
      </c>
      <c r="J66" s="78">
        <v>0.03</v>
      </c>
      <c r="K66" s="81">
        <f t="shared" si="3"/>
        <v>8.5447920171232298E-5</v>
      </c>
      <c r="L66" s="127"/>
      <c r="M66" s="127"/>
      <c r="N66" s="127"/>
      <c r="O66" s="127"/>
      <c r="P66" s="127"/>
      <c r="Q66" s="127"/>
      <c r="R66" s="127"/>
    </row>
    <row r="67" spans="2:18">
      <c r="B67" s="35" t="s">
        <v>160</v>
      </c>
      <c r="C67" s="77" t="s">
        <v>161</v>
      </c>
      <c r="D67" s="85">
        <v>86.94</v>
      </c>
      <c r="E67" s="86">
        <v>593.33295999999996</v>
      </c>
      <c r="F67" s="86">
        <f t="shared" si="1"/>
        <v>51584.367542399996</v>
      </c>
      <c r="G67" s="78">
        <f t="shared" si="0"/>
        <v>1.0996250555150773E-3</v>
      </c>
      <c r="H67" s="78">
        <v>1.8403496664366231E-2</v>
      </c>
      <c r="I67" s="80">
        <f t="shared" si="2"/>
        <v>2.0236946041225255E-5</v>
      </c>
      <c r="J67" s="78">
        <v>0.125</v>
      </c>
      <c r="K67" s="81">
        <f t="shared" si="3"/>
        <v>1.3745313193938466E-4</v>
      </c>
      <c r="L67" s="127"/>
      <c r="M67" s="127"/>
      <c r="N67" s="127"/>
      <c r="O67" s="127"/>
      <c r="P67" s="127"/>
      <c r="Q67" s="127"/>
      <c r="R67" s="127"/>
    </row>
    <row r="68" spans="2:18">
      <c r="B68" s="35" t="s">
        <v>162</v>
      </c>
      <c r="C68" s="77" t="s">
        <v>163</v>
      </c>
      <c r="D68" s="85">
        <v>60.02</v>
      </c>
      <c r="E68" s="86">
        <v>1690.66164</v>
      </c>
      <c r="F68" s="86">
        <f t="shared" si="1"/>
        <v>101473.5116328</v>
      </c>
      <c r="G68" s="78">
        <f t="shared" si="0"/>
        <v>2.1631129967971704E-3</v>
      </c>
      <c r="H68" s="78">
        <v>6.797734088637121E-2</v>
      </c>
      <c r="I68" s="80">
        <f t="shared" si="2"/>
        <v>1.4704266955902124E-4</v>
      </c>
      <c r="J68" s="78">
        <v>0.06</v>
      </c>
      <c r="K68" s="81">
        <f t="shared" si="3"/>
        <v>1.2978677980783021E-4</v>
      </c>
      <c r="L68" s="127"/>
      <c r="M68" s="127"/>
      <c r="N68" s="127"/>
      <c r="O68" s="127"/>
      <c r="P68" s="127"/>
      <c r="Q68" s="127"/>
      <c r="R68" s="127"/>
    </row>
    <row r="69" spans="2:18">
      <c r="B69" s="35" t="s">
        <v>164</v>
      </c>
      <c r="C69" s="77" t="s">
        <v>165</v>
      </c>
      <c r="D69" s="85">
        <v>345.55</v>
      </c>
      <c r="E69" s="86">
        <v>246.20330000000001</v>
      </c>
      <c r="F69" s="86">
        <f t="shared" si="1"/>
        <v>85075.550315</v>
      </c>
      <c r="G69" s="78">
        <f t="shared" si="0"/>
        <v>1.8135573080587408E-3</v>
      </c>
      <c r="H69" s="78">
        <v>8.3345391405006512E-3</v>
      </c>
      <c r="I69" s="80">
        <f t="shared" si="2"/>
        <v>1.5115164367556572E-5</v>
      </c>
      <c r="J69" s="78">
        <v>0.1</v>
      </c>
      <c r="K69" s="81">
        <f t="shared" si="3"/>
        <v>1.8135573080587408E-4</v>
      </c>
      <c r="L69" s="127"/>
      <c r="M69" s="127"/>
      <c r="N69" s="127"/>
      <c r="O69" s="127"/>
      <c r="P69" s="127"/>
      <c r="Q69" s="127"/>
      <c r="R69" s="127"/>
    </row>
    <row r="70" spans="2:18">
      <c r="B70" s="35" t="s">
        <v>166</v>
      </c>
      <c r="C70" s="77" t="s">
        <v>167</v>
      </c>
      <c r="D70" s="85">
        <v>53.35</v>
      </c>
      <c r="E70" s="86">
        <v>526.12561000000005</v>
      </c>
      <c r="F70" s="86">
        <f t="shared" si="1"/>
        <v>28068.801293500004</v>
      </c>
      <c r="G70" s="78">
        <f t="shared" si="0"/>
        <v>5.9834323170167519E-4</v>
      </c>
      <c r="H70" s="78">
        <v>3.4676663542642927E-2</v>
      </c>
      <c r="I70" s="80">
        <f t="shared" si="2"/>
        <v>2.0748546928736629E-5</v>
      </c>
      <c r="J70" s="78">
        <v>0.08</v>
      </c>
      <c r="K70" s="81">
        <f t="shared" si="3"/>
        <v>4.7867458536134017E-5</v>
      </c>
      <c r="L70" s="127"/>
      <c r="M70" s="127"/>
      <c r="N70" s="127"/>
      <c r="O70" s="127"/>
      <c r="P70" s="127"/>
      <c r="Q70" s="127"/>
      <c r="R70" s="127"/>
    </row>
    <row r="71" spans="2:18">
      <c r="B71" s="35" t="s">
        <v>168</v>
      </c>
      <c r="C71" s="77" t="s">
        <v>169</v>
      </c>
      <c r="D71" s="85">
        <v>15.43</v>
      </c>
      <c r="E71" s="86">
        <v>1313.5782400000001</v>
      </c>
      <c r="F71" s="86">
        <f t="shared" si="1"/>
        <v>20268.512243199999</v>
      </c>
      <c r="G71" s="78">
        <f t="shared" si="0"/>
        <v>4.320643047977141E-4</v>
      </c>
      <c r="H71" s="78">
        <v>3.3700583279325992E-2</v>
      </c>
      <c r="I71" s="80">
        <f t="shared" si="2"/>
        <v>1.4560819085859452E-5</v>
      </c>
      <c r="J71" s="78">
        <v>5.5E-2</v>
      </c>
      <c r="K71" s="81">
        <f t="shared" si="3"/>
        <v>2.3763536763874277E-5</v>
      </c>
      <c r="L71" s="127"/>
      <c r="M71" s="127"/>
      <c r="N71" s="127"/>
      <c r="O71" s="127"/>
      <c r="P71" s="127"/>
      <c r="Q71" s="127"/>
      <c r="R71" s="127"/>
    </row>
    <row r="72" spans="2:18">
      <c r="B72" s="35" t="s">
        <v>170</v>
      </c>
      <c r="C72" s="77" t="s">
        <v>171</v>
      </c>
      <c r="D72" s="85">
        <v>132.65</v>
      </c>
      <c r="E72" s="86">
        <v>1734.32341</v>
      </c>
      <c r="F72" s="86">
        <f t="shared" si="1"/>
        <v>230058.0003365</v>
      </c>
      <c r="G72" s="78">
        <f t="shared" si="0"/>
        <v>4.9041512660550788E-3</v>
      </c>
      <c r="H72" s="78">
        <v>1.7791179796456839E-2</v>
      </c>
      <c r="I72" s="80">
        <f t="shared" si="2"/>
        <v>8.7250636923407346E-5</v>
      </c>
      <c r="J72" s="78">
        <v>4.4999999999999998E-2</v>
      </c>
      <c r="K72" s="81">
        <f t="shared" si="3"/>
        <v>2.2068680697247853E-4</v>
      </c>
      <c r="L72" s="127"/>
      <c r="M72" s="127"/>
      <c r="N72" s="127"/>
      <c r="O72" s="127"/>
      <c r="P72" s="127"/>
      <c r="Q72" s="127"/>
      <c r="R72" s="127"/>
    </row>
    <row r="73" spans="2:18">
      <c r="B73" s="35" t="s">
        <v>172</v>
      </c>
      <c r="C73" s="77" t="s">
        <v>173</v>
      </c>
      <c r="D73" s="85">
        <v>111.19</v>
      </c>
      <c r="E73" s="86">
        <v>545.81460000000004</v>
      </c>
      <c r="F73" s="86">
        <f t="shared" si="1"/>
        <v>60689.125374000003</v>
      </c>
      <c r="G73" s="78">
        <f t="shared" si="0"/>
        <v>1.2937113710600964E-3</v>
      </c>
      <c r="H73" s="78">
        <v>2.0865185718140122E-2</v>
      </c>
      <c r="I73" s="80">
        <f t="shared" si="2"/>
        <v>2.6993528022838598E-5</v>
      </c>
      <c r="J73" s="78">
        <v>8.5000000000000006E-2</v>
      </c>
      <c r="K73" s="81">
        <f t="shared" si="3"/>
        <v>1.099654665401082E-4</v>
      </c>
      <c r="L73" s="127"/>
      <c r="M73" s="127"/>
      <c r="N73" s="127"/>
      <c r="O73" s="127"/>
      <c r="P73" s="127"/>
      <c r="Q73" s="127"/>
      <c r="R73" s="127"/>
    </row>
    <row r="74" spans="2:18">
      <c r="B74" s="35" t="s">
        <v>174</v>
      </c>
      <c r="C74" s="77" t="s">
        <v>175</v>
      </c>
      <c r="D74" s="85">
        <v>294.92</v>
      </c>
      <c r="E74" s="86">
        <v>222.47567000000001</v>
      </c>
      <c r="F74" s="86">
        <f t="shared" si="1"/>
        <v>65612.524596400006</v>
      </c>
      <c r="G74" s="78">
        <f t="shared" si="0"/>
        <v>1.3986635765670171E-3</v>
      </c>
      <c r="H74" s="78">
        <v>2.4277770242777705E-2</v>
      </c>
      <c r="I74" s="80">
        <f t="shared" si="2"/>
        <v>3.395643295883576E-5</v>
      </c>
      <c r="J74" s="78">
        <v>0.105</v>
      </c>
      <c r="K74" s="81">
        <f t="shared" si="3"/>
        <v>1.468596755395368E-4</v>
      </c>
      <c r="L74" s="127"/>
      <c r="M74" s="127"/>
      <c r="N74" s="127"/>
      <c r="O74" s="127"/>
      <c r="P74" s="127"/>
      <c r="Q74" s="127"/>
      <c r="R74" s="127"/>
    </row>
    <row r="75" spans="2:18">
      <c r="B75" s="35" t="s">
        <v>1222</v>
      </c>
      <c r="C75" s="77" t="s">
        <v>1223</v>
      </c>
      <c r="D75" s="85">
        <v>34.24</v>
      </c>
      <c r="E75" s="86">
        <v>593.48135000000002</v>
      </c>
      <c r="F75" s="86">
        <f t="shared" si="1"/>
        <v>20320.801424000001</v>
      </c>
      <c r="G75" s="78">
        <f t="shared" si="0"/>
        <v>4.3317895437237019E-4</v>
      </c>
      <c r="H75" s="78" t="s">
        <v>43</v>
      </c>
      <c r="I75" s="80" t="str">
        <f t="shared" si="2"/>
        <v>n/a</v>
      </c>
      <c r="J75" s="78">
        <v>0.39</v>
      </c>
      <c r="K75" s="81">
        <f t="shared" si="3"/>
        <v>1.6893979220522438E-4</v>
      </c>
      <c r="L75" s="127"/>
      <c r="M75" s="127"/>
      <c r="N75" s="127"/>
      <c r="O75" s="127"/>
      <c r="P75" s="127"/>
      <c r="Q75" s="127"/>
      <c r="R75" s="127"/>
    </row>
    <row r="76" spans="2:18">
      <c r="B76" s="35" t="s">
        <v>176</v>
      </c>
      <c r="C76" s="77" t="s">
        <v>177</v>
      </c>
      <c r="D76" s="85">
        <v>205.44</v>
      </c>
      <c r="E76" s="86">
        <v>269.12875000000003</v>
      </c>
      <c r="F76" s="86" t="str">
        <f t="shared" si="1"/>
        <v>Excl.</v>
      </c>
      <c r="G76" s="78">
        <f t="shared" si="0"/>
        <v>0</v>
      </c>
      <c r="H76" s="78">
        <v>1.4602803738317759E-2</v>
      </c>
      <c r="I76" s="80">
        <f t="shared" si="2"/>
        <v>0</v>
      </c>
      <c r="J76" s="78" t="s">
        <v>1016</v>
      </c>
      <c r="K76" s="81" t="str">
        <f t="shared" si="3"/>
        <v>n/a</v>
      </c>
      <c r="L76" s="127"/>
      <c r="M76" s="127"/>
      <c r="N76" s="127"/>
      <c r="O76" s="127"/>
      <c r="P76" s="127"/>
      <c r="Q76" s="127"/>
      <c r="R76" s="127"/>
    </row>
    <row r="77" spans="2:18">
      <c r="B77" s="35" t="s">
        <v>178</v>
      </c>
      <c r="C77" s="77" t="s">
        <v>179</v>
      </c>
      <c r="D77" s="85">
        <v>159.72999999999999</v>
      </c>
      <c r="E77" s="86">
        <v>308.29165999999998</v>
      </c>
      <c r="F77" s="86">
        <f t="shared" si="1"/>
        <v>49243.426851799995</v>
      </c>
      <c r="G77" s="78">
        <f t="shared" si="0"/>
        <v>1.0497231732298541E-3</v>
      </c>
      <c r="H77" s="78">
        <v>1.2521129405872411E-2</v>
      </c>
      <c r="I77" s="80">
        <f t="shared" si="2"/>
        <v>1.3143719692354024E-5</v>
      </c>
      <c r="J77" s="78">
        <v>7.4999999999999997E-2</v>
      </c>
      <c r="K77" s="81">
        <f t="shared" si="3"/>
        <v>7.872923799223906E-5</v>
      </c>
      <c r="L77" s="127"/>
      <c r="M77" s="127"/>
      <c r="N77" s="127"/>
      <c r="O77" s="127"/>
      <c r="P77" s="127"/>
      <c r="Q77" s="127"/>
      <c r="R77" s="127"/>
    </row>
    <row r="78" spans="2:18">
      <c r="B78" s="35" t="s">
        <v>1278</v>
      </c>
      <c r="C78" s="77" t="s">
        <v>1279</v>
      </c>
      <c r="D78" s="85">
        <v>560.83000000000004</v>
      </c>
      <c r="E78" s="86">
        <v>35.579659999999997</v>
      </c>
      <c r="F78" s="86">
        <f t="shared" si="1"/>
        <v>19954.140717800001</v>
      </c>
      <c r="G78" s="78">
        <f t="shared" si="0"/>
        <v>4.2536284033202709E-4</v>
      </c>
      <c r="H78" s="78">
        <v>8.2021289873936837E-3</v>
      </c>
      <c r="I78" s="80">
        <f t="shared" si="2"/>
        <v>3.4888808828474307E-6</v>
      </c>
      <c r="J78" s="78">
        <v>0.125</v>
      </c>
      <c r="K78" s="81">
        <f t="shared" si="3"/>
        <v>5.3170355041503386E-5</v>
      </c>
      <c r="L78" s="127"/>
      <c r="M78" s="127"/>
      <c r="N78" s="127"/>
      <c r="O78" s="127"/>
      <c r="P78" s="127"/>
      <c r="Q78" s="127"/>
      <c r="R78" s="127"/>
    </row>
    <row r="79" spans="2:18">
      <c r="B79" s="35" t="s">
        <v>180</v>
      </c>
      <c r="C79" s="77" t="s">
        <v>181</v>
      </c>
      <c r="D79" s="85">
        <v>48.01</v>
      </c>
      <c r="E79" s="86">
        <v>480.15568000000002</v>
      </c>
      <c r="F79" s="86">
        <f t="shared" si="1"/>
        <v>23052.274196800001</v>
      </c>
      <c r="G79" s="78">
        <f t="shared" si="0"/>
        <v>4.9140581732575047E-4</v>
      </c>
      <c r="H79" s="78">
        <v>4.2491147677567176E-2</v>
      </c>
      <c r="I79" s="80">
        <f t="shared" si="2"/>
        <v>2.0880397153604061E-5</v>
      </c>
      <c r="J79" s="78">
        <v>0.03</v>
      </c>
      <c r="K79" s="81">
        <f t="shared" si="3"/>
        <v>1.4742174519772513E-5</v>
      </c>
      <c r="L79" s="127"/>
      <c r="M79" s="127"/>
      <c r="N79" s="127"/>
      <c r="O79" s="127"/>
      <c r="P79" s="127"/>
      <c r="Q79" s="127"/>
      <c r="R79" s="127"/>
    </row>
    <row r="80" spans="2:18">
      <c r="B80" s="35" t="s">
        <v>182</v>
      </c>
      <c r="C80" s="77" t="s">
        <v>183</v>
      </c>
      <c r="D80" s="85">
        <v>305.52999999999997</v>
      </c>
      <c r="E80" s="86">
        <v>406.87088999999997</v>
      </c>
      <c r="F80" s="86">
        <f t="shared" si="1"/>
        <v>124311.26302169998</v>
      </c>
      <c r="G80" s="78">
        <f t="shared" si="0"/>
        <v>2.6499458268830866E-3</v>
      </c>
      <c r="H80" s="78">
        <v>2.016168625012274E-2</v>
      </c>
      <c r="I80" s="80">
        <f t="shared" si="2"/>
        <v>5.3427376341438863E-5</v>
      </c>
      <c r="J80" s="78">
        <v>8.5000000000000006E-2</v>
      </c>
      <c r="K80" s="81">
        <f t="shared" si="3"/>
        <v>2.2524539528506239E-4</v>
      </c>
      <c r="L80" s="127"/>
      <c r="M80" s="127"/>
      <c r="N80" s="127"/>
      <c r="O80" s="127"/>
      <c r="P80" s="127"/>
      <c r="Q80" s="127"/>
      <c r="R80" s="127"/>
    </row>
    <row r="81" spans="2:18">
      <c r="B81" s="35" t="s">
        <v>184</v>
      </c>
      <c r="C81" s="77" t="s">
        <v>185</v>
      </c>
      <c r="D81" s="85">
        <v>297.62</v>
      </c>
      <c r="E81" s="86">
        <v>140.27617000000001</v>
      </c>
      <c r="F81" s="86">
        <f t="shared" si="1"/>
        <v>41748.9937154</v>
      </c>
      <c r="G81" s="78">
        <f t="shared" si="0"/>
        <v>8.8996418332086471E-4</v>
      </c>
      <c r="H81" s="78">
        <v>6.0479806464619314E-3</v>
      </c>
      <c r="I81" s="80">
        <f t="shared" si="2"/>
        <v>5.3824861567688881E-6</v>
      </c>
      <c r="J81" s="78">
        <v>0.11</v>
      </c>
      <c r="K81" s="81">
        <f t="shared" si="3"/>
        <v>9.7896060165295122E-5</v>
      </c>
      <c r="L81" s="127"/>
      <c r="M81" s="127"/>
      <c r="N81" s="127"/>
      <c r="O81" s="127"/>
      <c r="P81" s="127"/>
      <c r="Q81" s="127"/>
      <c r="R81" s="127"/>
    </row>
    <row r="82" spans="2:18">
      <c r="B82" s="35" t="s">
        <v>186</v>
      </c>
      <c r="C82" s="77" t="s">
        <v>187</v>
      </c>
      <c r="D82" s="85">
        <v>3812.78</v>
      </c>
      <c r="E82" s="86">
        <v>16.728660000000001</v>
      </c>
      <c r="F82" s="86">
        <f t="shared" si="1"/>
        <v>63782.700274800009</v>
      </c>
      <c r="G82" s="78">
        <f t="shared" si="0"/>
        <v>1.3596571727457747E-3</v>
      </c>
      <c r="H82" s="78" t="s">
        <v>43</v>
      </c>
      <c r="I82" s="80" t="str">
        <f t="shared" si="2"/>
        <v>n/a</v>
      </c>
      <c r="J82" s="78">
        <v>0.115</v>
      </c>
      <c r="K82" s="81">
        <f t="shared" si="3"/>
        <v>1.563605748657641E-4</v>
      </c>
      <c r="L82" s="127"/>
      <c r="M82" s="127"/>
      <c r="N82" s="127"/>
      <c r="O82" s="127"/>
      <c r="P82" s="127"/>
      <c r="Q82" s="127"/>
      <c r="R82" s="127"/>
    </row>
    <row r="83" spans="2:18">
      <c r="B83" s="35" t="s">
        <v>877</v>
      </c>
      <c r="C83" s="77" t="s">
        <v>878</v>
      </c>
      <c r="D83" s="85">
        <v>465.64</v>
      </c>
      <c r="E83" s="86">
        <v>472.91162000000003</v>
      </c>
      <c r="F83" s="86">
        <f t="shared" si="1"/>
        <v>220206.56673680001</v>
      </c>
      <c r="G83" s="78">
        <f t="shared" si="0"/>
        <v>4.6941480473460572E-3</v>
      </c>
      <c r="H83" s="78">
        <v>1.2885490937204707E-2</v>
      </c>
      <c r="I83" s="80">
        <f t="shared" si="2"/>
        <v>6.0486402121974794E-5</v>
      </c>
      <c r="J83" s="78">
        <v>7.0000000000000007E-2</v>
      </c>
      <c r="K83" s="81">
        <f t="shared" si="3"/>
        <v>3.2859036331422405E-4</v>
      </c>
      <c r="L83" s="127"/>
      <c r="M83" s="127"/>
      <c r="N83" s="127"/>
      <c r="O83" s="127"/>
      <c r="P83" s="127"/>
      <c r="Q83" s="127"/>
      <c r="R83" s="127"/>
    </row>
    <row r="84" spans="2:18">
      <c r="B84" s="35" t="s">
        <v>188</v>
      </c>
      <c r="C84" s="77" t="s">
        <v>189</v>
      </c>
      <c r="D84" s="85">
        <v>177.97</v>
      </c>
      <c r="E84" s="86">
        <v>78.965999999999994</v>
      </c>
      <c r="F84" s="86">
        <f t="shared" si="1"/>
        <v>14053.579019999999</v>
      </c>
      <c r="G84" s="78">
        <f t="shared" si="0"/>
        <v>2.9958044163962686E-4</v>
      </c>
      <c r="H84" s="78">
        <v>1.9778614373208967E-2</v>
      </c>
      <c r="I84" s="80">
        <f t="shared" si="2"/>
        <v>5.9252860289458143E-6</v>
      </c>
      <c r="J84" s="78">
        <v>0.02</v>
      </c>
      <c r="K84" s="81">
        <f t="shared" si="3"/>
        <v>5.9916088327925376E-6</v>
      </c>
      <c r="L84" s="127"/>
      <c r="M84" s="127"/>
      <c r="N84" s="127"/>
      <c r="O84" s="127"/>
      <c r="P84" s="127"/>
      <c r="Q84" s="127"/>
      <c r="R84" s="127"/>
    </row>
    <row r="85" spans="2:18">
      <c r="B85" s="35" t="s">
        <v>190</v>
      </c>
      <c r="C85" s="77" t="s">
        <v>191</v>
      </c>
      <c r="D85" s="85">
        <v>62.05</v>
      </c>
      <c r="E85" s="86">
        <v>132.47050999999999</v>
      </c>
      <c r="F85" s="86">
        <f t="shared" si="1"/>
        <v>8219.7951454999984</v>
      </c>
      <c r="G85" s="78">
        <f t="shared" si="0"/>
        <v>1.7522154722094063E-4</v>
      </c>
      <c r="H85" s="78" t="s">
        <v>43</v>
      </c>
      <c r="I85" s="80" t="str">
        <f t="shared" si="2"/>
        <v>n/a</v>
      </c>
      <c r="J85" s="78">
        <v>6.5000000000000002E-2</v>
      </c>
      <c r="K85" s="81">
        <f t="shared" si="3"/>
        <v>1.1389400569361142E-5</v>
      </c>
      <c r="L85" s="127"/>
      <c r="M85" s="127"/>
      <c r="N85" s="127"/>
      <c r="O85" s="127"/>
      <c r="P85" s="127"/>
      <c r="Q85" s="127"/>
      <c r="R85" s="127"/>
    </row>
    <row r="86" spans="2:18">
      <c r="B86" s="35" t="s">
        <v>192</v>
      </c>
      <c r="C86" s="77" t="s">
        <v>193</v>
      </c>
      <c r="D86" s="85">
        <v>565.5</v>
      </c>
      <c r="E86" s="86">
        <v>77.60163</v>
      </c>
      <c r="F86" s="86">
        <f t="shared" si="1"/>
        <v>43883.721765000002</v>
      </c>
      <c r="G86" s="78">
        <f t="shared" si="0"/>
        <v>9.3547022637008E-4</v>
      </c>
      <c r="H86" s="78">
        <v>1.273209549071618E-2</v>
      </c>
      <c r="I86" s="80">
        <f t="shared" si="2"/>
        <v>1.1910496250865739E-5</v>
      </c>
      <c r="J86" s="78">
        <v>9.5000000000000001E-2</v>
      </c>
      <c r="K86" s="81">
        <f t="shared" si="3"/>
        <v>8.8869671505157596E-5</v>
      </c>
      <c r="L86" s="127"/>
      <c r="M86" s="127"/>
      <c r="N86" s="127"/>
      <c r="O86" s="127"/>
      <c r="P86" s="127"/>
      <c r="Q86" s="127"/>
      <c r="R86" s="127"/>
    </row>
    <row r="87" spans="2:18">
      <c r="B87" s="35" t="s">
        <v>194</v>
      </c>
      <c r="C87" s="77" t="s">
        <v>195</v>
      </c>
      <c r="D87" s="85">
        <v>52.07</v>
      </c>
      <c r="E87" s="86">
        <v>282.37887000000001</v>
      </c>
      <c r="F87" s="86">
        <f t="shared" si="1"/>
        <v>14703.467760900001</v>
      </c>
      <c r="G87" s="78">
        <f t="shared" ref="G87:G150" si="4">IF(F87="Excl.",0,F87/SUM($F$23:$F$525))</f>
        <v>3.1343413369475174E-4</v>
      </c>
      <c r="H87" s="78">
        <v>1.5363933166890725E-2</v>
      </c>
      <c r="I87" s="80">
        <f t="shared" si="2"/>
        <v>4.8155810823084579E-6</v>
      </c>
      <c r="J87" s="78">
        <v>0.105</v>
      </c>
      <c r="K87" s="81">
        <f t="shared" si="3"/>
        <v>3.2910584037948932E-5</v>
      </c>
      <c r="L87" s="127"/>
      <c r="M87" s="127"/>
      <c r="N87" s="127"/>
      <c r="O87" s="127"/>
      <c r="P87" s="127"/>
      <c r="Q87" s="127"/>
      <c r="R87" s="127"/>
    </row>
    <row r="88" spans="2:18">
      <c r="B88" s="35" t="s">
        <v>196</v>
      </c>
      <c r="C88" s="77" t="s">
        <v>197</v>
      </c>
      <c r="D88" s="85">
        <v>525.95000000000005</v>
      </c>
      <c r="E88" s="86">
        <v>76.623270000000005</v>
      </c>
      <c r="F88" s="86">
        <f t="shared" ref="F88:F151" si="5">IF(J88="","Excl.",D88*E88)</f>
        <v>40300.008856500004</v>
      </c>
      <c r="G88" s="78">
        <f t="shared" si="4"/>
        <v>8.5907614239259789E-4</v>
      </c>
      <c r="H88" s="78" t="s">
        <v>43</v>
      </c>
      <c r="I88" s="80" t="str">
        <f t="shared" ref="I88:I151" si="6">IFERROR($H88*$G88, "n/a")</f>
        <v>n/a</v>
      </c>
      <c r="J88" s="78">
        <v>0.26</v>
      </c>
      <c r="K88" s="81">
        <f t="shared" ref="K88:K151" si="7">IFERROR($J88*$G88, "n/a")</f>
        <v>2.2335979702207547E-4</v>
      </c>
      <c r="L88" s="127"/>
      <c r="M88" s="127"/>
      <c r="N88" s="127"/>
      <c r="O88" s="127"/>
      <c r="P88" s="127"/>
      <c r="Q88" s="127"/>
      <c r="R88" s="127"/>
    </row>
    <row r="89" spans="2:18">
      <c r="B89" s="35" t="s">
        <v>1224</v>
      </c>
      <c r="C89" s="77" t="s">
        <v>1225</v>
      </c>
      <c r="D89" s="85">
        <v>58.33</v>
      </c>
      <c r="E89" s="86">
        <v>158.26236</v>
      </c>
      <c r="F89" s="86" t="str">
        <f t="shared" si="5"/>
        <v>Excl.</v>
      </c>
      <c r="G89" s="78">
        <f t="shared" si="4"/>
        <v>0</v>
      </c>
      <c r="H89" s="78" t="s">
        <v>43</v>
      </c>
      <c r="I89" s="80" t="str">
        <f t="shared" si="6"/>
        <v>n/a</v>
      </c>
      <c r="J89" s="78" t="s">
        <v>1016</v>
      </c>
      <c r="K89" s="81" t="str">
        <f t="shared" si="7"/>
        <v>n/a</v>
      </c>
      <c r="L89" s="127"/>
      <c r="M89" s="127"/>
      <c r="N89" s="127"/>
      <c r="O89" s="127"/>
      <c r="P89" s="127"/>
      <c r="Q89" s="127"/>
      <c r="R89" s="127"/>
    </row>
    <row r="90" spans="2:18">
      <c r="B90" s="35" t="s">
        <v>198</v>
      </c>
      <c r="C90" s="77" t="s">
        <v>199</v>
      </c>
      <c r="D90" s="85">
        <v>63.4</v>
      </c>
      <c r="E90" s="86">
        <v>863.98757000000001</v>
      </c>
      <c r="F90" s="86">
        <f t="shared" si="5"/>
        <v>54776.811937999999</v>
      </c>
      <c r="G90" s="78">
        <f t="shared" si="4"/>
        <v>1.167678460315572E-3</v>
      </c>
      <c r="H90" s="78">
        <v>1.4195583596214511E-2</v>
      </c>
      <c r="I90" s="80">
        <f t="shared" si="6"/>
        <v>1.6575877196908752E-5</v>
      </c>
      <c r="J90" s="78">
        <v>0.13</v>
      </c>
      <c r="K90" s="81">
        <f t="shared" si="7"/>
        <v>1.5179819984102437E-4</v>
      </c>
      <c r="L90" s="127"/>
      <c r="M90" s="127"/>
      <c r="N90" s="127"/>
      <c r="O90" s="127"/>
      <c r="P90" s="127"/>
      <c r="Q90" s="127"/>
      <c r="R90" s="127"/>
    </row>
    <row r="91" spans="2:18">
      <c r="B91" s="35" t="s">
        <v>200</v>
      </c>
      <c r="C91" s="77" t="s">
        <v>201</v>
      </c>
      <c r="D91" s="85">
        <v>83.87</v>
      </c>
      <c r="E91" s="86">
        <v>717.97392000000002</v>
      </c>
      <c r="F91" s="86">
        <f t="shared" si="5"/>
        <v>60216.472670400006</v>
      </c>
      <c r="G91" s="78">
        <f t="shared" si="4"/>
        <v>1.2836358233661502E-3</v>
      </c>
      <c r="H91" s="78">
        <v>2.2415643257422197E-2</v>
      </c>
      <c r="I91" s="80">
        <f t="shared" si="6"/>
        <v>2.8773522689023035E-5</v>
      </c>
      <c r="J91" s="78">
        <v>0.105</v>
      </c>
      <c r="K91" s="81">
        <f t="shared" si="7"/>
        <v>1.3478176145344576E-4</v>
      </c>
      <c r="L91" s="127"/>
      <c r="M91" s="127"/>
      <c r="N91" s="127"/>
      <c r="O91" s="127"/>
      <c r="P91" s="127"/>
      <c r="Q91" s="127"/>
      <c r="R91" s="127"/>
    </row>
    <row r="92" spans="2:18">
      <c r="B92" s="35" t="s">
        <v>202</v>
      </c>
      <c r="C92" s="77" t="s">
        <v>203</v>
      </c>
      <c r="D92" s="85">
        <v>103.2</v>
      </c>
      <c r="E92" s="86">
        <v>396.51855999999998</v>
      </c>
      <c r="F92" s="86">
        <f t="shared" si="5"/>
        <v>40920.715391999998</v>
      </c>
      <c r="G92" s="78">
        <f t="shared" si="4"/>
        <v>8.7230775675709948E-4</v>
      </c>
      <c r="H92" s="78">
        <v>1.5116279069767442E-2</v>
      </c>
      <c r="I92" s="80">
        <f t="shared" si="6"/>
        <v>1.3186047485863132E-5</v>
      </c>
      <c r="J92" s="78">
        <v>0.1</v>
      </c>
      <c r="K92" s="81">
        <f t="shared" si="7"/>
        <v>8.7230775675709959E-5</v>
      </c>
      <c r="L92" s="127"/>
      <c r="M92" s="127"/>
      <c r="N92" s="127"/>
      <c r="O92" s="127"/>
      <c r="P92" s="127"/>
      <c r="Q92" s="127"/>
      <c r="R92" s="127"/>
    </row>
    <row r="93" spans="2:18">
      <c r="B93" s="35" t="s">
        <v>204</v>
      </c>
      <c r="C93" s="77" t="s">
        <v>205</v>
      </c>
      <c r="D93" s="85">
        <v>34.229999999999997</v>
      </c>
      <c r="E93" s="86">
        <v>512.92407000000003</v>
      </c>
      <c r="F93" s="86">
        <f t="shared" si="5"/>
        <v>17557.390916100001</v>
      </c>
      <c r="G93" s="78">
        <f t="shared" si="4"/>
        <v>3.742712740433868E-4</v>
      </c>
      <c r="H93" s="78">
        <v>1.9865614957639499E-2</v>
      </c>
      <c r="I93" s="80">
        <f t="shared" si="6"/>
        <v>7.4351290198510967E-6</v>
      </c>
      <c r="J93" s="78">
        <v>3.5000000000000003E-2</v>
      </c>
      <c r="K93" s="81">
        <f t="shared" si="7"/>
        <v>1.3099494591518539E-5</v>
      </c>
      <c r="L93" s="127"/>
      <c r="M93" s="127"/>
      <c r="N93" s="127"/>
      <c r="O93" s="127"/>
      <c r="P93" s="127"/>
      <c r="Q93" s="127"/>
      <c r="R93" s="127"/>
    </row>
    <row r="94" spans="2:18">
      <c r="B94" s="35" t="s">
        <v>206</v>
      </c>
      <c r="C94" s="77" t="s">
        <v>207</v>
      </c>
      <c r="D94" s="85">
        <v>229.06</v>
      </c>
      <c r="E94" s="86">
        <v>287.13542000000001</v>
      </c>
      <c r="F94" s="86">
        <f t="shared" si="5"/>
        <v>65771.239305199997</v>
      </c>
      <c r="G94" s="78">
        <f t="shared" si="4"/>
        <v>1.4020469013762589E-3</v>
      </c>
      <c r="H94" s="78">
        <v>1.8161180476730987E-2</v>
      </c>
      <c r="I94" s="80">
        <f t="shared" si="6"/>
        <v>2.5462826812735689E-5</v>
      </c>
      <c r="J94" s="78">
        <v>7.0000000000000007E-2</v>
      </c>
      <c r="K94" s="81">
        <f t="shared" si="7"/>
        <v>9.8143283096338132E-5</v>
      </c>
      <c r="L94" s="127"/>
      <c r="M94" s="127"/>
      <c r="N94" s="127"/>
      <c r="O94" s="127"/>
      <c r="P94" s="127"/>
      <c r="Q94" s="127"/>
      <c r="R94" s="127"/>
    </row>
    <row r="95" spans="2:18">
      <c r="B95" s="35" t="s">
        <v>208</v>
      </c>
      <c r="C95" s="77" t="s">
        <v>209</v>
      </c>
      <c r="D95" s="85">
        <v>532.58000000000004</v>
      </c>
      <c r="E95" s="86">
        <v>1339.9056399999999</v>
      </c>
      <c r="F95" s="86">
        <f t="shared" si="5"/>
        <v>713606.94575120008</v>
      </c>
      <c r="G95" s="78">
        <f t="shared" si="4"/>
        <v>1.5211974377559645E-2</v>
      </c>
      <c r="H95" s="78" t="s">
        <v>43</v>
      </c>
      <c r="I95" s="80" t="str">
        <f t="shared" si="6"/>
        <v>n/a</v>
      </c>
      <c r="J95" s="78">
        <v>0.09</v>
      </c>
      <c r="K95" s="81">
        <f t="shared" si="7"/>
        <v>1.369077693980368E-3</v>
      </c>
      <c r="L95" s="127"/>
      <c r="M95" s="127"/>
      <c r="N95" s="127"/>
      <c r="O95" s="127"/>
      <c r="P95" s="127"/>
      <c r="Q95" s="127"/>
      <c r="R95" s="127"/>
    </row>
    <row r="96" spans="2:18">
      <c r="B96" s="35" t="s">
        <v>210</v>
      </c>
      <c r="C96" s="77" t="s">
        <v>211</v>
      </c>
      <c r="D96" s="85">
        <v>73.61</v>
      </c>
      <c r="E96" s="86">
        <v>211.36966000000001</v>
      </c>
      <c r="F96" s="86">
        <f t="shared" si="5"/>
        <v>15558.920672600001</v>
      </c>
      <c r="G96" s="78">
        <f t="shared" si="4"/>
        <v>3.3166984153289576E-4</v>
      </c>
      <c r="H96" s="78">
        <v>5.1623420730878958E-2</v>
      </c>
      <c r="I96" s="80">
        <f t="shared" si="6"/>
        <v>1.7121931773196629E-5</v>
      </c>
      <c r="J96" s="78">
        <v>0.01</v>
      </c>
      <c r="K96" s="81">
        <f t="shared" si="7"/>
        <v>3.3166984153289578E-6</v>
      </c>
      <c r="L96" s="127"/>
      <c r="M96" s="127"/>
      <c r="N96" s="127"/>
      <c r="O96" s="127"/>
      <c r="P96" s="127"/>
      <c r="Q96" s="127"/>
      <c r="R96" s="127"/>
    </row>
    <row r="97" spans="2:18">
      <c r="B97" s="35" t="s">
        <v>212</v>
      </c>
      <c r="C97" s="77" t="s">
        <v>213</v>
      </c>
      <c r="D97" s="85">
        <v>100.88</v>
      </c>
      <c r="E97" s="86">
        <v>1479.0702000000001</v>
      </c>
      <c r="F97" s="86">
        <f t="shared" si="5"/>
        <v>149208.601776</v>
      </c>
      <c r="G97" s="78">
        <f t="shared" si="4"/>
        <v>3.1806829244615648E-3</v>
      </c>
      <c r="H97" s="78" t="s">
        <v>43</v>
      </c>
      <c r="I97" s="80" t="str">
        <f t="shared" si="6"/>
        <v>n/a</v>
      </c>
      <c r="J97" s="78">
        <v>0.125</v>
      </c>
      <c r="K97" s="81">
        <f t="shared" si="7"/>
        <v>3.975853655576956E-4</v>
      </c>
      <c r="L97" s="127"/>
      <c r="M97" s="127"/>
      <c r="N97" s="127"/>
      <c r="O97" s="127"/>
      <c r="P97" s="127"/>
      <c r="Q97" s="127"/>
      <c r="R97" s="127"/>
    </row>
    <row r="98" spans="2:18">
      <c r="B98" s="35" t="s">
        <v>214</v>
      </c>
      <c r="C98" s="77" t="s">
        <v>215</v>
      </c>
      <c r="D98" s="85">
        <v>60.99</v>
      </c>
      <c r="E98" s="86">
        <v>2034.7632000000001</v>
      </c>
      <c r="F98" s="86">
        <f t="shared" si="5"/>
        <v>124100.20756800001</v>
      </c>
      <c r="G98" s="78">
        <f t="shared" si="4"/>
        <v>2.6454467533061775E-3</v>
      </c>
      <c r="H98" s="78">
        <v>4.0662403672733237E-2</v>
      </c>
      <c r="I98" s="80">
        <f t="shared" si="6"/>
        <v>1.0757022377765734E-4</v>
      </c>
      <c r="J98" s="78">
        <v>2.5000000000000001E-2</v>
      </c>
      <c r="K98" s="81">
        <f t="shared" si="7"/>
        <v>6.6136168832654446E-5</v>
      </c>
      <c r="L98" s="127"/>
      <c r="M98" s="127"/>
      <c r="N98" s="127"/>
      <c r="O98" s="127"/>
      <c r="P98" s="127"/>
      <c r="Q98" s="127"/>
      <c r="R98" s="127"/>
    </row>
    <row r="99" spans="2:18">
      <c r="B99" s="35" t="s">
        <v>216</v>
      </c>
      <c r="C99" s="77" t="s">
        <v>217</v>
      </c>
      <c r="D99" s="85">
        <v>33.94</v>
      </c>
      <c r="E99" s="86">
        <v>303.53996000000001</v>
      </c>
      <c r="F99" s="86">
        <f t="shared" si="5"/>
        <v>10302.1462424</v>
      </c>
      <c r="G99" s="78">
        <f t="shared" si="4"/>
        <v>2.1961106966004838E-4</v>
      </c>
      <c r="H99" s="78">
        <v>2.6694166175604009E-2</v>
      </c>
      <c r="I99" s="80">
        <f t="shared" si="6"/>
        <v>5.8623343875074796E-6</v>
      </c>
      <c r="J99" s="78">
        <v>0.14000000000000001</v>
      </c>
      <c r="K99" s="81">
        <f t="shared" si="7"/>
        <v>3.0745549752406776E-5</v>
      </c>
      <c r="L99" s="127"/>
      <c r="M99" s="127"/>
      <c r="N99" s="127"/>
      <c r="O99" s="127"/>
      <c r="P99" s="127"/>
      <c r="Q99" s="127"/>
      <c r="R99" s="127"/>
    </row>
    <row r="100" spans="2:18">
      <c r="B100" s="35" t="s">
        <v>218</v>
      </c>
      <c r="C100" s="77" t="s">
        <v>219</v>
      </c>
      <c r="D100" s="85">
        <v>28.9</v>
      </c>
      <c r="E100" s="86">
        <v>764.09613000000002</v>
      </c>
      <c r="F100" s="86">
        <f t="shared" si="5"/>
        <v>22082.378156999999</v>
      </c>
      <c r="G100" s="78">
        <f t="shared" si="4"/>
        <v>4.7073052290186714E-4</v>
      </c>
      <c r="H100" s="78">
        <v>3.0449826989619379E-2</v>
      </c>
      <c r="I100" s="80">
        <f t="shared" si="6"/>
        <v>1.4333662981094918E-5</v>
      </c>
      <c r="J100" s="78">
        <v>7.0000000000000007E-2</v>
      </c>
      <c r="K100" s="81">
        <f t="shared" si="7"/>
        <v>3.29511366031307E-5</v>
      </c>
      <c r="L100" s="127"/>
      <c r="M100" s="127"/>
      <c r="N100" s="127"/>
      <c r="O100" s="127"/>
      <c r="P100" s="127"/>
      <c r="Q100" s="127"/>
      <c r="R100" s="127"/>
    </row>
    <row r="101" spans="2:18">
      <c r="B101" s="35" t="s">
        <v>221</v>
      </c>
      <c r="C101" s="77" t="s">
        <v>222</v>
      </c>
      <c r="D101" s="85">
        <v>227.55</v>
      </c>
      <c r="E101" s="86">
        <v>239.61402000000001</v>
      </c>
      <c r="F101" s="86" t="str">
        <f t="shared" si="5"/>
        <v>Excl.</v>
      </c>
      <c r="G101" s="78">
        <f t="shared" si="4"/>
        <v>0</v>
      </c>
      <c r="H101" s="78">
        <v>2.6367831245880024E-3</v>
      </c>
      <c r="I101" s="80">
        <f t="shared" si="6"/>
        <v>0</v>
      </c>
      <c r="J101" s="78" t="s">
        <v>1016</v>
      </c>
      <c r="K101" s="81" t="str">
        <f t="shared" si="7"/>
        <v>n/a</v>
      </c>
      <c r="L101" s="127"/>
      <c r="M101" s="127"/>
      <c r="N101" s="127"/>
      <c r="O101" s="127"/>
      <c r="P101" s="127"/>
      <c r="Q101" s="127"/>
      <c r="R101" s="127"/>
    </row>
    <row r="102" spans="2:18">
      <c r="B102" s="35" t="s">
        <v>223</v>
      </c>
      <c r="C102" s="77" t="s">
        <v>224</v>
      </c>
      <c r="D102" s="85">
        <v>19.53</v>
      </c>
      <c r="E102" s="86">
        <v>1166.60698</v>
      </c>
      <c r="F102" s="86" t="str">
        <f t="shared" si="5"/>
        <v>Excl.</v>
      </c>
      <c r="G102" s="78">
        <f t="shared" si="4"/>
        <v>0</v>
      </c>
      <c r="H102" s="78" t="s">
        <v>43</v>
      </c>
      <c r="I102" s="80" t="str">
        <f t="shared" si="6"/>
        <v>n/a</v>
      </c>
      <c r="J102" s="78" t="s">
        <v>1016</v>
      </c>
      <c r="K102" s="81" t="str">
        <f t="shared" si="7"/>
        <v>n/a</v>
      </c>
      <c r="L102" s="127"/>
      <c r="M102" s="127"/>
      <c r="N102" s="127"/>
      <c r="O102" s="127"/>
      <c r="P102" s="127"/>
      <c r="Q102" s="127"/>
      <c r="R102" s="127"/>
    </row>
    <row r="103" spans="2:18">
      <c r="B103" s="35" t="s">
        <v>1226</v>
      </c>
      <c r="C103" s="77" t="s">
        <v>1227</v>
      </c>
      <c r="D103" s="85">
        <v>124.94</v>
      </c>
      <c r="E103" s="86">
        <v>113.62137</v>
      </c>
      <c r="F103" s="86">
        <f t="shared" si="5"/>
        <v>14195.8539678</v>
      </c>
      <c r="G103" s="78">
        <f t="shared" si="4"/>
        <v>3.0261331971541964E-4</v>
      </c>
      <c r="H103" s="78" t="s">
        <v>43</v>
      </c>
      <c r="I103" s="80" t="str">
        <f t="shared" si="6"/>
        <v>n/a</v>
      </c>
      <c r="J103" s="78">
        <v>4.4999999999999998E-2</v>
      </c>
      <c r="K103" s="81">
        <f t="shared" si="7"/>
        <v>1.3617599387193884E-5</v>
      </c>
      <c r="L103" s="127"/>
      <c r="M103" s="127"/>
      <c r="N103" s="127"/>
      <c r="O103" s="127"/>
      <c r="P103" s="127"/>
      <c r="Q103" s="127"/>
      <c r="R103" s="127"/>
    </row>
    <row r="104" spans="2:18">
      <c r="B104" s="35" t="s">
        <v>225</v>
      </c>
      <c r="C104" s="77" t="s">
        <v>226</v>
      </c>
      <c r="D104" s="85">
        <v>45.17</v>
      </c>
      <c r="E104" s="86">
        <v>331.13335999999998</v>
      </c>
      <c r="F104" s="86">
        <f t="shared" si="5"/>
        <v>14957.2938712</v>
      </c>
      <c r="G104" s="78">
        <f t="shared" si="4"/>
        <v>3.1884495026433346E-4</v>
      </c>
      <c r="H104" s="78">
        <v>3.8078370599955724E-2</v>
      </c>
      <c r="I104" s="80">
        <f t="shared" si="6"/>
        <v>1.214109618008974E-5</v>
      </c>
      <c r="J104" s="78">
        <v>7.4999999999999997E-2</v>
      </c>
      <c r="K104" s="81">
        <f t="shared" si="7"/>
        <v>2.391337126982501E-5</v>
      </c>
      <c r="L104" s="127"/>
      <c r="M104" s="127"/>
      <c r="N104" s="127"/>
      <c r="O104" s="127"/>
      <c r="P104" s="127"/>
      <c r="Q104" s="127"/>
      <c r="R104" s="127"/>
    </row>
    <row r="105" spans="2:18">
      <c r="B105" s="35" t="s">
        <v>227</v>
      </c>
      <c r="C105" s="77" t="s">
        <v>228</v>
      </c>
      <c r="D105" s="85">
        <v>147.25</v>
      </c>
      <c r="E105" s="86">
        <v>123.18987</v>
      </c>
      <c r="F105" s="86">
        <f t="shared" si="5"/>
        <v>18139.7083575</v>
      </c>
      <c r="G105" s="78">
        <f t="shared" si="4"/>
        <v>3.8668454727583553E-4</v>
      </c>
      <c r="H105" s="78">
        <v>3.3140916808149408E-2</v>
      </c>
      <c r="I105" s="80">
        <f t="shared" si="6"/>
        <v>1.2815080412265381E-5</v>
      </c>
      <c r="J105" s="78">
        <v>0.1</v>
      </c>
      <c r="K105" s="81">
        <f t="shared" si="7"/>
        <v>3.8668454727583553E-5</v>
      </c>
      <c r="L105" s="127"/>
      <c r="M105" s="127"/>
      <c r="N105" s="127"/>
      <c r="O105" s="127"/>
      <c r="P105" s="127"/>
      <c r="Q105" s="127"/>
      <c r="R105" s="127"/>
    </row>
    <row r="106" spans="2:18">
      <c r="B106" s="35" t="s">
        <v>229</v>
      </c>
      <c r="C106" s="77" t="s">
        <v>230</v>
      </c>
      <c r="D106" s="85">
        <v>218.48</v>
      </c>
      <c r="E106" s="86">
        <v>57.264719999999997</v>
      </c>
      <c r="F106" s="86">
        <f t="shared" si="5"/>
        <v>12511.196025599998</v>
      </c>
      <c r="G106" s="78">
        <f t="shared" si="4"/>
        <v>2.6670143067863094E-4</v>
      </c>
      <c r="H106" s="78">
        <v>6.8656169901135126E-3</v>
      </c>
      <c r="I106" s="80">
        <f t="shared" si="6"/>
        <v>1.8310698737547898E-6</v>
      </c>
      <c r="J106" s="78">
        <v>0.125</v>
      </c>
      <c r="K106" s="81">
        <f t="shared" si="7"/>
        <v>3.3337678834828867E-5</v>
      </c>
      <c r="L106" s="127"/>
      <c r="M106" s="127"/>
      <c r="N106" s="127"/>
      <c r="O106" s="127"/>
      <c r="P106" s="127"/>
      <c r="Q106" s="127"/>
      <c r="R106" s="127"/>
    </row>
    <row r="107" spans="2:18">
      <c r="B107" s="35" t="s">
        <v>231</v>
      </c>
      <c r="C107" s="77" t="s">
        <v>232</v>
      </c>
      <c r="D107" s="85">
        <v>75.11</v>
      </c>
      <c r="E107" s="86">
        <v>299.11468000000002</v>
      </c>
      <c r="F107" s="86">
        <f t="shared" si="5"/>
        <v>22466.5036148</v>
      </c>
      <c r="G107" s="78">
        <f t="shared" si="4"/>
        <v>4.7891893342199014E-4</v>
      </c>
      <c r="H107" s="78">
        <v>2.8890959925442682E-2</v>
      </c>
      <c r="I107" s="80">
        <f t="shared" si="6"/>
        <v>1.3836427713030469E-5</v>
      </c>
      <c r="J107" s="78">
        <v>0.06</v>
      </c>
      <c r="K107" s="81">
        <f t="shared" si="7"/>
        <v>2.8735136005319408E-5</v>
      </c>
      <c r="L107" s="127"/>
      <c r="M107" s="127"/>
      <c r="N107" s="127"/>
      <c r="O107" s="127"/>
      <c r="P107" s="127"/>
      <c r="Q107" s="127"/>
      <c r="R107" s="127"/>
    </row>
    <row r="108" spans="2:18">
      <c r="B108" s="35" t="s">
        <v>233</v>
      </c>
      <c r="C108" s="77" t="s">
        <v>234</v>
      </c>
      <c r="D108" s="85">
        <v>93.7</v>
      </c>
      <c r="E108" s="86">
        <v>811.08434999999997</v>
      </c>
      <c r="F108" s="86">
        <f t="shared" si="5"/>
        <v>75998.603594999993</v>
      </c>
      <c r="G108" s="78">
        <f t="shared" si="4"/>
        <v>1.6200638425687688E-3</v>
      </c>
      <c r="H108" s="78">
        <v>2.2198505869797224E-2</v>
      </c>
      <c r="I108" s="80">
        <f t="shared" si="6"/>
        <v>3.5962996718709058E-5</v>
      </c>
      <c r="J108" s="78">
        <v>0.1</v>
      </c>
      <c r="K108" s="81">
        <f t="shared" si="7"/>
        <v>1.6200638425687688E-4</v>
      </c>
      <c r="L108" s="127"/>
      <c r="M108" s="127"/>
      <c r="N108" s="127"/>
      <c r="O108" s="127"/>
      <c r="P108" s="127"/>
      <c r="Q108" s="127"/>
      <c r="R108" s="127"/>
    </row>
    <row r="109" spans="2:18">
      <c r="B109" s="35" t="s">
        <v>235</v>
      </c>
      <c r="C109" s="77" t="s">
        <v>236</v>
      </c>
      <c r="D109" s="85">
        <v>168.84</v>
      </c>
      <c r="E109" s="86">
        <v>56.888129999999997</v>
      </c>
      <c r="F109" s="86">
        <f t="shared" si="5"/>
        <v>9604.9918691999992</v>
      </c>
      <c r="G109" s="78">
        <f t="shared" si="4"/>
        <v>2.0474981512004628E-4</v>
      </c>
      <c r="H109" s="78" t="s">
        <v>43</v>
      </c>
      <c r="I109" s="80" t="str">
        <f t="shared" si="6"/>
        <v>n/a</v>
      </c>
      <c r="J109" s="78">
        <v>0.20499999999999999</v>
      </c>
      <c r="K109" s="81">
        <f t="shared" si="7"/>
        <v>4.1973712099609483E-5</v>
      </c>
      <c r="L109" s="127"/>
      <c r="M109" s="127"/>
      <c r="N109" s="127"/>
      <c r="O109" s="127"/>
      <c r="P109" s="127"/>
      <c r="Q109" s="127"/>
      <c r="R109" s="127"/>
    </row>
    <row r="110" spans="2:18">
      <c r="B110" s="35" t="s">
        <v>237</v>
      </c>
      <c r="C110" s="77" t="s">
        <v>238</v>
      </c>
      <c r="D110" s="85">
        <v>26.67</v>
      </c>
      <c r="E110" s="86">
        <v>477.32046000000003</v>
      </c>
      <c r="F110" s="86">
        <f t="shared" si="5"/>
        <v>12730.136668200001</v>
      </c>
      <c r="G110" s="78">
        <f t="shared" si="4"/>
        <v>2.713685929943392E-4</v>
      </c>
      <c r="H110" s="78">
        <v>5.2493438320209966E-2</v>
      </c>
      <c r="I110" s="80">
        <f t="shared" si="6"/>
        <v>1.4245070498390506E-5</v>
      </c>
      <c r="J110" s="78">
        <v>0.02</v>
      </c>
      <c r="K110" s="81">
        <f t="shared" si="7"/>
        <v>5.4273718598867838E-6</v>
      </c>
      <c r="L110" s="127"/>
      <c r="M110" s="127"/>
      <c r="N110" s="127"/>
      <c r="O110" s="127"/>
      <c r="P110" s="127"/>
      <c r="Q110" s="127"/>
      <c r="R110" s="127"/>
    </row>
    <row r="111" spans="2:18">
      <c r="B111" s="35" t="s">
        <v>239</v>
      </c>
      <c r="C111" s="77" t="s">
        <v>240</v>
      </c>
      <c r="D111" s="85">
        <v>119.46</v>
      </c>
      <c r="E111" s="86">
        <v>440.00213000000002</v>
      </c>
      <c r="F111" s="86">
        <f t="shared" si="5"/>
        <v>52562.6544498</v>
      </c>
      <c r="G111" s="78">
        <f t="shared" si="4"/>
        <v>1.1204792182413176E-3</v>
      </c>
      <c r="H111" s="78" t="s">
        <v>43</v>
      </c>
      <c r="I111" s="80" t="str">
        <f t="shared" si="6"/>
        <v>n/a</v>
      </c>
      <c r="J111" s="78">
        <v>0.23</v>
      </c>
      <c r="K111" s="81">
        <f t="shared" si="7"/>
        <v>2.5771022019550302E-4</v>
      </c>
      <c r="L111" s="127"/>
      <c r="M111" s="127"/>
      <c r="N111" s="127"/>
      <c r="O111" s="127"/>
      <c r="P111" s="127"/>
      <c r="Q111" s="127"/>
      <c r="R111" s="127"/>
    </row>
    <row r="112" spans="2:18">
      <c r="B112" s="35" t="s">
        <v>241</v>
      </c>
      <c r="C112" s="77" t="s">
        <v>242</v>
      </c>
      <c r="D112" s="85">
        <v>110.59</v>
      </c>
      <c r="E112" s="86">
        <v>353.07173</v>
      </c>
      <c r="F112" s="86">
        <f t="shared" si="5"/>
        <v>39046.202620700002</v>
      </c>
      <c r="G112" s="78">
        <f t="shared" si="4"/>
        <v>8.3234872830705172E-4</v>
      </c>
      <c r="H112" s="78">
        <v>3.0744190252283206E-2</v>
      </c>
      <c r="I112" s="80">
        <f t="shared" si="6"/>
        <v>2.5589887659317983E-5</v>
      </c>
      <c r="J112" s="78">
        <v>0.06</v>
      </c>
      <c r="K112" s="81">
        <f t="shared" si="7"/>
        <v>4.9940923698423101E-5</v>
      </c>
      <c r="L112" s="127"/>
      <c r="M112" s="127"/>
      <c r="N112" s="127"/>
      <c r="O112" s="127"/>
      <c r="P112" s="127"/>
      <c r="Q112" s="127"/>
      <c r="R112" s="127"/>
    </row>
    <row r="113" spans="2:18">
      <c r="B113" s="35" t="s">
        <v>243</v>
      </c>
      <c r="C113" s="77" t="s">
        <v>244</v>
      </c>
      <c r="D113" s="85">
        <v>45.78</v>
      </c>
      <c r="E113" s="86">
        <v>856.77701999999999</v>
      </c>
      <c r="F113" s="86">
        <f t="shared" si="5"/>
        <v>39223.251975600004</v>
      </c>
      <c r="G113" s="78">
        <f t="shared" si="4"/>
        <v>8.361228931555555E-4</v>
      </c>
      <c r="H113" s="78">
        <v>2.4464831804281342E-2</v>
      </c>
      <c r="I113" s="80">
        <f t="shared" si="6"/>
        <v>2.0455605948759766E-5</v>
      </c>
      <c r="J113" s="78">
        <v>0.23</v>
      </c>
      <c r="K113" s="81">
        <f t="shared" si="7"/>
        <v>1.9230826542577777E-4</v>
      </c>
      <c r="L113" s="127"/>
      <c r="M113" s="127"/>
      <c r="N113" s="127"/>
      <c r="O113" s="127"/>
      <c r="P113" s="127"/>
      <c r="Q113" s="127"/>
      <c r="R113" s="127"/>
    </row>
    <row r="114" spans="2:18">
      <c r="B114" s="35" t="s">
        <v>1228</v>
      </c>
      <c r="C114" s="77" t="s">
        <v>1229</v>
      </c>
      <c r="D114" s="85">
        <v>180.14</v>
      </c>
      <c r="E114" s="86">
        <v>141.35590999999999</v>
      </c>
      <c r="F114" s="86">
        <f t="shared" si="5"/>
        <v>25463.853627399996</v>
      </c>
      <c r="G114" s="78">
        <f t="shared" si="4"/>
        <v>5.4281350712775977E-4</v>
      </c>
      <c r="H114" s="78" t="s">
        <v>43</v>
      </c>
      <c r="I114" s="80" t="str">
        <f t="shared" si="6"/>
        <v>n/a</v>
      </c>
      <c r="J114" s="78">
        <v>0.125</v>
      </c>
      <c r="K114" s="81">
        <f t="shared" si="7"/>
        <v>6.7851688390969971E-5</v>
      </c>
      <c r="L114" s="127"/>
      <c r="M114" s="127"/>
      <c r="N114" s="127"/>
      <c r="O114" s="127"/>
      <c r="P114" s="127"/>
      <c r="Q114" s="127"/>
      <c r="R114" s="127"/>
    </row>
    <row r="115" spans="2:18">
      <c r="B115" s="35" t="s">
        <v>245</v>
      </c>
      <c r="C115" s="77" t="s">
        <v>246</v>
      </c>
      <c r="D115" s="85">
        <v>313.44</v>
      </c>
      <c r="E115" s="86">
        <v>137.48115999999999</v>
      </c>
      <c r="F115" s="86">
        <f t="shared" si="5"/>
        <v>43092.094790399999</v>
      </c>
      <c r="G115" s="78">
        <f t="shared" si="4"/>
        <v>9.1859509738500026E-4</v>
      </c>
      <c r="H115" s="78">
        <v>2.3226135783563043E-2</v>
      </c>
      <c r="I115" s="80">
        <f t="shared" si="6"/>
        <v>2.1335414461979332E-5</v>
      </c>
      <c r="J115" s="78">
        <v>8.5000000000000006E-2</v>
      </c>
      <c r="K115" s="81">
        <f t="shared" si="7"/>
        <v>7.8080583277725027E-5</v>
      </c>
      <c r="L115" s="127"/>
      <c r="M115" s="127"/>
      <c r="N115" s="127"/>
      <c r="O115" s="127"/>
      <c r="P115" s="127"/>
      <c r="Q115" s="127"/>
      <c r="R115" s="127"/>
    </row>
    <row r="116" spans="2:18">
      <c r="B116" s="35" t="s">
        <v>247</v>
      </c>
      <c r="C116" s="77" t="s">
        <v>248</v>
      </c>
      <c r="D116" s="85">
        <v>25</v>
      </c>
      <c r="E116" s="86">
        <v>212.01330999999999</v>
      </c>
      <c r="F116" s="86" t="str">
        <f t="shared" si="5"/>
        <v>Excl.</v>
      </c>
      <c r="G116" s="78">
        <f t="shared" si="4"/>
        <v>0</v>
      </c>
      <c r="H116" s="78" t="s">
        <v>43</v>
      </c>
      <c r="I116" s="80" t="str">
        <f t="shared" si="6"/>
        <v>n/a</v>
      </c>
      <c r="J116" s="78" t="s">
        <v>1016</v>
      </c>
      <c r="K116" s="81" t="str">
        <f t="shared" si="7"/>
        <v>n/a</v>
      </c>
      <c r="L116" s="127"/>
      <c r="M116" s="127"/>
      <c r="N116" s="127"/>
      <c r="O116" s="127"/>
      <c r="P116" s="127"/>
      <c r="Q116" s="127"/>
      <c r="R116" s="127"/>
    </row>
    <row r="117" spans="2:18">
      <c r="B117" s="35" t="s">
        <v>249</v>
      </c>
      <c r="C117" s="77" t="s">
        <v>250</v>
      </c>
      <c r="D117" s="85">
        <v>205</v>
      </c>
      <c r="E117" s="86">
        <v>715.45028000000002</v>
      </c>
      <c r="F117" s="86">
        <f t="shared" si="5"/>
        <v>146667.30739999999</v>
      </c>
      <c r="G117" s="78">
        <f t="shared" si="4"/>
        <v>3.1265100984209579E-3</v>
      </c>
      <c r="H117" s="78">
        <v>6.2439024390243906E-3</v>
      </c>
      <c r="I117" s="80">
        <f t="shared" si="6"/>
        <v>1.9521624029165006E-5</v>
      </c>
      <c r="J117" s="78">
        <v>0.02</v>
      </c>
      <c r="K117" s="81">
        <f t="shared" si="7"/>
        <v>6.2530201968419161E-5</v>
      </c>
      <c r="L117" s="127"/>
      <c r="M117" s="127"/>
      <c r="N117" s="127"/>
      <c r="O117" s="127"/>
      <c r="P117" s="127"/>
      <c r="Q117" s="127"/>
      <c r="R117" s="127"/>
    </row>
    <row r="118" spans="2:18">
      <c r="B118" s="35" t="s">
        <v>251</v>
      </c>
      <c r="C118" s="77" t="s">
        <v>252</v>
      </c>
      <c r="D118" s="85">
        <v>104.36</v>
      </c>
      <c r="E118" s="86">
        <v>455.57646</v>
      </c>
      <c r="F118" s="86">
        <f t="shared" si="5"/>
        <v>47543.9593656</v>
      </c>
      <c r="G118" s="78">
        <f t="shared" si="4"/>
        <v>1.013495588829935E-3</v>
      </c>
      <c r="H118" s="78">
        <v>4.292832502874664E-2</v>
      </c>
      <c r="I118" s="80">
        <f t="shared" si="6"/>
        <v>4.350766805249241E-5</v>
      </c>
      <c r="J118" s="78">
        <v>0.08</v>
      </c>
      <c r="K118" s="81">
        <f t="shared" si="7"/>
        <v>8.1079647106394796E-5</v>
      </c>
      <c r="L118" s="127"/>
      <c r="M118" s="127"/>
      <c r="N118" s="127"/>
      <c r="O118" s="127"/>
      <c r="P118" s="127"/>
      <c r="Q118" s="127"/>
      <c r="R118" s="127"/>
    </row>
    <row r="119" spans="2:18">
      <c r="B119" s="35" t="s">
        <v>1290</v>
      </c>
      <c r="C119" s="77" t="s">
        <v>1291</v>
      </c>
      <c r="D119" s="85">
        <v>158.1</v>
      </c>
      <c r="E119" s="86">
        <v>123.5095</v>
      </c>
      <c r="F119" s="86">
        <f t="shared" si="5"/>
        <v>19526.85195</v>
      </c>
      <c r="G119" s="78">
        <f t="shared" si="4"/>
        <v>4.1625431661838761E-4</v>
      </c>
      <c r="H119" s="78">
        <v>1.6698292220113854E-2</v>
      </c>
      <c r="I119" s="80">
        <f t="shared" si="6"/>
        <v>6.9507362167776308E-6</v>
      </c>
      <c r="J119" s="78">
        <v>0.05</v>
      </c>
      <c r="K119" s="81">
        <f t="shared" si="7"/>
        <v>2.0812715830919381E-5</v>
      </c>
      <c r="L119" s="127"/>
      <c r="M119" s="127"/>
      <c r="N119" s="127"/>
      <c r="O119" s="127"/>
      <c r="P119" s="127"/>
      <c r="Q119" s="127"/>
      <c r="R119" s="127"/>
    </row>
    <row r="120" spans="2:18">
      <c r="B120" s="35" t="s">
        <v>253</v>
      </c>
      <c r="C120" s="77" t="s">
        <v>254</v>
      </c>
      <c r="D120" s="85">
        <v>469.35</v>
      </c>
      <c r="E120" s="86">
        <v>271.41392999999999</v>
      </c>
      <c r="F120" s="86">
        <f t="shared" si="5"/>
        <v>127388.12804550001</v>
      </c>
      <c r="G120" s="78">
        <f t="shared" si="4"/>
        <v>2.7155354237668227E-3</v>
      </c>
      <c r="H120" s="78">
        <v>1.3806327900287635E-2</v>
      </c>
      <c r="I120" s="80">
        <f t="shared" si="6"/>
        <v>3.7491572485371287E-5</v>
      </c>
      <c r="J120" s="78">
        <v>0.03</v>
      </c>
      <c r="K120" s="81">
        <f t="shared" si="7"/>
        <v>8.146606271300468E-5</v>
      </c>
      <c r="L120" s="127"/>
      <c r="M120" s="127"/>
      <c r="N120" s="127"/>
      <c r="O120" s="127"/>
      <c r="P120" s="127"/>
      <c r="Q120" s="127"/>
      <c r="R120" s="127"/>
    </row>
    <row r="121" spans="2:18">
      <c r="B121" s="35" t="s">
        <v>255</v>
      </c>
      <c r="C121" s="77" t="s">
        <v>256</v>
      </c>
      <c r="D121" s="85">
        <v>56.07</v>
      </c>
      <c r="E121" s="86">
        <v>852.21519000000001</v>
      </c>
      <c r="F121" s="86">
        <f t="shared" si="5"/>
        <v>47783.705703300002</v>
      </c>
      <c r="G121" s="78">
        <f t="shared" si="4"/>
        <v>1.0186062665887776E-3</v>
      </c>
      <c r="H121" s="78">
        <v>4.7619047619047616E-2</v>
      </c>
      <c r="I121" s="80">
        <f t="shared" si="6"/>
        <v>4.8505060313751312E-5</v>
      </c>
      <c r="J121" s="78">
        <v>3.5000000000000003E-2</v>
      </c>
      <c r="K121" s="81">
        <f t="shared" si="7"/>
        <v>3.5651219330607219E-5</v>
      </c>
      <c r="L121" s="127"/>
      <c r="M121" s="127"/>
      <c r="N121" s="127"/>
      <c r="O121" s="127"/>
      <c r="P121" s="127"/>
      <c r="Q121" s="127"/>
      <c r="R121" s="127"/>
    </row>
    <row r="122" spans="2:18">
      <c r="B122" s="35" t="s">
        <v>257</v>
      </c>
      <c r="C122" s="77" t="s">
        <v>258</v>
      </c>
      <c r="D122" s="85">
        <v>175.68</v>
      </c>
      <c r="E122" s="86">
        <v>137.06227000000001</v>
      </c>
      <c r="F122" s="86">
        <f t="shared" si="5"/>
        <v>24079.099593600004</v>
      </c>
      <c r="G122" s="78">
        <f t="shared" si="4"/>
        <v>5.1329467605862929E-4</v>
      </c>
      <c r="H122" s="78">
        <v>1.1725865209471767E-2</v>
      </c>
      <c r="I122" s="80">
        <f t="shared" si="6"/>
        <v>6.0188241842029622E-6</v>
      </c>
      <c r="J122" s="78">
        <v>0.05</v>
      </c>
      <c r="K122" s="81">
        <f t="shared" si="7"/>
        <v>2.5664733802931467E-5</v>
      </c>
      <c r="L122" s="127"/>
      <c r="M122" s="127"/>
      <c r="N122" s="127"/>
      <c r="O122" s="127"/>
      <c r="P122" s="127"/>
      <c r="Q122" s="127"/>
      <c r="R122" s="127"/>
    </row>
    <row r="123" spans="2:18">
      <c r="B123" s="35" t="s">
        <v>259</v>
      </c>
      <c r="C123" s="77" t="s">
        <v>260</v>
      </c>
      <c r="D123" s="85">
        <v>64.349999999999994</v>
      </c>
      <c r="E123" s="86">
        <v>256.69238000000001</v>
      </c>
      <c r="F123" s="86">
        <f t="shared" si="5"/>
        <v>16518.154652999998</v>
      </c>
      <c r="G123" s="78">
        <f t="shared" si="4"/>
        <v>3.5211785261071504E-4</v>
      </c>
      <c r="H123" s="78">
        <v>3.1546231546231547E-2</v>
      </c>
      <c r="I123" s="80">
        <f t="shared" si="6"/>
        <v>1.1107991310019449E-5</v>
      </c>
      <c r="J123" s="78">
        <v>0.06</v>
      </c>
      <c r="K123" s="81">
        <f t="shared" si="7"/>
        <v>2.1127071156642901E-5</v>
      </c>
      <c r="L123" s="127"/>
      <c r="M123" s="127"/>
      <c r="N123" s="127"/>
      <c r="O123" s="127"/>
      <c r="P123" s="127"/>
      <c r="Q123" s="127"/>
      <c r="R123" s="127"/>
    </row>
    <row r="124" spans="2:18">
      <c r="B124" s="35" t="s">
        <v>261</v>
      </c>
      <c r="C124" s="77" t="s">
        <v>262</v>
      </c>
      <c r="D124" s="85">
        <v>125.08</v>
      </c>
      <c r="E124" s="86">
        <v>149.89679000000001</v>
      </c>
      <c r="F124" s="86">
        <f t="shared" si="5"/>
        <v>18749.090493200001</v>
      </c>
      <c r="G124" s="78">
        <f t="shared" si="4"/>
        <v>3.9967475916993745E-4</v>
      </c>
      <c r="H124" s="78">
        <v>1.5989766549408379E-2</v>
      </c>
      <c r="I124" s="80">
        <f t="shared" si="6"/>
        <v>6.3907060948183159E-6</v>
      </c>
      <c r="J124" s="78">
        <v>5.0000000000000001E-3</v>
      </c>
      <c r="K124" s="81">
        <f t="shared" si="7"/>
        <v>1.9983737958496873E-6</v>
      </c>
      <c r="L124" s="127"/>
      <c r="M124" s="127"/>
      <c r="N124" s="127"/>
      <c r="O124" s="127"/>
      <c r="P124" s="127"/>
      <c r="Q124" s="127"/>
      <c r="R124" s="127"/>
    </row>
    <row r="125" spans="2:18">
      <c r="B125" s="35" t="s">
        <v>263</v>
      </c>
      <c r="C125" s="77" t="s">
        <v>264</v>
      </c>
      <c r="D125" s="85">
        <v>121.97</v>
      </c>
      <c r="E125" s="86">
        <v>777.02167999999995</v>
      </c>
      <c r="F125" s="86">
        <f t="shared" si="5"/>
        <v>94773.334309599988</v>
      </c>
      <c r="G125" s="78">
        <f t="shared" si="4"/>
        <v>2.0202851748813782E-3</v>
      </c>
      <c r="H125" s="78">
        <v>3.4270722308764448E-2</v>
      </c>
      <c r="I125" s="80">
        <f t="shared" si="6"/>
        <v>6.9236632212873333E-5</v>
      </c>
      <c r="J125" s="78">
        <v>0.06</v>
      </c>
      <c r="K125" s="81">
        <f t="shared" si="7"/>
        <v>1.2121711049288268E-4</v>
      </c>
      <c r="L125" s="127"/>
      <c r="M125" s="127"/>
      <c r="N125" s="127"/>
      <c r="O125" s="127"/>
      <c r="P125" s="127"/>
      <c r="Q125" s="127"/>
      <c r="R125" s="127"/>
    </row>
    <row r="126" spans="2:18">
      <c r="B126" s="35" t="s">
        <v>265</v>
      </c>
      <c r="C126" s="77" t="s">
        <v>266</v>
      </c>
      <c r="D126" s="85">
        <v>73.760000000000005</v>
      </c>
      <c r="E126" s="86">
        <v>181.52587</v>
      </c>
      <c r="F126" s="86">
        <f t="shared" si="5"/>
        <v>13389.348171200001</v>
      </c>
      <c r="G126" s="78">
        <f t="shared" si="4"/>
        <v>2.8542101856661613E-4</v>
      </c>
      <c r="H126" s="78">
        <v>3.8232104121475048E-2</v>
      </c>
      <c r="I126" s="80">
        <f t="shared" si="6"/>
        <v>1.091224610029633E-5</v>
      </c>
      <c r="J126" s="78">
        <v>0.1</v>
      </c>
      <c r="K126" s="81">
        <f t="shared" si="7"/>
        <v>2.8542101856661613E-5</v>
      </c>
      <c r="L126" s="127"/>
      <c r="M126" s="127"/>
      <c r="N126" s="127"/>
      <c r="O126" s="127"/>
      <c r="P126" s="127"/>
      <c r="Q126" s="127"/>
      <c r="R126" s="127"/>
    </row>
    <row r="127" spans="2:18">
      <c r="B127" s="35" t="s">
        <v>267</v>
      </c>
      <c r="C127" s="77" t="s">
        <v>268</v>
      </c>
      <c r="D127" s="85">
        <v>271.83</v>
      </c>
      <c r="E127" s="86">
        <v>391.76938000000001</v>
      </c>
      <c r="F127" s="86">
        <f t="shared" si="5"/>
        <v>106494.6705654</v>
      </c>
      <c r="G127" s="78">
        <f t="shared" si="4"/>
        <v>2.2701491481170824E-3</v>
      </c>
      <c r="H127" s="78">
        <v>1.5303682448589193E-2</v>
      </c>
      <c r="I127" s="80">
        <f t="shared" si="6"/>
        <v>3.4741641673719102E-5</v>
      </c>
      <c r="J127" s="78">
        <v>0.11</v>
      </c>
      <c r="K127" s="81">
        <f t="shared" si="7"/>
        <v>2.4971640629287904E-4</v>
      </c>
      <c r="L127" s="127"/>
      <c r="M127" s="127"/>
      <c r="N127" s="127"/>
      <c r="O127" s="127"/>
      <c r="P127" s="127"/>
      <c r="Q127" s="127"/>
      <c r="R127" s="127"/>
    </row>
    <row r="128" spans="2:18">
      <c r="B128" s="35" t="s">
        <v>269</v>
      </c>
      <c r="C128" s="77" t="s">
        <v>270</v>
      </c>
      <c r="D128" s="85">
        <v>253.52</v>
      </c>
      <c r="E128" s="86">
        <v>283.63254999999998</v>
      </c>
      <c r="F128" s="86">
        <f t="shared" si="5"/>
        <v>71906.524076000002</v>
      </c>
      <c r="G128" s="78">
        <f t="shared" si="4"/>
        <v>1.5328328967874935E-3</v>
      </c>
      <c r="H128" s="78">
        <v>1.0255601136005049E-2</v>
      </c>
      <c r="I128" s="80">
        <f t="shared" si="6"/>
        <v>1.5720122797599727E-5</v>
      </c>
      <c r="J128" s="78">
        <v>0.105</v>
      </c>
      <c r="K128" s="81">
        <f t="shared" si="7"/>
        <v>1.609474541626868E-4</v>
      </c>
      <c r="L128" s="127"/>
      <c r="M128" s="127"/>
      <c r="N128" s="127"/>
      <c r="O128" s="127"/>
      <c r="P128" s="127"/>
      <c r="Q128" s="127"/>
      <c r="R128" s="127"/>
    </row>
    <row r="129" spans="2:18">
      <c r="B129" s="35" t="s">
        <v>271</v>
      </c>
      <c r="C129" s="77" t="s">
        <v>272</v>
      </c>
      <c r="D129" s="85">
        <v>105.8</v>
      </c>
      <c r="E129" s="86">
        <v>120.14729</v>
      </c>
      <c r="F129" s="86">
        <f t="shared" si="5"/>
        <v>12711.583282</v>
      </c>
      <c r="G129" s="78">
        <f t="shared" si="4"/>
        <v>2.7097309006773261E-4</v>
      </c>
      <c r="H129" s="78">
        <v>2.6465028355387526E-3</v>
      </c>
      <c r="I129" s="80">
        <f t="shared" si="6"/>
        <v>7.1713105121895216E-7</v>
      </c>
      <c r="J129" s="78">
        <v>-1.4999999999999999E-2</v>
      </c>
      <c r="K129" s="81">
        <f t="shared" si="7"/>
        <v>-4.0645963510159886E-6</v>
      </c>
      <c r="L129" s="127"/>
      <c r="M129" s="127"/>
      <c r="N129" s="127"/>
      <c r="O129" s="127"/>
      <c r="P129" s="127"/>
      <c r="Q129" s="127"/>
      <c r="R129" s="127"/>
    </row>
    <row r="130" spans="2:18">
      <c r="B130" s="35" t="s">
        <v>1265</v>
      </c>
      <c r="C130" s="77" t="s">
        <v>1266</v>
      </c>
      <c r="D130" s="85">
        <v>91.15</v>
      </c>
      <c r="E130" s="86">
        <v>358.71035999999998</v>
      </c>
      <c r="F130" s="86">
        <f t="shared" si="5"/>
        <v>32696.449314000001</v>
      </c>
      <c r="G130" s="78">
        <f t="shared" si="4"/>
        <v>6.9699090257335707E-4</v>
      </c>
      <c r="H130" s="78">
        <v>2.303894679100384E-2</v>
      </c>
      <c r="I130" s="80">
        <f t="shared" si="6"/>
        <v>1.6057936318201316E-5</v>
      </c>
      <c r="J130" s="78">
        <v>2.5000000000000001E-2</v>
      </c>
      <c r="K130" s="81">
        <f t="shared" si="7"/>
        <v>1.7424772564333929E-5</v>
      </c>
      <c r="L130" s="127"/>
      <c r="M130" s="127"/>
      <c r="N130" s="127"/>
      <c r="O130" s="127"/>
      <c r="P130" s="127"/>
      <c r="Q130" s="127"/>
      <c r="R130" s="127"/>
    </row>
    <row r="131" spans="2:18">
      <c r="B131" s="35" t="s">
        <v>273</v>
      </c>
      <c r="C131" s="77" t="s">
        <v>274</v>
      </c>
      <c r="D131" s="85">
        <v>109.64</v>
      </c>
      <c r="E131" s="86">
        <v>563.9</v>
      </c>
      <c r="F131" s="86">
        <f t="shared" si="5"/>
        <v>61825.995999999999</v>
      </c>
      <c r="G131" s="78">
        <f t="shared" si="4"/>
        <v>1.3179460662747107E-3</v>
      </c>
      <c r="H131" s="78">
        <v>1.924480116745713E-2</v>
      </c>
      <c r="I131" s="80">
        <f t="shared" si="6"/>
        <v>2.5363609994889084E-5</v>
      </c>
      <c r="J131" s="78">
        <v>0.11</v>
      </c>
      <c r="K131" s="81">
        <f t="shared" si="7"/>
        <v>1.4497406729021818E-4</v>
      </c>
      <c r="L131" s="127"/>
      <c r="M131" s="127"/>
      <c r="N131" s="127"/>
      <c r="O131" s="127"/>
      <c r="P131" s="127"/>
      <c r="Q131" s="127"/>
      <c r="R131" s="127"/>
    </row>
    <row r="132" spans="2:18">
      <c r="B132" s="35" t="s">
        <v>275</v>
      </c>
      <c r="C132" s="77" t="s">
        <v>276</v>
      </c>
      <c r="D132" s="85">
        <v>128.24</v>
      </c>
      <c r="E132" s="86">
        <v>551.5444</v>
      </c>
      <c r="F132" s="86">
        <f t="shared" si="5"/>
        <v>70730.053855999999</v>
      </c>
      <c r="G132" s="78">
        <f t="shared" si="4"/>
        <v>1.507754056188818E-3</v>
      </c>
      <c r="H132" s="78">
        <v>3.0411728009981282E-2</v>
      </c>
      <c r="I132" s="80">
        <f t="shared" si="6"/>
        <v>4.5853406262760368E-5</v>
      </c>
      <c r="J132" s="78">
        <v>7.0000000000000007E-2</v>
      </c>
      <c r="K132" s="81">
        <f t="shared" si="7"/>
        <v>1.0554278393321726E-4</v>
      </c>
      <c r="L132" s="127"/>
      <c r="M132" s="127"/>
      <c r="N132" s="127"/>
      <c r="O132" s="127"/>
      <c r="P132" s="127"/>
      <c r="Q132" s="127"/>
      <c r="R132" s="127"/>
    </row>
    <row r="133" spans="2:18">
      <c r="B133" s="35" t="s">
        <v>277</v>
      </c>
      <c r="C133" s="77" t="s">
        <v>278</v>
      </c>
      <c r="D133" s="85">
        <v>399.09</v>
      </c>
      <c r="E133" s="86">
        <v>216.00111000000001</v>
      </c>
      <c r="F133" s="86">
        <f t="shared" si="5"/>
        <v>86203.882989899997</v>
      </c>
      <c r="G133" s="78">
        <f t="shared" si="4"/>
        <v>1.8376099995889132E-3</v>
      </c>
      <c r="H133" s="78">
        <v>6.7653912651281676E-3</v>
      </c>
      <c r="I133" s="80">
        <f t="shared" si="6"/>
        <v>1.2432150639931009E-5</v>
      </c>
      <c r="J133" s="78">
        <v>0.125</v>
      </c>
      <c r="K133" s="81">
        <f t="shared" si="7"/>
        <v>2.2970124994861415E-4</v>
      </c>
      <c r="L133" s="127"/>
      <c r="M133" s="127"/>
      <c r="N133" s="127"/>
      <c r="O133" s="127"/>
      <c r="P133" s="127"/>
      <c r="Q133" s="127"/>
      <c r="R133" s="127"/>
    </row>
    <row r="134" spans="2:18">
      <c r="B134" s="35" t="s">
        <v>279</v>
      </c>
      <c r="C134" s="77" t="s">
        <v>280</v>
      </c>
      <c r="D134" s="85">
        <v>85.49</v>
      </c>
      <c r="E134" s="86">
        <v>446.34088000000003</v>
      </c>
      <c r="F134" s="86">
        <f t="shared" si="5"/>
        <v>38157.681831200003</v>
      </c>
      <c r="G134" s="78">
        <f t="shared" si="4"/>
        <v>8.1340811181743102E-4</v>
      </c>
      <c r="H134" s="78">
        <v>2.8073458884080013E-2</v>
      </c>
      <c r="I134" s="80">
        <f t="shared" si="6"/>
        <v>2.2835179183083807E-5</v>
      </c>
      <c r="J134" s="78">
        <v>0.03</v>
      </c>
      <c r="K134" s="81">
        <f t="shared" si="7"/>
        <v>2.4402243354522929E-5</v>
      </c>
      <c r="L134" s="127"/>
      <c r="M134" s="127"/>
      <c r="N134" s="127"/>
      <c r="O134" s="127"/>
      <c r="P134" s="127"/>
      <c r="Q134" s="127"/>
      <c r="R134" s="127"/>
    </row>
    <row r="135" spans="2:18">
      <c r="B135" s="35" t="s">
        <v>281</v>
      </c>
      <c r="C135" s="77" t="s">
        <v>282</v>
      </c>
      <c r="D135" s="85">
        <v>243.56</v>
      </c>
      <c r="E135" s="86">
        <v>124.79868999999999</v>
      </c>
      <c r="F135" s="86">
        <f t="shared" si="5"/>
        <v>30395.968936399997</v>
      </c>
      <c r="G135" s="78">
        <f t="shared" si="4"/>
        <v>6.4795151363734893E-4</v>
      </c>
      <c r="H135" s="78">
        <v>6.4049926096239121E-3</v>
      </c>
      <c r="I135" s="80">
        <f t="shared" si="6"/>
        <v>4.1501246562418473E-6</v>
      </c>
      <c r="J135" s="78">
        <v>7.0000000000000007E-2</v>
      </c>
      <c r="K135" s="81">
        <f t="shared" si="7"/>
        <v>4.5356605954614432E-5</v>
      </c>
      <c r="L135" s="127"/>
      <c r="M135" s="127"/>
      <c r="N135" s="127"/>
      <c r="O135" s="127"/>
      <c r="P135" s="127"/>
      <c r="Q135" s="127"/>
      <c r="R135" s="127"/>
    </row>
    <row r="136" spans="2:18">
      <c r="B136" s="35" t="s">
        <v>283</v>
      </c>
      <c r="C136" s="77" t="s">
        <v>284</v>
      </c>
      <c r="D136" s="85">
        <v>53.43</v>
      </c>
      <c r="E136" s="86">
        <v>597.44100000000003</v>
      </c>
      <c r="F136" s="86" t="str">
        <f t="shared" si="5"/>
        <v>Excl.</v>
      </c>
      <c r="G136" s="78">
        <f t="shared" si="4"/>
        <v>0</v>
      </c>
      <c r="H136" s="78">
        <v>1.1791128579449748E-2</v>
      </c>
      <c r="I136" s="80">
        <f t="shared" si="6"/>
        <v>0</v>
      </c>
      <c r="J136" s="78" t="s">
        <v>1016</v>
      </c>
      <c r="K136" s="81" t="str">
        <f t="shared" si="7"/>
        <v>n/a</v>
      </c>
      <c r="L136" s="127"/>
      <c r="M136" s="127"/>
      <c r="N136" s="127"/>
      <c r="O136" s="127"/>
      <c r="P136" s="127"/>
      <c r="Q136" s="127"/>
      <c r="R136" s="127"/>
    </row>
    <row r="137" spans="2:18">
      <c r="B137" s="35" t="s">
        <v>285</v>
      </c>
      <c r="C137" s="77" t="s">
        <v>286</v>
      </c>
      <c r="D137" s="85">
        <v>176.3</v>
      </c>
      <c r="E137" s="86">
        <v>176.31504000000001</v>
      </c>
      <c r="F137" s="86">
        <f t="shared" si="5"/>
        <v>31084.341552000005</v>
      </c>
      <c r="G137" s="78">
        <f t="shared" si="4"/>
        <v>6.6262556726458472E-4</v>
      </c>
      <c r="H137" s="78" t="s">
        <v>43</v>
      </c>
      <c r="I137" s="80" t="str">
        <f t="shared" si="6"/>
        <v>n/a</v>
      </c>
      <c r="J137" s="78">
        <v>0.09</v>
      </c>
      <c r="K137" s="81">
        <f t="shared" si="7"/>
        <v>5.9636301053812619E-5</v>
      </c>
      <c r="L137" s="127"/>
      <c r="M137" s="127"/>
      <c r="N137" s="127"/>
      <c r="O137" s="127"/>
      <c r="P137" s="127"/>
      <c r="Q137" s="127"/>
      <c r="R137" s="127"/>
    </row>
    <row r="138" spans="2:18">
      <c r="B138" s="35" t="s">
        <v>287</v>
      </c>
      <c r="C138" s="77" t="s">
        <v>288</v>
      </c>
      <c r="D138" s="85">
        <v>419.74</v>
      </c>
      <c r="E138" s="86">
        <v>76.818190000000001</v>
      </c>
      <c r="F138" s="86">
        <f t="shared" si="5"/>
        <v>32243.6670706</v>
      </c>
      <c r="G138" s="78">
        <f t="shared" si="4"/>
        <v>6.8733893390037252E-4</v>
      </c>
      <c r="H138" s="78" t="s">
        <v>43</v>
      </c>
      <c r="I138" s="80" t="str">
        <f t="shared" si="6"/>
        <v>n/a</v>
      </c>
      <c r="J138" s="78">
        <v>0.08</v>
      </c>
      <c r="K138" s="81">
        <f t="shared" si="7"/>
        <v>5.4987114712029799E-5</v>
      </c>
      <c r="L138" s="127"/>
      <c r="M138" s="127"/>
      <c r="N138" s="127"/>
      <c r="O138" s="127"/>
      <c r="P138" s="127"/>
      <c r="Q138" s="127"/>
      <c r="R138" s="127"/>
    </row>
    <row r="139" spans="2:18">
      <c r="B139" s="35" t="s">
        <v>289</v>
      </c>
      <c r="C139" s="77" t="s">
        <v>290</v>
      </c>
      <c r="D139" s="85">
        <v>243.78</v>
      </c>
      <c r="E139" s="86">
        <v>239.59891999999999</v>
      </c>
      <c r="F139" s="86">
        <f t="shared" si="5"/>
        <v>58409.424717599999</v>
      </c>
      <c r="G139" s="78">
        <f t="shared" si="4"/>
        <v>1.2451149438810461E-3</v>
      </c>
      <c r="H139" s="78">
        <v>2.2643366970219049E-2</v>
      </c>
      <c r="I139" s="80">
        <f t="shared" si="6"/>
        <v>2.8193594594402224E-5</v>
      </c>
      <c r="J139" s="78">
        <v>0.09</v>
      </c>
      <c r="K139" s="81">
        <f t="shared" si="7"/>
        <v>1.1206034494929414E-4</v>
      </c>
      <c r="L139" s="127"/>
      <c r="M139" s="127"/>
      <c r="N139" s="127"/>
      <c r="O139" s="127"/>
      <c r="P139" s="127"/>
      <c r="Q139" s="127"/>
      <c r="R139" s="127"/>
    </row>
    <row r="140" spans="2:18">
      <c r="B140" s="35" t="s">
        <v>291</v>
      </c>
      <c r="C140" s="77" t="s">
        <v>292</v>
      </c>
      <c r="D140" s="85">
        <v>124.4</v>
      </c>
      <c r="E140" s="86">
        <v>286.62761</v>
      </c>
      <c r="F140" s="86">
        <f t="shared" si="5"/>
        <v>35656.474684000001</v>
      </c>
      <c r="G140" s="78">
        <f t="shared" si="4"/>
        <v>7.6008982608224561E-4</v>
      </c>
      <c r="H140" s="78">
        <v>4.8231511254019288E-3</v>
      </c>
      <c r="I140" s="80">
        <f t="shared" si="6"/>
        <v>3.666028100075139E-6</v>
      </c>
      <c r="J140" s="78">
        <v>0.125</v>
      </c>
      <c r="K140" s="81">
        <f t="shared" si="7"/>
        <v>9.5011228260280701E-5</v>
      </c>
      <c r="L140" s="127"/>
      <c r="M140" s="127"/>
      <c r="N140" s="127"/>
      <c r="O140" s="127"/>
      <c r="P140" s="127"/>
      <c r="Q140" s="127"/>
      <c r="R140" s="127"/>
    </row>
    <row r="141" spans="2:18">
      <c r="B141" s="35" t="s">
        <v>293</v>
      </c>
      <c r="C141" s="77" t="s">
        <v>294</v>
      </c>
      <c r="D141" s="85">
        <v>10.029999999999999</v>
      </c>
      <c r="E141" s="86">
        <v>3905.6954000000001</v>
      </c>
      <c r="F141" s="86">
        <f t="shared" si="5"/>
        <v>39174.124861999997</v>
      </c>
      <c r="G141" s="78">
        <f t="shared" si="4"/>
        <v>8.3507564943437781E-4</v>
      </c>
      <c r="H141" s="78">
        <v>1.4955134596211365E-2</v>
      </c>
      <c r="I141" s="80">
        <f t="shared" si="6"/>
        <v>1.2488668735309737E-5</v>
      </c>
      <c r="J141" s="78">
        <v>0.17</v>
      </c>
      <c r="K141" s="81">
        <f t="shared" si="7"/>
        <v>1.4196286040384423E-4</v>
      </c>
      <c r="L141" s="127"/>
      <c r="M141" s="127"/>
      <c r="N141" s="127"/>
      <c r="O141" s="127"/>
      <c r="P141" s="127"/>
      <c r="Q141" s="127"/>
      <c r="R141" s="127"/>
    </row>
    <row r="142" spans="2:18">
      <c r="B142" s="35" t="s">
        <v>295</v>
      </c>
      <c r="C142" s="77" t="s">
        <v>296</v>
      </c>
      <c r="D142" s="85">
        <v>70.89</v>
      </c>
      <c r="E142" s="86">
        <v>2057.02628</v>
      </c>
      <c r="F142" s="86">
        <f t="shared" si="5"/>
        <v>145822.5929892</v>
      </c>
      <c r="G142" s="78">
        <f t="shared" si="4"/>
        <v>3.1085033034339528E-3</v>
      </c>
      <c r="H142" s="78">
        <v>3.1965016222316261E-2</v>
      </c>
      <c r="I142" s="80">
        <f t="shared" si="6"/>
        <v>9.9363358521389989E-5</v>
      </c>
      <c r="J142" s="78">
        <v>8.5000000000000006E-2</v>
      </c>
      <c r="K142" s="81">
        <f t="shared" si="7"/>
        <v>2.64222780791886E-4</v>
      </c>
      <c r="L142" s="127"/>
      <c r="M142" s="127"/>
      <c r="N142" s="127"/>
      <c r="O142" s="127"/>
      <c r="P142" s="127"/>
      <c r="Q142" s="127"/>
      <c r="R142" s="127"/>
    </row>
    <row r="143" spans="2:18">
      <c r="B143" s="35" t="s">
        <v>297</v>
      </c>
      <c r="C143" s="77" t="s">
        <v>298</v>
      </c>
      <c r="D143" s="85">
        <v>19.25</v>
      </c>
      <c r="E143" s="86">
        <v>525.39797999999996</v>
      </c>
      <c r="F143" s="86">
        <f t="shared" si="5"/>
        <v>10113.911114999999</v>
      </c>
      <c r="G143" s="78">
        <f t="shared" si="4"/>
        <v>2.1559845746223517E-4</v>
      </c>
      <c r="H143" s="78">
        <v>6.6493506493506493E-2</v>
      </c>
      <c r="I143" s="80">
        <f t="shared" si="6"/>
        <v>1.4335897431255119E-5</v>
      </c>
      <c r="J143" s="78">
        <v>0.04</v>
      </c>
      <c r="K143" s="81">
        <f t="shared" si="7"/>
        <v>8.6239382984894075E-6</v>
      </c>
      <c r="L143" s="127"/>
      <c r="M143" s="127"/>
      <c r="N143" s="127"/>
      <c r="O143" s="127"/>
      <c r="P143" s="127"/>
      <c r="Q143" s="127"/>
      <c r="R143" s="127"/>
    </row>
    <row r="144" spans="2:18">
      <c r="B144" s="35" t="s">
        <v>299</v>
      </c>
      <c r="C144" s="77" t="s">
        <v>300</v>
      </c>
      <c r="D144" s="85">
        <v>217.13</v>
      </c>
      <c r="E144" s="86">
        <v>192.40378000000001</v>
      </c>
      <c r="F144" s="86">
        <f t="shared" si="5"/>
        <v>41776.6327514</v>
      </c>
      <c r="G144" s="78">
        <f t="shared" si="4"/>
        <v>8.9055336523670198E-4</v>
      </c>
      <c r="H144" s="78">
        <v>1.6579929074747847E-2</v>
      </c>
      <c r="I144" s="80">
        <f t="shared" si="6"/>
        <v>1.4765311632902533E-5</v>
      </c>
      <c r="J144" s="78">
        <v>7.0000000000000007E-2</v>
      </c>
      <c r="K144" s="81">
        <f t="shared" si="7"/>
        <v>6.2338735566569146E-5</v>
      </c>
      <c r="L144" s="127"/>
      <c r="M144" s="127"/>
      <c r="N144" s="127"/>
      <c r="O144" s="127"/>
      <c r="P144" s="127"/>
      <c r="Q144" s="127"/>
      <c r="R144" s="127"/>
    </row>
    <row r="145" spans="2:18">
      <c r="B145" s="35" t="s">
        <v>301</v>
      </c>
      <c r="C145" s="77" t="s">
        <v>302</v>
      </c>
      <c r="D145" s="85">
        <v>37.86</v>
      </c>
      <c r="E145" s="86">
        <v>1437.0730100000001</v>
      </c>
      <c r="F145" s="86">
        <f t="shared" si="5"/>
        <v>54407.584158600002</v>
      </c>
      <c r="G145" s="78">
        <f t="shared" si="4"/>
        <v>1.1598076239214511E-3</v>
      </c>
      <c r="H145" s="78">
        <v>1.5847860538827259E-2</v>
      </c>
      <c r="I145" s="80">
        <f t="shared" si="6"/>
        <v>1.838046947577577E-5</v>
      </c>
      <c r="J145" s="78">
        <v>0.17499999999999999</v>
      </c>
      <c r="K145" s="81">
        <f t="shared" si="7"/>
        <v>2.0296633418625393E-4</v>
      </c>
      <c r="L145" s="127"/>
      <c r="M145" s="127"/>
      <c r="N145" s="127"/>
      <c r="O145" s="127"/>
      <c r="P145" s="127"/>
      <c r="Q145" s="127"/>
      <c r="R145" s="127"/>
    </row>
    <row r="146" spans="2:18">
      <c r="B146" s="35" t="s">
        <v>1292</v>
      </c>
      <c r="C146" s="77" t="s">
        <v>1293</v>
      </c>
      <c r="D146" s="85">
        <v>111.32</v>
      </c>
      <c r="E146" s="86">
        <v>232.69994</v>
      </c>
      <c r="F146" s="86" t="str">
        <f t="shared" si="5"/>
        <v>Excl.</v>
      </c>
      <c r="G146" s="78">
        <f t="shared" si="4"/>
        <v>0</v>
      </c>
      <c r="H146" s="78">
        <v>2.0661157024793389E-2</v>
      </c>
      <c r="I146" s="80">
        <f t="shared" si="6"/>
        <v>0</v>
      </c>
      <c r="J146" s="78" t="s">
        <v>1016</v>
      </c>
      <c r="K146" s="81" t="str">
        <f t="shared" si="7"/>
        <v>n/a</v>
      </c>
      <c r="L146" s="127"/>
      <c r="M146" s="127"/>
      <c r="N146" s="127"/>
      <c r="O146" s="127"/>
      <c r="P146" s="127"/>
      <c r="Q146" s="127"/>
      <c r="R146" s="127"/>
    </row>
    <row r="147" spans="2:18">
      <c r="B147" s="35" t="s">
        <v>303</v>
      </c>
      <c r="C147" s="77" t="s">
        <v>304</v>
      </c>
      <c r="D147" s="85">
        <v>68.290000000000006</v>
      </c>
      <c r="E147" s="86">
        <v>392.10750000000002</v>
      </c>
      <c r="F147" s="86" t="str">
        <f t="shared" si="5"/>
        <v>Excl.</v>
      </c>
      <c r="G147" s="78">
        <f t="shared" si="4"/>
        <v>0</v>
      </c>
      <c r="H147" s="78" t="s">
        <v>43</v>
      </c>
      <c r="I147" s="80" t="str">
        <f t="shared" si="6"/>
        <v>n/a</v>
      </c>
      <c r="J147" s="78" t="s">
        <v>1016</v>
      </c>
      <c r="K147" s="81" t="str">
        <f t="shared" si="7"/>
        <v>n/a</v>
      </c>
      <c r="L147" s="127"/>
      <c r="M147" s="127"/>
      <c r="N147" s="127"/>
      <c r="O147" s="127"/>
      <c r="P147" s="127"/>
      <c r="Q147" s="127"/>
      <c r="R147" s="127"/>
    </row>
    <row r="148" spans="2:18">
      <c r="B148" s="35" t="s">
        <v>305</v>
      </c>
      <c r="C148" s="77" t="s">
        <v>306</v>
      </c>
      <c r="D148" s="85">
        <v>272.58</v>
      </c>
      <c r="E148" s="86">
        <v>268.38182</v>
      </c>
      <c r="F148" s="86">
        <f t="shared" si="5"/>
        <v>73155.516495599994</v>
      </c>
      <c r="G148" s="78">
        <f t="shared" si="4"/>
        <v>1.5594576946511419E-3</v>
      </c>
      <c r="H148" s="78">
        <v>2.2011886418666079E-2</v>
      </c>
      <c r="I148" s="80">
        <f t="shared" si="6"/>
        <v>3.4326605649375781E-5</v>
      </c>
      <c r="J148" s="78">
        <v>9.5000000000000001E-2</v>
      </c>
      <c r="K148" s="81">
        <f t="shared" si="7"/>
        <v>1.4814848099185848E-4</v>
      </c>
      <c r="L148" s="127"/>
      <c r="M148" s="127"/>
      <c r="N148" s="127"/>
      <c r="O148" s="127"/>
      <c r="P148" s="127"/>
      <c r="Q148" s="127"/>
      <c r="R148" s="127"/>
    </row>
    <row r="149" spans="2:18">
      <c r="B149" s="35" t="s">
        <v>307</v>
      </c>
      <c r="C149" s="77" t="s">
        <v>308</v>
      </c>
      <c r="D149" s="85">
        <v>59.79</v>
      </c>
      <c r="E149" s="86">
        <v>547.60053000000005</v>
      </c>
      <c r="F149" s="86">
        <f t="shared" si="5"/>
        <v>32741.035688700002</v>
      </c>
      <c r="G149" s="78">
        <f t="shared" si="4"/>
        <v>6.9794135126722558E-4</v>
      </c>
      <c r="H149" s="78">
        <v>4.0140491721023581E-2</v>
      </c>
      <c r="I149" s="80">
        <f t="shared" si="6"/>
        <v>2.8015709032302081E-5</v>
      </c>
      <c r="J149" s="78">
        <v>4.4999999999999998E-2</v>
      </c>
      <c r="K149" s="81">
        <f t="shared" si="7"/>
        <v>3.1407360807025153E-5</v>
      </c>
      <c r="L149" s="127"/>
      <c r="M149" s="127"/>
      <c r="N149" s="127"/>
      <c r="O149" s="127"/>
      <c r="P149" s="127"/>
      <c r="Q149" s="127"/>
      <c r="R149" s="127"/>
    </row>
    <row r="150" spans="2:18">
      <c r="B150" s="35" t="s">
        <v>309</v>
      </c>
      <c r="C150" s="77" t="s">
        <v>310</v>
      </c>
      <c r="D150" s="85">
        <v>119.14</v>
      </c>
      <c r="E150" s="86">
        <v>138.78202999999999</v>
      </c>
      <c r="F150" s="86">
        <f t="shared" si="5"/>
        <v>16534.4910542</v>
      </c>
      <c r="G150" s="78">
        <f t="shared" si="4"/>
        <v>3.5246609602111842E-4</v>
      </c>
      <c r="H150" s="78">
        <v>3.4581165015947622E-2</v>
      </c>
      <c r="I150" s="80">
        <f t="shared" si="6"/>
        <v>1.2188688229033136E-5</v>
      </c>
      <c r="J150" s="78">
        <v>3.5000000000000003E-2</v>
      </c>
      <c r="K150" s="81">
        <f t="shared" si="7"/>
        <v>1.2336313360739146E-5</v>
      </c>
      <c r="L150" s="127"/>
      <c r="M150" s="127"/>
      <c r="N150" s="127"/>
      <c r="O150" s="127"/>
      <c r="P150" s="127"/>
      <c r="Q150" s="127"/>
      <c r="R150" s="127"/>
    </row>
    <row r="151" spans="2:18">
      <c r="B151" s="35" t="s">
        <v>311</v>
      </c>
      <c r="C151" s="77" t="s">
        <v>17</v>
      </c>
      <c r="D151" s="85">
        <v>154.58000000000001</v>
      </c>
      <c r="E151" s="86">
        <v>158.72819999999999</v>
      </c>
      <c r="F151" s="86">
        <f t="shared" si="5"/>
        <v>24536.205156</v>
      </c>
      <c r="G151" s="78">
        <f t="shared" ref="G151:G214" si="8">IF(F151="Excl.",0,F151/SUM($F$23:$F$525))</f>
        <v>5.2303880501430942E-4</v>
      </c>
      <c r="H151" s="78">
        <v>2.2512614827273899E-2</v>
      </c>
      <c r="I151" s="80">
        <f t="shared" si="6"/>
        <v>1.1774971157004764E-5</v>
      </c>
      <c r="J151" s="78">
        <v>0.06</v>
      </c>
      <c r="K151" s="81">
        <f t="shared" si="7"/>
        <v>3.1382328300858564E-5</v>
      </c>
      <c r="L151" s="127"/>
      <c r="M151" s="127"/>
      <c r="N151" s="127"/>
      <c r="O151" s="127"/>
      <c r="P151" s="127"/>
      <c r="Q151" s="127"/>
      <c r="R151" s="127"/>
    </row>
    <row r="152" spans="2:18">
      <c r="B152" s="35" t="s">
        <v>312</v>
      </c>
      <c r="C152" s="77" t="s">
        <v>313</v>
      </c>
      <c r="D152" s="85">
        <v>987.83</v>
      </c>
      <c r="E152" s="86">
        <v>48.171430000000001</v>
      </c>
      <c r="F152" s="86">
        <f t="shared" ref="F152:F215" si="9">IF(J152="","Excl.",D152*E152)</f>
        <v>47585.1836969</v>
      </c>
      <c r="G152" s="78">
        <f t="shared" si="8"/>
        <v>1.0143743687734338E-3</v>
      </c>
      <c r="H152" s="78">
        <v>8.3010234554528606E-3</v>
      </c>
      <c r="I152" s="80">
        <f t="shared" ref="I152:I215" si="10">IFERROR($H152*$G152, "n/a")</f>
        <v>8.4203454277984635E-6</v>
      </c>
      <c r="J152" s="78">
        <v>0.05</v>
      </c>
      <c r="K152" s="81">
        <f t="shared" ref="K152:K215" si="11">IFERROR($J152*$G152, "n/a")</f>
        <v>5.0718718438671698E-5</v>
      </c>
      <c r="L152" s="127"/>
      <c r="M152" s="127"/>
      <c r="N152" s="127"/>
      <c r="O152" s="127"/>
      <c r="P152" s="127"/>
      <c r="Q152" s="127"/>
      <c r="R152" s="127"/>
    </row>
    <row r="153" spans="2:18">
      <c r="B153" s="35" t="s">
        <v>314</v>
      </c>
      <c r="C153" s="77" t="s">
        <v>315</v>
      </c>
      <c r="D153" s="85">
        <v>25.37</v>
      </c>
      <c r="E153" s="86">
        <v>868.09162000000003</v>
      </c>
      <c r="F153" s="86">
        <f t="shared" si="9"/>
        <v>22023.4843994</v>
      </c>
      <c r="G153" s="78">
        <f t="shared" si="8"/>
        <v>4.6947508342367331E-4</v>
      </c>
      <c r="H153" s="78">
        <v>2.6803310997240835E-2</v>
      </c>
      <c r="I153" s="80">
        <f t="shared" si="10"/>
        <v>1.2583486666460301E-5</v>
      </c>
      <c r="J153" s="78">
        <v>0.16</v>
      </c>
      <c r="K153" s="81">
        <f t="shared" si="11"/>
        <v>7.5116013347787736E-5</v>
      </c>
      <c r="L153" s="127"/>
      <c r="M153" s="127"/>
      <c r="N153" s="127"/>
      <c r="O153" s="127"/>
      <c r="P153" s="127"/>
      <c r="Q153" s="127"/>
      <c r="R153" s="127"/>
    </row>
    <row r="154" spans="2:18">
      <c r="B154" s="35" t="s">
        <v>316</v>
      </c>
      <c r="C154" s="77" t="s">
        <v>317</v>
      </c>
      <c r="D154" s="85">
        <v>209.31</v>
      </c>
      <c r="E154" s="86">
        <v>187.71635000000001</v>
      </c>
      <c r="F154" s="86">
        <f t="shared" si="9"/>
        <v>39290.909218500004</v>
      </c>
      <c r="G154" s="78">
        <f t="shared" si="8"/>
        <v>8.3756514403550972E-4</v>
      </c>
      <c r="H154" s="78">
        <v>2.2932492475275904E-2</v>
      </c>
      <c r="I154" s="80">
        <f t="shared" si="10"/>
        <v>1.9207456363147705E-5</v>
      </c>
      <c r="J154" s="78">
        <v>0.09</v>
      </c>
      <c r="K154" s="81">
        <f t="shared" si="11"/>
        <v>7.538086296319587E-5</v>
      </c>
      <c r="L154" s="127"/>
      <c r="M154" s="127"/>
      <c r="N154" s="127"/>
      <c r="O154" s="127"/>
      <c r="P154" s="127"/>
      <c r="Q154" s="127"/>
      <c r="R154" s="127"/>
    </row>
    <row r="155" spans="2:18">
      <c r="B155" s="35" t="s">
        <v>318</v>
      </c>
      <c r="C155" s="77" t="s">
        <v>1230</v>
      </c>
      <c r="D155" s="85">
        <v>20.22</v>
      </c>
      <c r="E155" s="86">
        <v>698.59612000000004</v>
      </c>
      <c r="F155" s="86">
        <f t="shared" si="9"/>
        <v>14125.6135464</v>
      </c>
      <c r="G155" s="78">
        <f t="shared" si="8"/>
        <v>3.0111600316466632E-4</v>
      </c>
      <c r="H155" s="78">
        <v>6.0336300692383785E-2</v>
      </c>
      <c r="I155" s="80">
        <f t="shared" si="10"/>
        <v>1.8168225710232093E-5</v>
      </c>
      <c r="J155" s="78">
        <v>0.06</v>
      </c>
      <c r="K155" s="81">
        <f t="shared" si="11"/>
        <v>1.8066960189879978E-5</v>
      </c>
      <c r="L155" s="127"/>
      <c r="M155" s="127"/>
      <c r="N155" s="127"/>
      <c r="O155" s="127"/>
      <c r="P155" s="127"/>
      <c r="Q155" s="127"/>
      <c r="R155" s="127"/>
    </row>
    <row r="156" spans="2:18">
      <c r="B156" s="35" t="s">
        <v>319</v>
      </c>
      <c r="C156" s="77" t="s">
        <v>320</v>
      </c>
      <c r="D156" s="85">
        <v>262.61</v>
      </c>
      <c r="E156" s="86">
        <v>70.226100000000002</v>
      </c>
      <c r="F156" s="86" t="str">
        <f t="shared" si="9"/>
        <v>Excl.</v>
      </c>
      <c r="G156" s="78">
        <f t="shared" si="8"/>
        <v>0</v>
      </c>
      <c r="H156" s="78" t="s">
        <v>43</v>
      </c>
      <c r="I156" s="80" t="str">
        <f t="shared" si="10"/>
        <v>n/a</v>
      </c>
      <c r="J156" s="78" t="s">
        <v>1016</v>
      </c>
      <c r="K156" s="81" t="str">
        <f t="shared" si="11"/>
        <v>n/a</v>
      </c>
      <c r="L156" s="127"/>
      <c r="M156" s="127"/>
      <c r="N156" s="127"/>
      <c r="O156" s="127"/>
      <c r="P156" s="127"/>
      <c r="Q156" s="127"/>
      <c r="R156" s="127"/>
    </row>
    <row r="157" spans="2:18">
      <c r="B157" s="35" t="s">
        <v>321</v>
      </c>
      <c r="C157" s="77" t="s">
        <v>322</v>
      </c>
      <c r="D157" s="85">
        <v>73.180000000000007</v>
      </c>
      <c r="E157" s="86">
        <v>340.29012999999998</v>
      </c>
      <c r="F157" s="86">
        <f t="shared" si="9"/>
        <v>24902.431713400001</v>
      </c>
      <c r="G157" s="78">
        <f t="shared" si="8"/>
        <v>5.3084566429548727E-4</v>
      </c>
      <c r="H157" s="78">
        <v>4.3727794479365943E-3</v>
      </c>
      <c r="I157" s="80">
        <f t="shared" si="10"/>
        <v>2.3212710108575554E-6</v>
      </c>
      <c r="J157" s="78">
        <v>0.105</v>
      </c>
      <c r="K157" s="81">
        <f t="shared" si="11"/>
        <v>5.573879475102616E-5</v>
      </c>
      <c r="L157" s="127"/>
      <c r="M157" s="127"/>
      <c r="N157" s="127"/>
      <c r="O157" s="127"/>
      <c r="P157" s="127"/>
      <c r="Q157" s="127"/>
      <c r="R157" s="127"/>
    </row>
    <row r="158" spans="2:18">
      <c r="B158" s="35" t="s">
        <v>323</v>
      </c>
      <c r="C158" s="77" t="s">
        <v>324</v>
      </c>
      <c r="D158" s="85">
        <v>171.03</v>
      </c>
      <c r="E158" s="86">
        <v>147.94945999999999</v>
      </c>
      <c r="F158" s="86">
        <f t="shared" si="9"/>
        <v>25303.796143799998</v>
      </c>
      <c r="G158" s="78">
        <f t="shared" si="8"/>
        <v>5.3940155835966483E-4</v>
      </c>
      <c r="H158" s="78">
        <v>3.2041162369175001E-2</v>
      </c>
      <c r="I158" s="80">
        <f t="shared" si="10"/>
        <v>1.7283052913588045E-5</v>
      </c>
      <c r="J158" s="78">
        <v>7.0000000000000007E-2</v>
      </c>
      <c r="K158" s="81">
        <f t="shared" si="11"/>
        <v>3.775810908517654E-5</v>
      </c>
      <c r="L158" s="127"/>
      <c r="M158" s="127"/>
      <c r="N158" s="127"/>
      <c r="O158" s="127"/>
      <c r="P158" s="127"/>
      <c r="Q158" s="127"/>
      <c r="R158" s="127"/>
    </row>
    <row r="159" spans="2:18">
      <c r="B159" s="35" t="s">
        <v>325</v>
      </c>
      <c r="C159" s="77" t="s">
        <v>326</v>
      </c>
      <c r="D159" s="85">
        <v>52.94</v>
      </c>
      <c r="E159" s="86">
        <v>388.74948999999998</v>
      </c>
      <c r="F159" s="86">
        <f t="shared" si="9"/>
        <v>20580.398000599998</v>
      </c>
      <c r="G159" s="78">
        <f t="shared" si="8"/>
        <v>4.3871278009429381E-4</v>
      </c>
      <c r="H159" s="78">
        <v>1.8889308651303362E-2</v>
      </c>
      <c r="I159" s="80">
        <f t="shared" si="10"/>
        <v>8.2869811124724942E-6</v>
      </c>
      <c r="J159" s="78">
        <v>0.47</v>
      </c>
      <c r="K159" s="81">
        <f t="shared" si="11"/>
        <v>2.0619500664431807E-4</v>
      </c>
      <c r="L159" s="127"/>
      <c r="M159" s="127"/>
      <c r="N159" s="127"/>
      <c r="O159" s="127"/>
      <c r="P159" s="127"/>
      <c r="Q159" s="127"/>
      <c r="R159" s="127"/>
    </row>
    <row r="160" spans="2:18">
      <c r="B160" s="35" t="s">
        <v>327</v>
      </c>
      <c r="C160" s="77" t="s">
        <v>328</v>
      </c>
      <c r="D160" s="85">
        <v>30.94</v>
      </c>
      <c r="E160" s="86">
        <v>549.91250000000002</v>
      </c>
      <c r="F160" s="86">
        <f t="shared" si="9"/>
        <v>17014.292750000001</v>
      </c>
      <c r="G160" s="78">
        <f t="shared" si="8"/>
        <v>3.6269403893321559E-4</v>
      </c>
      <c r="H160" s="78">
        <v>3.749191984486102E-2</v>
      </c>
      <c r="I160" s="80">
        <f t="shared" si="10"/>
        <v>1.3598095835893021E-5</v>
      </c>
      <c r="J160" s="78">
        <v>0.06</v>
      </c>
      <c r="K160" s="81">
        <f t="shared" si="11"/>
        <v>2.1761642335992935E-5</v>
      </c>
      <c r="L160" s="127"/>
      <c r="M160" s="127"/>
      <c r="N160" s="127"/>
      <c r="O160" s="127"/>
      <c r="P160" s="127"/>
      <c r="Q160" s="127"/>
      <c r="R160" s="127"/>
    </row>
    <row r="161" spans="2:18">
      <c r="B161" s="35" t="s">
        <v>329</v>
      </c>
      <c r="C161" s="77" t="s">
        <v>330</v>
      </c>
      <c r="D161" s="85">
        <v>345.24</v>
      </c>
      <c r="E161" s="86">
        <v>255.73480000000001</v>
      </c>
      <c r="F161" s="86">
        <f t="shared" si="9"/>
        <v>88289.882352000001</v>
      </c>
      <c r="G161" s="78">
        <f t="shared" si="8"/>
        <v>1.8820772921745636E-3</v>
      </c>
      <c r="H161" s="78">
        <v>7.5309929324527854E-3</v>
      </c>
      <c r="I161" s="80">
        <f t="shared" si="10"/>
        <v>1.4173910785696514E-5</v>
      </c>
      <c r="J161" s="78">
        <v>0.16500000000000001</v>
      </c>
      <c r="K161" s="81">
        <f t="shared" si="11"/>
        <v>3.1054275320880302E-4</v>
      </c>
      <c r="L161" s="127"/>
      <c r="M161" s="127"/>
      <c r="N161" s="127"/>
      <c r="O161" s="127"/>
      <c r="P161" s="127"/>
      <c r="Q161" s="127"/>
      <c r="R161" s="127"/>
    </row>
    <row r="162" spans="2:18">
      <c r="B162" s="35" t="s">
        <v>331</v>
      </c>
      <c r="C162" s="77" t="s">
        <v>332</v>
      </c>
      <c r="D162" s="85">
        <v>67.849999999999994</v>
      </c>
      <c r="E162" s="86">
        <v>1293.5251699999999</v>
      </c>
      <c r="F162" s="86">
        <f t="shared" si="9"/>
        <v>87765.682784499979</v>
      </c>
      <c r="G162" s="78">
        <f t="shared" si="8"/>
        <v>1.8709029188910414E-3</v>
      </c>
      <c r="H162" s="78">
        <v>2.7708179808400884E-2</v>
      </c>
      <c r="I162" s="80">
        <f t="shared" si="10"/>
        <v>5.1839314480695028E-5</v>
      </c>
      <c r="J162" s="78">
        <v>7.4999999999999997E-2</v>
      </c>
      <c r="K162" s="81">
        <f t="shared" si="11"/>
        <v>1.4031771891682811E-4</v>
      </c>
      <c r="L162" s="127"/>
      <c r="M162" s="127"/>
      <c r="N162" s="127"/>
      <c r="O162" s="127"/>
      <c r="P162" s="127"/>
      <c r="Q162" s="127"/>
      <c r="R162" s="127"/>
    </row>
    <row r="163" spans="2:18">
      <c r="B163" s="35" t="s">
        <v>333</v>
      </c>
      <c r="C163" s="77" t="s">
        <v>334</v>
      </c>
      <c r="D163" s="85">
        <v>36.229999999999997</v>
      </c>
      <c r="E163" s="86">
        <v>652.72675000000004</v>
      </c>
      <c r="F163" s="86">
        <f t="shared" si="9"/>
        <v>23648.290152499998</v>
      </c>
      <c r="G163" s="78">
        <f t="shared" si="8"/>
        <v>5.0411110207768193E-4</v>
      </c>
      <c r="H163" s="78">
        <v>2.428926304167817E-2</v>
      </c>
      <c r="I163" s="80">
        <f t="shared" si="10"/>
        <v>1.2244487160595091E-5</v>
      </c>
      <c r="J163" s="78">
        <v>6.5000000000000002E-2</v>
      </c>
      <c r="K163" s="81">
        <f t="shared" si="11"/>
        <v>3.276722163504933E-5</v>
      </c>
      <c r="L163" s="127"/>
      <c r="M163" s="127"/>
      <c r="N163" s="127"/>
      <c r="O163" s="127"/>
      <c r="P163" s="127"/>
      <c r="Q163" s="127"/>
      <c r="R163" s="127"/>
    </row>
    <row r="164" spans="2:18">
      <c r="B164" s="35" t="s">
        <v>335</v>
      </c>
      <c r="C164" s="77" t="s">
        <v>336</v>
      </c>
      <c r="D164" s="85">
        <v>264.60000000000002</v>
      </c>
      <c r="E164" s="86">
        <v>120.69262999999999</v>
      </c>
      <c r="F164" s="86">
        <f t="shared" si="9"/>
        <v>31935.269898000002</v>
      </c>
      <c r="G164" s="78">
        <f t="shared" si="8"/>
        <v>6.8076482483986648E-4</v>
      </c>
      <c r="H164" s="78">
        <v>1.3378684807256234E-2</v>
      </c>
      <c r="I164" s="80">
        <f t="shared" si="10"/>
        <v>9.1077380193995734E-6</v>
      </c>
      <c r="J164" s="78">
        <v>0.02</v>
      </c>
      <c r="K164" s="81">
        <f t="shared" si="11"/>
        <v>1.361529649679733E-5</v>
      </c>
      <c r="L164" s="127"/>
      <c r="M164" s="127"/>
      <c r="N164" s="127"/>
      <c r="O164" s="127"/>
      <c r="P164" s="127"/>
      <c r="Q164" s="127"/>
      <c r="R164" s="127"/>
    </row>
    <row r="165" spans="2:18">
      <c r="B165" s="35" t="s">
        <v>337</v>
      </c>
      <c r="C165" s="77" t="s">
        <v>338</v>
      </c>
      <c r="D165" s="85">
        <v>337.95</v>
      </c>
      <c r="E165" s="86">
        <v>99.38082</v>
      </c>
      <c r="F165" s="86">
        <f t="shared" si="9"/>
        <v>33585.748118999996</v>
      </c>
      <c r="G165" s="78">
        <f t="shared" si="8"/>
        <v>7.1594810403587041E-4</v>
      </c>
      <c r="H165" s="78">
        <v>1.0889184790649507E-2</v>
      </c>
      <c r="I165" s="80">
        <f t="shared" si="10"/>
        <v>7.7960912053617508E-6</v>
      </c>
      <c r="J165" s="78">
        <v>9.5000000000000001E-2</v>
      </c>
      <c r="K165" s="81">
        <f t="shared" si="11"/>
        <v>6.8015069883407687E-5</v>
      </c>
      <c r="L165" s="127"/>
      <c r="M165" s="127"/>
      <c r="N165" s="127"/>
      <c r="O165" s="127"/>
      <c r="P165" s="127"/>
      <c r="Q165" s="127"/>
      <c r="R165" s="127"/>
    </row>
    <row r="166" spans="2:18">
      <c r="B166" s="35" t="s">
        <v>339</v>
      </c>
      <c r="C166" s="77" t="s">
        <v>340</v>
      </c>
      <c r="D166" s="85">
        <v>248.01</v>
      </c>
      <c r="E166" s="86">
        <v>293.36597999999998</v>
      </c>
      <c r="F166" s="86">
        <f t="shared" si="9"/>
        <v>72757.696699799999</v>
      </c>
      <c r="G166" s="78">
        <f t="shared" si="8"/>
        <v>1.550977361637812E-3</v>
      </c>
      <c r="H166" s="78">
        <v>2.4192572880125801E-2</v>
      </c>
      <c r="I166" s="80">
        <f t="shared" si="10"/>
        <v>3.7522132856847998E-5</v>
      </c>
      <c r="J166" s="78">
        <v>0.09</v>
      </c>
      <c r="K166" s="81">
        <f t="shared" si="11"/>
        <v>1.3958796254740307E-4</v>
      </c>
      <c r="L166" s="127"/>
      <c r="M166" s="127"/>
      <c r="N166" s="127"/>
      <c r="O166" s="127"/>
      <c r="P166" s="127"/>
      <c r="Q166" s="127"/>
      <c r="R166" s="127"/>
    </row>
    <row r="167" spans="2:18">
      <c r="B167" s="35" t="s">
        <v>341</v>
      </c>
      <c r="C167" s="77" t="s">
        <v>342</v>
      </c>
      <c r="D167" s="85">
        <v>160.26</v>
      </c>
      <c r="E167" s="86">
        <v>132.49226999999999</v>
      </c>
      <c r="F167" s="86">
        <f t="shared" si="9"/>
        <v>21233.211190199996</v>
      </c>
      <c r="G167" s="78">
        <f t="shared" si="8"/>
        <v>4.5262881268429958E-4</v>
      </c>
      <c r="H167" s="78">
        <v>1.5599650567827281E-2</v>
      </c>
      <c r="I167" s="80">
        <f t="shared" si="10"/>
        <v>7.0608513148056222E-6</v>
      </c>
      <c r="J167" s="78">
        <v>7.0000000000000007E-2</v>
      </c>
      <c r="K167" s="81">
        <f t="shared" si="11"/>
        <v>3.1684016887900973E-5</v>
      </c>
      <c r="L167" s="127"/>
      <c r="M167" s="127"/>
      <c r="N167" s="127"/>
      <c r="O167" s="127"/>
      <c r="P167" s="127"/>
      <c r="Q167" s="127"/>
      <c r="R167" s="127"/>
    </row>
    <row r="168" spans="2:18">
      <c r="B168" s="35" t="s">
        <v>343</v>
      </c>
      <c r="C168" s="77" t="s">
        <v>344</v>
      </c>
      <c r="D168" s="85">
        <v>336.92</v>
      </c>
      <c r="E168" s="86">
        <v>224.29096000000001</v>
      </c>
      <c r="F168" s="86">
        <f t="shared" si="9"/>
        <v>75568.110243200004</v>
      </c>
      <c r="G168" s="78">
        <f t="shared" si="8"/>
        <v>1.610887006670125E-3</v>
      </c>
      <c r="H168" s="78">
        <v>1.1159919268669119E-2</v>
      </c>
      <c r="I168" s="80">
        <f t="shared" si="10"/>
        <v>1.7977368945386646E-5</v>
      </c>
      <c r="J168" s="78">
        <v>0.14000000000000001</v>
      </c>
      <c r="K168" s="81">
        <f t="shared" si="11"/>
        <v>2.2552418093381752E-4</v>
      </c>
      <c r="L168" s="127"/>
      <c r="M168" s="127"/>
      <c r="N168" s="127"/>
      <c r="O168" s="127"/>
      <c r="P168" s="127"/>
      <c r="Q168" s="127"/>
      <c r="R168" s="127"/>
    </row>
    <row r="169" spans="2:18">
      <c r="B169" s="35" t="s">
        <v>345</v>
      </c>
      <c r="C169" s="77" t="s">
        <v>346</v>
      </c>
      <c r="D169" s="85">
        <v>27.16</v>
      </c>
      <c r="E169" s="86">
        <v>372.64915999999999</v>
      </c>
      <c r="F169" s="86">
        <f t="shared" si="9"/>
        <v>10121.1511856</v>
      </c>
      <c r="G169" s="78">
        <f t="shared" si="8"/>
        <v>2.1575279420056807E-4</v>
      </c>
      <c r="H169" s="78">
        <v>4.8600883652430052E-2</v>
      </c>
      <c r="I169" s="80">
        <f t="shared" si="10"/>
        <v>1.0485776448628493E-5</v>
      </c>
      <c r="J169" s="78">
        <v>8.5000000000000006E-2</v>
      </c>
      <c r="K169" s="81">
        <f t="shared" si="11"/>
        <v>1.8338987507048287E-5</v>
      </c>
      <c r="L169" s="127"/>
      <c r="M169" s="127"/>
      <c r="N169" s="127"/>
      <c r="O169" s="127"/>
      <c r="P169" s="127"/>
      <c r="Q169" s="127"/>
      <c r="R169" s="127"/>
    </row>
    <row r="170" spans="2:18">
      <c r="B170" s="35" t="s">
        <v>347</v>
      </c>
      <c r="C170" s="77" t="s">
        <v>348</v>
      </c>
      <c r="D170" s="85">
        <v>77.61</v>
      </c>
      <c r="E170" s="86">
        <v>255.73500999999999</v>
      </c>
      <c r="F170" s="86">
        <f t="shared" si="9"/>
        <v>19847.594126100001</v>
      </c>
      <c r="G170" s="78">
        <f t="shared" si="8"/>
        <v>4.2309158437998397E-4</v>
      </c>
      <c r="H170" s="78">
        <v>2.0615900012884939E-2</v>
      </c>
      <c r="I170" s="80">
        <f t="shared" si="10"/>
        <v>8.7224137998708205E-6</v>
      </c>
      <c r="J170" s="78">
        <v>5.0000000000000001E-3</v>
      </c>
      <c r="K170" s="81">
        <f t="shared" si="11"/>
        <v>2.11545792189992E-6</v>
      </c>
      <c r="L170" s="127"/>
      <c r="M170" s="127"/>
      <c r="N170" s="127"/>
      <c r="O170" s="127"/>
      <c r="P170" s="127"/>
      <c r="Q170" s="127"/>
      <c r="R170" s="127"/>
    </row>
    <row r="171" spans="2:18">
      <c r="B171" s="35" t="s">
        <v>349</v>
      </c>
      <c r="C171" s="77" t="s">
        <v>350</v>
      </c>
      <c r="D171" s="85">
        <v>126.65</v>
      </c>
      <c r="E171" s="86">
        <v>59.61403</v>
      </c>
      <c r="F171" s="86">
        <f t="shared" si="9"/>
        <v>7550.1168995000007</v>
      </c>
      <c r="G171" s="78">
        <f t="shared" si="8"/>
        <v>1.6094600186643564E-4</v>
      </c>
      <c r="H171" s="78" t="s">
        <v>43</v>
      </c>
      <c r="I171" s="80" t="str">
        <f t="shared" si="10"/>
        <v>n/a</v>
      </c>
      <c r="J171" s="78">
        <v>0.18</v>
      </c>
      <c r="K171" s="81">
        <f t="shared" si="11"/>
        <v>2.8970280335958415E-5</v>
      </c>
      <c r="L171" s="127"/>
      <c r="M171" s="127"/>
      <c r="N171" s="127"/>
      <c r="O171" s="127"/>
      <c r="P171" s="127"/>
      <c r="Q171" s="127"/>
      <c r="R171" s="127"/>
    </row>
    <row r="172" spans="2:18">
      <c r="B172" s="35" t="s">
        <v>351</v>
      </c>
      <c r="C172" s="77" t="s">
        <v>352</v>
      </c>
      <c r="D172" s="85">
        <v>190.06</v>
      </c>
      <c r="E172" s="86">
        <v>253.62011999999999</v>
      </c>
      <c r="F172" s="86">
        <f t="shared" si="9"/>
        <v>48203.040007199997</v>
      </c>
      <c r="G172" s="78">
        <f t="shared" si="8"/>
        <v>1.0275452248269764E-3</v>
      </c>
      <c r="H172" s="78">
        <v>2.13406292749658E-2</v>
      </c>
      <c r="I172" s="80">
        <f t="shared" si="10"/>
        <v>2.1928461706293888E-5</v>
      </c>
      <c r="J172" s="78">
        <v>6.5000000000000002E-2</v>
      </c>
      <c r="K172" s="81">
        <f t="shared" si="11"/>
        <v>6.679043961375347E-5</v>
      </c>
      <c r="L172" s="127"/>
      <c r="M172" s="127"/>
      <c r="N172" s="127"/>
      <c r="O172" s="127"/>
      <c r="P172" s="127"/>
      <c r="Q172" s="127"/>
      <c r="R172" s="127"/>
    </row>
    <row r="173" spans="2:18">
      <c r="B173" s="35" t="s">
        <v>353</v>
      </c>
      <c r="C173" s="77" t="s">
        <v>354</v>
      </c>
      <c r="D173" s="85">
        <v>82.49</v>
      </c>
      <c r="E173" s="86">
        <v>345.21591999999998</v>
      </c>
      <c r="F173" s="86">
        <f t="shared" si="9"/>
        <v>28476.861240799997</v>
      </c>
      <c r="G173" s="78">
        <f t="shared" si="8"/>
        <v>6.0704185424142836E-4</v>
      </c>
      <c r="H173" s="78">
        <v>2.7639713904715722E-2</v>
      </c>
      <c r="I173" s="80">
        <f t="shared" si="10"/>
        <v>1.6778463179421223E-5</v>
      </c>
      <c r="J173" s="78">
        <v>2.5000000000000001E-2</v>
      </c>
      <c r="K173" s="81">
        <f t="shared" si="11"/>
        <v>1.5176046356035709E-5</v>
      </c>
      <c r="L173" s="127"/>
      <c r="M173" s="127"/>
      <c r="N173" s="127"/>
      <c r="O173" s="127"/>
      <c r="P173" s="127"/>
      <c r="Q173" s="127"/>
      <c r="R173" s="127"/>
    </row>
    <row r="174" spans="2:18">
      <c r="B174" s="35" t="s">
        <v>355</v>
      </c>
      <c r="C174" s="77" t="s">
        <v>356</v>
      </c>
      <c r="D174" s="85">
        <v>242.46</v>
      </c>
      <c r="E174" s="86">
        <v>117.01869000000001</v>
      </c>
      <c r="F174" s="86">
        <f t="shared" si="9"/>
        <v>28372.351577400004</v>
      </c>
      <c r="G174" s="78">
        <f t="shared" si="8"/>
        <v>6.048140195331009E-4</v>
      </c>
      <c r="H174" s="78">
        <v>1.4517858615854161E-2</v>
      </c>
      <c r="I174" s="80">
        <f t="shared" si="10"/>
        <v>8.7806044244680164E-6</v>
      </c>
      <c r="J174" s="78">
        <v>9.5000000000000001E-2</v>
      </c>
      <c r="K174" s="81">
        <f t="shared" si="11"/>
        <v>5.7457331855644583E-5</v>
      </c>
      <c r="L174" s="127"/>
      <c r="M174" s="127"/>
      <c r="N174" s="127"/>
      <c r="O174" s="127"/>
      <c r="P174" s="127"/>
      <c r="Q174" s="127"/>
      <c r="R174" s="127"/>
    </row>
    <row r="175" spans="2:18">
      <c r="B175" s="35" t="s">
        <v>357</v>
      </c>
      <c r="C175" s="77" t="s">
        <v>358</v>
      </c>
      <c r="D175" s="85">
        <v>142.22</v>
      </c>
      <c r="E175" s="86">
        <v>331.65170999999998</v>
      </c>
      <c r="F175" s="86">
        <f t="shared" si="9"/>
        <v>47167.506196199996</v>
      </c>
      <c r="G175" s="78">
        <f t="shared" si="8"/>
        <v>1.0054707286441423E-3</v>
      </c>
      <c r="H175" s="78">
        <v>3.5438053719589371E-2</v>
      </c>
      <c r="I175" s="80">
        <f t="shared" si="10"/>
        <v>3.5631925695165783E-5</v>
      </c>
      <c r="J175" s="78">
        <v>6.5000000000000002E-2</v>
      </c>
      <c r="K175" s="81">
        <f t="shared" si="11"/>
        <v>6.5355597361869253E-5</v>
      </c>
      <c r="L175" s="127"/>
      <c r="M175" s="127"/>
      <c r="N175" s="127"/>
      <c r="O175" s="127"/>
      <c r="P175" s="127"/>
      <c r="Q175" s="127"/>
      <c r="R175" s="127"/>
    </row>
    <row r="176" spans="2:18">
      <c r="B176" s="35" t="s">
        <v>359</v>
      </c>
      <c r="C176" s="77" t="s">
        <v>360</v>
      </c>
      <c r="D176" s="85">
        <v>21.24</v>
      </c>
      <c r="E176" s="86">
        <v>679.49863000000005</v>
      </c>
      <c r="F176" s="86">
        <f t="shared" si="9"/>
        <v>14432.5509012</v>
      </c>
      <c r="G176" s="78">
        <f t="shared" si="8"/>
        <v>3.0765899325820923E-4</v>
      </c>
      <c r="H176" s="78">
        <v>4.708097928436912E-2</v>
      </c>
      <c r="I176" s="80">
        <f t="shared" si="10"/>
        <v>1.4484886688239607E-5</v>
      </c>
      <c r="J176" s="78">
        <v>0.27500000000000002</v>
      </c>
      <c r="K176" s="81">
        <f t="shared" si="11"/>
        <v>8.4606223146007541E-5</v>
      </c>
      <c r="L176" s="127"/>
      <c r="M176" s="127"/>
      <c r="N176" s="127"/>
      <c r="O176" s="127"/>
      <c r="P176" s="127"/>
      <c r="Q176" s="127"/>
      <c r="R176" s="127"/>
    </row>
    <row r="177" spans="2:18">
      <c r="B177" s="35" t="s">
        <v>361</v>
      </c>
      <c r="C177" s="77" t="s">
        <v>362</v>
      </c>
      <c r="D177" s="85">
        <v>139.81</v>
      </c>
      <c r="E177" s="86">
        <v>2804.2339999999999</v>
      </c>
      <c r="F177" s="86">
        <f t="shared" si="9"/>
        <v>392059.95554</v>
      </c>
      <c r="G177" s="78">
        <f t="shared" si="8"/>
        <v>8.3575503765079811E-3</v>
      </c>
      <c r="H177" s="78">
        <v>1.4305128388527287E-2</v>
      </c>
      <c r="I177" s="80">
        <f t="shared" si="10"/>
        <v>1.1955583114953124E-4</v>
      </c>
      <c r="J177" s="78">
        <v>0.1</v>
      </c>
      <c r="K177" s="81">
        <f t="shared" si="11"/>
        <v>8.3575503765079815E-4</v>
      </c>
      <c r="L177" s="127"/>
      <c r="M177" s="127"/>
      <c r="N177" s="127"/>
      <c r="O177" s="127"/>
      <c r="P177" s="127"/>
      <c r="Q177" s="127"/>
      <c r="R177" s="127"/>
    </row>
    <row r="178" spans="2:18">
      <c r="B178" s="35" t="s">
        <v>363</v>
      </c>
      <c r="C178" s="77" t="s">
        <v>364</v>
      </c>
      <c r="D178" s="85">
        <v>67.69</v>
      </c>
      <c r="E178" s="86">
        <v>723.60613000000001</v>
      </c>
      <c r="F178" s="86">
        <f t="shared" si="9"/>
        <v>48980.898939699997</v>
      </c>
      <c r="G178" s="78">
        <f t="shared" si="8"/>
        <v>1.044126860166988E-3</v>
      </c>
      <c r="H178" s="78">
        <v>1.890973555916679E-2</v>
      </c>
      <c r="I178" s="80">
        <f t="shared" si="10"/>
        <v>1.9744162815980864E-5</v>
      </c>
      <c r="J178" s="78">
        <v>0.05</v>
      </c>
      <c r="K178" s="81">
        <f t="shared" si="11"/>
        <v>5.2206343008349407E-5</v>
      </c>
      <c r="L178" s="127"/>
      <c r="M178" s="127"/>
      <c r="N178" s="127"/>
      <c r="O178" s="127"/>
      <c r="P178" s="127"/>
      <c r="Q178" s="127"/>
      <c r="R178" s="127"/>
    </row>
    <row r="179" spans="2:18">
      <c r="B179" s="35" t="s">
        <v>365</v>
      </c>
      <c r="C179" s="77" t="s">
        <v>366</v>
      </c>
      <c r="D179" s="85">
        <v>114.78</v>
      </c>
      <c r="E179" s="86">
        <v>232.68540999999999</v>
      </c>
      <c r="F179" s="86">
        <f t="shared" si="9"/>
        <v>26707.631359799998</v>
      </c>
      <c r="G179" s="78">
        <f t="shared" si="8"/>
        <v>5.6932714339391329E-4</v>
      </c>
      <c r="H179" s="78">
        <v>1.7424638438752395E-2</v>
      </c>
      <c r="I179" s="80">
        <f t="shared" si="10"/>
        <v>9.9203196270066787E-6</v>
      </c>
      <c r="J179" s="78">
        <v>0.04</v>
      </c>
      <c r="K179" s="81">
        <f t="shared" si="11"/>
        <v>2.2773085735756531E-5</v>
      </c>
      <c r="L179" s="127"/>
      <c r="M179" s="127"/>
      <c r="N179" s="127"/>
      <c r="O179" s="127"/>
      <c r="P179" s="127"/>
      <c r="Q179" s="127"/>
      <c r="R179" s="127"/>
    </row>
    <row r="180" spans="2:18">
      <c r="B180" s="35" t="s">
        <v>367</v>
      </c>
      <c r="C180" s="77" t="s">
        <v>368</v>
      </c>
      <c r="D180" s="85">
        <v>825.91</v>
      </c>
      <c r="E180" s="86">
        <v>947.98915</v>
      </c>
      <c r="F180" s="86">
        <f t="shared" si="9"/>
        <v>782953.71887649992</v>
      </c>
      <c r="G180" s="78">
        <f t="shared" si="8"/>
        <v>1.6690241009112716E-2</v>
      </c>
      <c r="H180" s="78">
        <v>7.2647140729619449E-3</v>
      </c>
      <c r="I180" s="80">
        <f t="shared" si="10"/>
        <v>1.2124982874002771E-4</v>
      </c>
      <c r="J180" s="78">
        <v>0.26500000000000001</v>
      </c>
      <c r="K180" s="81">
        <f t="shared" si="11"/>
        <v>4.4229138674148696E-3</v>
      </c>
      <c r="L180" s="127"/>
      <c r="M180" s="127"/>
      <c r="N180" s="127"/>
      <c r="O180" s="127"/>
      <c r="P180" s="127"/>
      <c r="Q180" s="127"/>
      <c r="R180" s="127"/>
    </row>
    <row r="181" spans="2:18">
      <c r="B181" s="35" t="s">
        <v>369</v>
      </c>
      <c r="C181" s="77" t="s">
        <v>370</v>
      </c>
      <c r="D181" s="85">
        <v>368.53</v>
      </c>
      <c r="E181" s="86">
        <v>142.01418000000001</v>
      </c>
      <c r="F181" s="86">
        <f t="shared" si="9"/>
        <v>52336.485755399997</v>
      </c>
      <c r="G181" s="78">
        <f t="shared" si="8"/>
        <v>1.1156579753922907E-3</v>
      </c>
      <c r="H181" s="78" t="s">
        <v>43</v>
      </c>
      <c r="I181" s="80" t="str">
        <f t="shared" si="10"/>
        <v>n/a</v>
      </c>
      <c r="J181" s="78">
        <v>0.09</v>
      </c>
      <c r="K181" s="81">
        <f t="shared" si="11"/>
        <v>1.0040921778530617E-4</v>
      </c>
      <c r="L181" s="127"/>
      <c r="M181" s="127"/>
      <c r="N181" s="127"/>
      <c r="O181" s="127"/>
      <c r="P181" s="127"/>
      <c r="Q181" s="127"/>
      <c r="R181" s="127"/>
    </row>
    <row r="182" spans="2:18">
      <c r="B182" s="35" t="s">
        <v>371</v>
      </c>
      <c r="C182" s="77" t="s">
        <v>372</v>
      </c>
      <c r="D182" s="85">
        <v>91.91</v>
      </c>
      <c r="E182" s="86">
        <v>212.8613</v>
      </c>
      <c r="F182" s="86">
        <f t="shared" si="9"/>
        <v>19564.082082999998</v>
      </c>
      <c r="G182" s="78">
        <f t="shared" si="8"/>
        <v>4.1704795215212378E-4</v>
      </c>
      <c r="H182" s="78">
        <v>2.7200522250027202E-3</v>
      </c>
      <c r="I182" s="80">
        <f t="shared" si="10"/>
        <v>1.1343922101842123E-6</v>
      </c>
      <c r="J182" s="78">
        <v>0.155</v>
      </c>
      <c r="K182" s="81">
        <f t="shared" si="11"/>
        <v>6.4642432583579182E-5</v>
      </c>
      <c r="L182" s="127"/>
      <c r="M182" s="127"/>
      <c r="N182" s="127"/>
      <c r="O182" s="127"/>
      <c r="P182" s="127"/>
      <c r="Q182" s="127"/>
      <c r="R182" s="127"/>
    </row>
    <row r="183" spans="2:18">
      <c r="B183" s="35" t="s">
        <v>373</v>
      </c>
      <c r="C183" s="77" t="s">
        <v>374</v>
      </c>
      <c r="D183" s="85">
        <v>233.23</v>
      </c>
      <c r="E183" s="86">
        <v>559.70654000000002</v>
      </c>
      <c r="F183" s="86">
        <f t="shared" si="9"/>
        <v>130540.35632419999</v>
      </c>
      <c r="G183" s="78">
        <f t="shared" si="8"/>
        <v>2.7827315407515383E-3</v>
      </c>
      <c r="H183" s="78">
        <v>1.9723020194657635E-2</v>
      </c>
      <c r="I183" s="80">
        <f t="shared" si="10"/>
        <v>5.4883870374553344E-5</v>
      </c>
      <c r="J183" s="78">
        <v>6.5000000000000002E-2</v>
      </c>
      <c r="K183" s="81">
        <f t="shared" si="11"/>
        <v>1.8087755014885E-4</v>
      </c>
      <c r="L183" s="127"/>
      <c r="M183" s="127"/>
      <c r="N183" s="127"/>
      <c r="O183" s="127"/>
      <c r="P183" s="127"/>
      <c r="Q183" s="127"/>
      <c r="R183" s="127"/>
    </row>
    <row r="184" spans="2:18">
      <c r="B184" s="35" t="s">
        <v>1231</v>
      </c>
      <c r="C184" s="77" t="s">
        <v>1232</v>
      </c>
      <c r="D184" s="85">
        <v>330.91</v>
      </c>
      <c r="E184" s="86">
        <v>53.573360000000001</v>
      </c>
      <c r="F184" s="86">
        <f t="shared" si="9"/>
        <v>17727.960557600003</v>
      </c>
      <c r="G184" s="78">
        <f t="shared" si="8"/>
        <v>3.7790731070409529E-4</v>
      </c>
      <c r="H184" s="78">
        <v>1.5956000120878788E-2</v>
      </c>
      <c r="I184" s="80">
        <f t="shared" si="10"/>
        <v>6.0298890952755216E-6</v>
      </c>
      <c r="J184" s="78">
        <v>0.06</v>
      </c>
      <c r="K184" s="81">
        <f t="shared" si="11"/>
        <v>2.2674438642245715E-5</v>
      </c>
      <c r="L184" s="127"/>
      <c r="M184" s="127"/>
      <c r="N184" s="127"/>
      <c r="O184" s="127"/>
      <c r="P184" s="127"/>
      <c r="Q184" s="127"/>
      <c r="R184" s="127"/>
    </row>
    <row r="185" spans="2:18">
      <c r="B185" s="35" t="s">
        <v>375</v>
      </c>
      <c r="C185" s="77" t="s">
        <v>376</v>
      </c>
      <c r="D185" s="85">
        <v>180.97</v>
      </c>
      <c r="E185" s="86">
        <v>75.544110000000003</v>
      </c>
      <c r="F185" s="86">
        <f t="shared" si="9"/>
        <v>13671.217586700001</v>
      </c>
      <c r="G185" s="78">
        <f t="shared" si="8"/>
        <v>2.9142963486713435E-4</v>
      </c>
      <c r="H185" s="78">
        <v>1.5251146598883792E-2</v>
      </c>
      <c r="I185" s="80">
        <f t="shared" si="10"/>
        <v>4.4446360846178409E-6</v>
      </c>
      <c r="J185" s="78">
        <v>5.5E-2</v>
      </c>
      <c r="K185" s="81">
        <f t="shared" si="11"/>
        <v>1.6028629917692389E-5</v>
      </c>
      <c r="L185" s="127"/>
      <c r="M185" s="127"/>
      <c r="N185" s="127"/>
      <c r="O185" s="127"/>
      <c r="P185" s="127"/>
      <c r="Q185" s="127"/>
      <c r="R185" s="127"/>
    </row>
    <row r="186" spans="2:18">
      <c r="B186" s="35" t="s">
        <v>377</v>
      </c>
      <c r="C186" s="77" t="s">
        <v>378</v>
      </c>
      <c r="D186" s="85">
        <v>244.03</v>
      </c>
      <c r="E186" s="86">
        <v>492.90312</v>
      </c>
      <c r="F186" s="86">
        <f t="shared" si="9"/>
        <v>120283.14837359999</v>
      </c>
      <c r="G186" s="78">
        <f t="shared" si="8"/>
        <v>2.5640784216096331E-3</v>
      </c>
      <c r="H186" s="78">
        <v>1.335901323607753E-2</v>
      </c>
      <c r="I186" s="80">
        <f t="shared" si="10"/>
        <v>3.4253557572623874E-5</v>
      </c>
      <c r="J186" s="78">
        <v>0.125</v>
      </c>
      <c r="K186" s="81">
        <f t="shared" si="11"/>
        <v>3.2050980270120413E-4</v>
      </c>
      <c r="L186" s="127"/>
      <c r="M186" s="127"/>
      <c r="N186" s="127"/>
      <c r="O186" s="127"/>
      <c r="P186" s="127"/>
      <c r="Q186" s="127"/>
      <c r="R186" s="127"/>
    </row>
    <row r="187" spans="2:18">
      <c r="B187" s="35" t="s">
        <v>379</v>
      </c>
      <c r="C187" s="77" t="s">
        <v>380</v>
      </c>
      <c r="D187" s="85">
        <v>69.540000000000006</v>
      </c>
      <c r="E187" s="86">
        <v>211.65232</v>
      </c>
      <c r="F187" s="86">
        <f t="shared" si="9"/>
        <v>14718.302332800002</v>
      </c>
      <c r="G187" s="78">
        <f t="shared" si="8"/>
        <v>3.1375036257815664E-4</v>
      </c>
      <c r="H187" s="78">
        <v>1.7831463905665802E-2</v>
      </c>
      <c r="I187" s="80">
        <f t="shared" si="10"/>
        <v>5.5946282657019583E-6</v>
      </c>
      <c r="J187" s="78">
        <v>0.1</v>
      </c>
      <c r="K187" s="81">
        <f t="shared" si="11"/>
        <v>3.1375036257815662E-5</v>
      </c>
      <c r="L187" s="127"/>
      <c r="M187" s="127"/>
      <c r="N187" s="127"/>
      <c r="O187" s="127"/>
      <c r="P187" s="127"/>
      <c r="Q187" s="127"/>
      <c r="R187" s="127"/>
    </row>
    <row r="188" spans="2:18">
      <c r="B188" s="35" t="s">
        <v>381</v>
      </c>
      <c r="C188" s="77" t="s">
        <v>382</v>
      </c>
      <c r="D188" s="85">
        <v>508.1</v>
      </c>
      <c r="E188" s="86">
        <v>313.84007000000003</v>
      </c>
      <c r="F188" s="86">
        <f t="shared" si="9"/>
        <v>159462.13956700001</v>
      </c>
      <c r="G188" s="78">
        <f t="shared" si="8"/>
        <v>3.3992578067335391E-3</v>
      </c>
      <c r="H188" s="78">
        <v>7.5575674079905522E-3</v>
      </c>
      <c r="I188" s="80">
        <f t="shared" si="10"/>
        <v>2.5690120011526842E-5</v>
      </c>
      <c r="J188" s="78">
        <v>8.5000000000000006E-2</v>
      </c>
      <c r="K188" s="81">
        <f t="shared" si="11"/>
        <v>2.8893691357235085E-4</v>
      </c>
      <c r="L188" s="127"/>
      <c r="M188" s="127"/>
      <c r="N188" s="127"/>
      <c r="O188" s="127"/>
      <c r="P188" s="127"/>
      <c r="Q188" s="127"/>
      <c r="R188" s="127"/>
    </row>
    <row r="189" spans="2:18">
      <c r="B189" s="35" t="s">
        <v>383</v>
      </c>
      <c r="C189" s="77" t="s">
        <v>384</v>
      </c>
      <c r="D189" s="85">
        <v>89.86</v>
      </c>
      <c r="E189" s="86">
        <v>1282.54351</v>
      </c>
      <c r="F189" s="86">
        <f t="shared" si="9"/>
        <v>115249.3598086</v>
      </c>
      <c r="G189" s="78">
        <f t="shared" si="8"/>
        <v>2.4567730441483406E-3</v>
      </c>
      <c r="H189" s="78">
        <v>3.1159581571333184E-2</v>
      </c>
      <c r="I189" s="80">
        <f t="shared" si="10"/>
        <v>7.6552020071392758E-5</v>
      </c>
      <c r="J189" s="78">
        <v>0.06</v>
      </c>
      <c r="K189" s="81">
        <f t="shared" si="11"/>
        <v>1.4740638264890043E-4</v>
      </c>
      <c r="L189" s="127"/>
      <c r="M189" s="127"/>
      <c r="N189" s="127"/>
      <c r="O189" s="127"/>
      <c r="P189" s="127"/>
      <c r="Q189" s="127"/>
      <c r="R189" s="127"/>
    </row>
    <row r="190" spans="2:18">
      <c r="B190" s="35" t="s">
        <v>385</v>
      </c>
      <c r="C190" s="77" t="s">
        <v>386</v>
      </c>
      <c r="D190" s="85">
        <v>8.7100000000000009</v>
      </c>
      <c r="E190" s="86">
        <v>1193.68875</v>
      </c>
      <c r="F190" s="86">
        <f t="shared" si="9"/>
        <v>10397.029012500001</v>
      </c>
      <c r="G190" s="78">
        <f t="shared" si="8"/>
        <v>2.2163368767999172E-4</v>
      </c>
      <c r="H190" s="78">
        <v>5.5109070034443167E-2</v>
      </c>
      <c r="I190" s="80">
        <f t="shared" si="10"/>
        <v>1.2214026416348567E-5</v>
      </c>
      <c r="J190" s="78">
        <v>-0.02</v>
      </c>
      <c r="K190" s="81">
        <f t="shared" si="11"/>
        <v>-4.4326737535998348E-6</v>
      </c>
      <c r="L190" s="127"/>
      <c r="M190" s="127"/>
      <c r="N190" s="127"/>
      <c r="O190" s="127"/>
      <c r="P190" s="127"/>
      <c r="Q190" s="127"/>
      <c r="R190" s="127"/>
    </row>
    <row r="191" spans="2:18">
      <c r="B191" s="35" t="s">
        <v>387</v>
      </c>
      <c r="C191" s="77" t="s">
        <v>388</v>
      </c>
      <c r="D191" s="85">
        <v>67.75</v>
      </c>
      <c r="E191" s="86">
        <v>1260.7950599999999</v>
      </c>
      <c r="F191" s="86">
        <f t="shared" si="9"/>
        <v>85418.865314999988</v>
      </c>
      <c r="G191" s="78">
        <f t="shared" si="8"/>
        <v>1.8208757611855306E-3</v>
      </c>
      <c r="H191" s="78">
        <v>3.9261992619926203E-2</v>
      </c>
      <c r="I191" s="80">
        <f t="shared" si="10"/>
        <v>7.1491210697468814E-5</v>
      </c>
      <c r="J191" s="78">
        <v>5.0000000000000001E-3</v>
      </c>
      <c r="K191" s="81">
        <f t="shared" si="11"/>
        <v>9.1043788059276532E-6</v>
      </c>
      <c r="L191" s="127"/>
      <c r="M191" s="127"/>
      <c r="N191" s="127"/>
      <c r="O191" s="127"/>
      <c r="P191" s="127"/>
      <c r="Q191" s="127"/>
      <c r="R191" s="127"/>
    </row>
    <row r="192" spans="2:18">
      <c r="B192" s="35" t="s">
        <v>389</v>
      </c>
      <c r="C192" s="77" t="s">
        <v>390</v>
      </c>
      <c r="D192" s="85">
        <v>74.680000000000007</v>
      </c>
      <c r="E192" s="86">
        <v>418.04912999999999</v>
      </c>
      <c r="F192" s="86">
        <f t="shared" si="9"/>
        <v>31219.909028400001</v>
      </c>
      <c r="G192" s="78">
        <f t="shared" si="8"/>
        <v>6.6551546203047192E-4</v>
      </c>
      <c r="H192" s="78">
        <v>2.1960364220674881E-2</v>
      </c>
      <c r="I192" s="80">
        <f t="shared" si="10"/>
        <v>1.4614961940679888E-5</v>
      </c>
      <c r="J192" s="78">
        <v>0.105</v>
      </c>
      <c r="K192" s="81">
        <f t="shared" si="11"/>
        <v>6.9879123513199546E-5</v>
      </c>
      <c r="L192" s="127"/>
      <c r="M192" s="127"/>
      <c r="N192" s="127"/>
      <c r="O192" s="127"/>
      <c r="P192" s="127"/>
      <c r="Q192" s="127"/>
      <c r="R192" s="127"/>
    </row>
    <row r="193" spans="2:18">
      <c r="B193" s="35" t="s">
        <v>391</v>
      </c>
      <c r="C193" s="77" t="s">
        <v>392</v>
      </c>
      <c r="D193" s="85">
        <v>86.89</v>
      </c>
      <c r="E193" s="86">
        <v>1117.5715299999999</v>
      </c>
      <c r="F193" s="86">
        <f t="shared" si="9"/>
        <v>97105.7902417</v>
      </c>
      <c r="G193" s="78">
        <f t="shared" si="8"/>
        <v>2.0700061873899405E-3</v>
      </c>
      <c r="H193" s="78">
        <v>5.2940499482103812E-3</v>
      </c>
      <c r="I193" s="80">
        <f t="shared" si="10"/>
        <v>1.0958716149146884E-5</v>
      </c>
      <c r="J193" s="78">
        <v>0.39</v>
      </c>
      <c r="K193" s="81">
        <f t="shared" si="11"/>
        <v>8.0730241308207677E-4</v>
      </c>
      <c r="L193" s="127"/>
      <c r="M193" s="127"/>
      <c r="N193" s="127"/>
      <c r="O193" s="127"/>
      <c r="P193" s="127"/>
      <c r="Q193" s="127"/>
      <c r="R193" s="127"/>
    </row>
    <row r="194" spans="2:18">
      <c r="B194" s="35" t="s">
        <v>393</v>
      </c>
      <c r="C194" s="77" t="s">
        <v>394</v>
      </c>
      <c r="D194" s="85">
        <v>437.81</v>
      </c>
      <c r="E194" s="86">
        <v>166.96355</v>
      </c>
      <c r="F194" s="86">
        <f t="shared" si="9"/>
        <v>73098.311825500001</v>
      </c>
      <c r="G194" s="78">
        <f t="shared" si="8"/>
        <v>1.5582382614869625E-3</v>
      </c>
      <c r="H194" s="78">
        <v>9.9586578652840277E-3</v>
      </c>
      <c r="I194" s="80">
        <f t="shared" si="10"/>
        <v>1.5517961718743647E-5</v>
      </c>
      <c r="J194" s="78">
        <v>0.1</v>
      </c>
      <c r="K194" s="81">
        <f t="shared" si="11"/>
        <v>1.5582382614869625E-4</v>
      </c>
      <c r="L194" s="127"/>
      <c r="M194" s="127"/>
      <c r="N194" s="127"/>
      <c r="O194" s="127"/>
      <c r="P194" s="127"/>
      <c r="Q194" s="127"/>
      <c r="R194" s="127"/>
    </row>
    <row r="195" spans="2:18">
      <c r="B195" s="35" t="s">
        <v>395</v>
      </c>
      <c r="C195" s="77" t="s">
        <v>396</v>
      </c>
      <c r="D195" s="85">
        <v>226.29</v>
      </c>
      <c r="E195" s="86">
        <v>104.7017</v>
      </c>
      <c r="F195" s="86">
        <f t="shared" si="9"/>
        <v>23692.947692999998</v>
      </c>
      <c r="G195" s="78">
        <f t="shared" si="8"/>
        <v>5.0506306781441634E-4</v>
      </c>
      <c r="H195" s="78">
        <v>1.1136152724380222E-2</v>
      </c>
      <c r="I195" s="80">
        <f t="shared" si="10"/>
        <v>5.6244594586253452E-6</v>
      </c>
      <c r="J195" s="78">
        <v>0.125</v>
      </c>
      <c r="K195" s="81">
        <f t="shared" si="11"/>
        <v>6.3132883476802043E-5</v>
      </c>
      <c r="L195" s="127"/>
      <c r="M195" s="127"/>
      <c r="N195" s="127"/>
      <c r="O195" s="127"/>
      <c r="P195" s="127"/>
      <c r="Q195" s="127"/>
      <c r="R195" s="127"/>
    </row>
    <row r="196" spans="2:18">
      <c r="B196" s="35" t="s">
        <v>398</v>
      </c>
      <c r="C196" s="77" t="s">
        <v>399</v>
      </c>
      <c r="D196" s="85">
        <v>48.28</v>
      </c>
      <c r="E196" s="86">
        <v>1127.2575300000001</v>
      </c>
      <c r="F196" s="86">
        <f t="shared" si="9"/>
        <v>54423.993548400009</v>
      </c>
      <c r="G196" s="78">
        <f t="shared" si="8"/>
        <v>1.1601574232313868E-3</v>
      </c>
      <c r="H196" s="78">
        <v>2.0712510356255178E-2</v>
      </c>
      <c r="I196" s="80">
        <f t="shared" si="10"/>
        <v>2.4029772643566419E-5</v>
      </c>
      <c r="J196" s="78">
        <v>0.125</v>
      </c>
      <c r="K196" s="81">
        <f t="shared" si="11"/>
        <v>1.4501967790392335E-4</v>
      </c>
      <c r="L196" s="127"/>
      <c r="M196" s="127"/>
      <c r="N196" s="127"/>
      <c r="O196" s="127"/>
      <c r="P196" s="127"/>
      <c r="Q196" s="127"/>
      <c r="R196" s="127"/>
    </row>
    <row r="197" spans="2:18">
      <c r="B197" s="35" t="s">
        <v>400</v>
      </c>
      <c r="C197" s="77" t="s">
        <v>401</v>
      </c>
      <c r="D197" s="85">
        <v>63.48</v>
      </c>
      <c r="E197" s="86">
        <v>1181.2391399999999</v>
      </c>
      <c r="F197" s="86">
        <f t="shared" si="9"/>
        <v>74985.060607199994</v>
      </c>
      <c r="G197" s="78">
        <f t="shared" si="8"/>
        <v>1.5984581252298791E-3</v>
      </c>
      <c r="H197" s="78">
        <v>2.5204788909892882E-2</v>
      </c>
      <c r="I197" s="80">
        <f t="shared" si="10"/>
        <v>4.0288799627722223E-5</v>
      </c>
      <c r="J197" s="78">
        <v>0.105</v>
      </c>
      <c r="K197" s="81">
        <f t="shared" si="11"/>
        <v>1.678381031491373E-4</v>
      </c>
      <c r="L197" s="127"/>
      <c r="M197" s="127"/>
      <c r="N197" s="127"/>
      <c r="O197" s="127"/>
      <c r="P197" s="127"/>
      <c r="Q197" s="127"/>
      <c r="R197" s="127"/>
    </row>
    <row r="198" spans="2:18">
      <c r="B198" s="35" t="s">
        <v>402</v>
      </c>
      <c r="C198" s="77" t="s">
        <v>18</v>
      </c>
      <c r="D198" s="85">
        <v>40.090000000000003</v>
      </c>
      <c r="E198" s="86">
        <v>470.60543999999999</v>
      </c>
      <c r="F198" s="86">
        <f t="shared" si="9"/>
        <v>18866.572089600002</v>
      </c>
      <c r="G198" s="78">
        <f t="shared" si="8"/>
        <v>4.0217911684878592E-4</v>
      </c>
      <c r="H198" s="78">
        <v>2.7937141431778497E-2</v>
      </c>
      <c r="I198" s="80">
        <f t="shared" si="10"/>
        <v>1.1235734868312303E-5</v>
      </c>
      <c r="J198" s="78">
        <v>0.08</v>
      </c>
      <c r="K198" s="81">
        <f t="shared" si="11"/>
        <v>3.2174329347902873E-5</v>
      </c>
      <c r="L198" s="127"/>
      <c r="M198" s="127"/>
      <c r="N198" s="127"/>
      <c r="O198" s="127"/>
      <c r="P198" s="127"/>
      <c r="Q198" s="127"/>
      <c r="R198" s="127"/>
    </row>
    <row r="199" spans="2:18">
      <c r="B199" s="35" t="s">
        <v>403</v>
      </c>
      <c r="C199" s="77" t="s">
        <v>404</v>
      </c>
      <c r="D199" s="85">
        <v>236.85</v>
      </c>
      <c r="E199" s="86">
        <v>246.55806999999999</v>
      </c>
      <c r="F199" s="86">
        <f t="shared" si="9"/>
        <v>58397.278879499994</v>
      </c>
      <c r="G199" s="78">
        <f t="shared" si="8"/>
        <v>1.2448560307930061E-3</v>
      </c>
      <c r="H199" s="78">
        <v>2.2799240025332491E-2</v>
      </c>
      <c r="I199" s="80">
        <f t="shared" si="10"/>
        <v>2.8381771443032442E-5</v>
      </c>
      <c r="J199" s="78">
        <v>0.12</v>
      </c>
      <c r="K199" s="81">
        <f t="shared" si="11"/>
        <v>1.4938272369516072E-4</v>
      </c>
      <c r="L199" s="127"/>
      <c r="M199" s="127"/>
      <c r="N199" s="127"/>
      <c r="O199" s="127"/>
      <c r="P199" s="127"/>
      <c r="Q199" s="127"/>
      <c r="R199" s="127"/>
    </row>
    <row r="200" spans="2:18">
      <c r="B200" s="35" t="s">
        <v>405</v>
      </c>
      <c r="C200" s="77" t="s">
        <v>406</v>
      </c>
      <c r="D200" s="85">
        <v>84.37</v>
      </c>
      <c r="E200" s="86">
        <v>225.57132999999999</v>
      </c>
      <c r="F200" s="86">
        <f t="shared" si="9"/>
        <v>19031.4531121</v>
      </c>
      <c r="G200" s="78">
        <f t="shared" si="8"/>
        <v>4.0569388909778009E-4</v>
      </c>
      <c r="H200" s="78">
        <v>3.5557662676306744E-2</v>
      </c>
      <c r="I200" s="80">
        <f t="shared" si="10"/>
        <v>1.4425526458377863E-5</v>
      </c>
      <c r="J200" s="78">
        <v>0.04</v>
      </c>
      <c r="K200" s="81">
        <f t="shared" si="11"/>
        <v>1.6227755563911203E-5</v>
      </c>
      <c r="L200" s="127"/>
      <c r="M200" s="127"/>
      <c r="N200" s="127"/>
      <c r="O200" s="127"/>
      <c r="P200" s="127"/>
      <c r="Q200" s="127"/>
      <c r="R200" s="127"/>
    </row>
    <row r="201" spans="2:18">
      <c r="B201" s="35" t="s">
        <v>407</v>
      </c>
      <c r="C201" s="77" t="s">
        <v>408</v>
      </c>
      <c r="D201" s="85">
        <v>62.11</v>
      </c>
      <c r="E201" s="86">
        <v>367.08190000000002</v>
      </c>
      <c r="F201" s="86">
        <f t="shared" si="9"/>
        <v>22799.456808999999</v>
      </c>
      <c r="G201" s="78">
        <f t="shared" si="8"/>
        <v>4.8601650371506703E-4</v>
      </c>
      <c r="H201" s="78">
        <v>4.8462405409756881E-2</v>
      </c>
      <c r="I201" s="80">
        <f t="shared" si="10"/>
        <v>2.3553528838872189E-5</v>
      </c>
      <c r="J201" s="78">
        <v>5.5E-2</v>
      </c>
      <c r="K201" s="81">
        <f t="shared" si="11"/>
        <v>2.6730907704328686E-5</v>
      </c>
      <c r="L201" s="127"/>
      <c r="M201" s="127"/>
      <c r="N201" s="127"/>
      <c r="O201" s="127"/>
      <c r="P201" s="127"/>
      <c r="Q201" s="127"/>
      <c r="R201" s="127"/>
    </row>
    <row r="202" spans="2:18">
      <c r="B202" s="35" t="s">
        <v>409</v>
      </c>
      <c r="C202" s="77" t="s">
        <v>410</v>
      </c>
      <c r="D202" s="85">
        <v>512.01</v>
      </c>
      <c r="E202" s="86">
        <v>144.75566000000001</v>
      </c>
      <c r="F202" s="86">
        <f t="shared" si="9"/>
        <v>74116.345476600007</v>
      </c>
      <c r="G202" s="78">
        <f t="shared" si="8"/>
        <v>1.5799397063905357E-3</v>
      </c>
      <c r="H202" s="78">
        <v>1.6093435675084471E-2</v>
      </c>
      <c r="I202" s="80">
        <f t="shared" si="10"/>
        <v>2.5426658035307932E-5</v>
      </c>
      <c r="J202" s="78">
        <v>7.4999999999999997E-2</v>
      </c>
      <c r="K202" s="81">
        <f t="shared" si="11"/>
        <v>1.1849547797929018E-4</v>
      </c>
      <c r="L202" s="127"/>
      <c r="M202" s="127"/>
      <c r="N202" s="127"/>
      <c r="O202" s="127"/>
      <c r="P202" s="127"/>
      <c r="Q202" s="127"/>
      <c r="R202" s="127"/>
    </row>
    <row r="203" spans="2:18">
      <c r="B203" s="35" t="s">
        <v>411</v>
      </c>
      <c r="C203" s="77" t="s">
        <v>412</v>
      </c>
      <c r="D203" s="85">
        <v>71.790000000000006</v>
      </c>
      <c r="E203" s="86">
        <v>3265.1588299999999</v>
      </c>
      <c r="F203" s="86">
        <f t="shared" si="9"/>
        <v>234405.75240570001</v>
      </c>
      <c r="G203" s="78">
        <f t="shared" si="8"/>
        <v>4.9968323890043943E-3</v>
      </c>
      <c r="H203" s="78">
        <v>2.2287226633235825E-2</v>
      </c>
      <c r="I203" s="80">
        <f t="shared" si="10"/>
        <v>1.1136553590203414E-4</v>
      </c>
      <c r="J203" s="78">
        <v>9.5000000000000001E-2</v>
      </c>
      <c r="K203" s="81">
        <f t="shared" si="11"/>
        <v>4.7469907695541749E-4</v>
      </c>
      <c r="L203" s="127"/>
      <c r="M203" s="127"/>
      <c r="N203" s="127"/>
      <c r="O203" s="127"/>
      <c r="P203" s="127"/>
      <c r="Q203" s="127"/>
      <c r="R203" s="127"/>
    </row>
    <row r="204" spans="2:18">
      <c r="B204" s="35" t="s">
        <v>413</v>
      </c>
      <c r="C204" s="77" t="s">
        <v>414</v>
      </c>
      <c r="D204" s="85">
        <v>120.34</v>
      </c>
      <c r="E204" s="86">
        <v>230.74614</v>
      </c>
      <c r="F204" s="86" t="str">
        <f t="shared" si="9"/>
        <v>Excl.</v>
      </c>
      <c r="G204" s="78">
        <f t="shared" si="8"/>
        <v>0</v>
      </c>
      <c r="H204" s="78">
        <v>1.8281535648994516E-2</v>
      </c>
      <c r="I204" s="80">
        <f t="shared" si="10"/>
        <v>0</v>
      </c>
      <c r="J204" s="78" t="s">
        <v>1016</v>
      </c>
      <c r="K204" s="81" t="str">
        <f t="shared" si="11"/>
        <v>n/a</v>
      </c>
      <c r="L204" s="127"/>
      <c r="M204" s="127"/>
      <c r="N204" s="127"/>
      <c r="O204" s="127"/>
      <c r="P204" s="127"/>
      <c r="Q204" s="127"/>
      <c r="R204" s="127"/>
    </row>
    <row r="205" spans="2:18">
      <c r="B205" s="35" t="s">
        <v>415</v>
      </c>
      <c r="C205" s="77" t="s">
        <v>416</v>
      </c>
      <c r="D205" s="85">
        <v>49.36</v>
      </c>
      <c r="E205" s="86">
        <v>939.78255999999999</v>
      </c>
      <c r="F205" s="86">
        <f t="shared" si="9"/>
        <v>46387.667161600002</v>
      </c>
      <c r="G205" s="78">
        <f t="shared" si="8"/>
        <v>9.8884688342572432E-4</v>
      </c>
      <c r="H205" s="78">
        <v>1.9448946515397081E-2</v>
      </c>
      <c r="I205" s="80">
        <f t="shared" si="10"/>
        <v>1.9232030147664006E-5</v>
      </c>
      <c r="J205" s="78">
        <v>0.06</v>
      </c>
      <c r="K205" s="81">
        <f t="shared" si="11"/>
        <v>5.9330813005543458E-5</v>
      </c>
      <c r="L205" s="127"/>
      <c r="M205" s="127"/>
      <c r="N205" s="127"/>
      <c r="O205" s="127"/>
      <c r="P205" s="127"/>
      <c r="Q205" s="127"/>
      <c r="R205" s="127"/>
    </row>
    <row r="206" spans="2:18">
      <c r="B206" s="35" t="s">
        <v>417</v>
      </c>
      <c r="C206" s="77" t="s">
        <v>418</v>
      </c>
      <c r="D206" s="85">
        <v>82.91</v>
      </c>
      <c r="E206" s="86">
        <v>196.55629999999999</v>
      </c>
      <c r="F206" s="86">
        <f t="shared" si="9"/>
        <v>16296.482832999998</v>
      </c>
      <c r="G206" s="78">
        <f t="shared" si="8"/>
        <v>3.4739246972852167E-4</v>
      </c>
      <c r="H206" s="78">
        <v>3.3771559522373658E-2</v>
      </c>
      <c r="I206" s="80">
        <f t="shared" si="10"/>
        <v>1.1731985469061159E-5</v>
      </c>
      <c r="J206" s="78">
        <v>7.0000000000000007E-2</v>
      </c>
      <c r="K206" s="81">
        <f t="shared" si="11"/>
        <v>2.4317472880996521E-5</v>
      </c>
      <c r="L206" s="127"/>
      <c r="M206" s="127"/>
      <c r="N206" s="127"/>
      <c r="O206" s="127"/>
      <c r="P206" s="127"/>
      <c r="Q206" s="127"/>
      <c r="R206" s="127"/>
    </row>
    <row r="207" spans="2:18">
      <c r="B207" s="35" t="s">
        <v>419</v>
      </c>
      <c r="C207" s="77" t="s">
        <v>420</v>
      </c>
      <c r="D207" s="85">
        <v>99.22</v>
      </c>
      <c r="E207" s="86">
        <v>624.33959000000004</v>
      </c>
      <c r="F207" s="86">
        <f t="shared" si="9"/>
        <v>61946.974119800005</v>
      </c>
      <c r="G207" s="78">
        <f t="shared" si="8"/>
        <v>1.3205249594169374E-3</v>
      </c>
      <c r="H207" s="78">
        <v>4.1523886313243302E-2</v>
      </c>
      <c r="I207" s="80">
        <f t="shared" si="10"/>
        <v>5.4833328288629132E-5</v>
      </c>
      <c r="J207" s="78">
        <v>0.14499999999999999</v>
      </c>
      <c r="K207" s="81">
        <f t="shared" si="11"/>
        <v>1.9147611911545591E-4</v>
      </c>
      <c r="L207" s="127"/>
      <c r="M207" s="127"/>
      <c r="N207" s="127"/>
      <c r="O207" s="127"/>
      <c r="P207" s="127"/>
      <c r="Q207" s="127"/>
      <c r="R207" s="127"/>
    </row>
    <row r="208" spans="2:18">
      <c r="B208" s="35" t="s">
        <v>421</v>
      </c>
      <c r="C208" s="77" t="s">
        <v>422</v>
      </c>
      <c r="D208" s="85">
        <v>138.91</v>
      </c>
      <c r="E208" s="86">
        <v>204.91003000000001</v>
      </c>
      <c r="F208" s="86">
        <f t="shared" si="9"/>
        <v>28464.052267300001</v>
      </c>
      <c r="G208" s="78">
        <f t="shared" si="8"/>
        <v>6.0676880508202084E-4</v>
      </c>
      <c r="H208" s="78">
        <v>1.4397811532647038E-2</v>
      </c>
      <c r="I208" s="80">
        <f t="shared" si="10"/>
        <v>8.7361428994603827E-6</v>
      </c>
      <c r="J208" s="78">
        <v>0.1</v>
      </c>
      <c r="K208" s="81">
        <f t="shared" si="11"/>
        <v>6.0676880508202089E-5</v>
      </c>
      <c r="L208" s="127"/>
      <c r="M208" s="127"/>
      <c r="N208" s="127"/>
      <c r="O208" s="127"/>
      <c r="P208" s="127"/>
      <c r="Q208" s="127"/>
      <c r="R208" s="127"/>
    </row>
    <row r="209" spans="2:18">
      <c r="B209" s="35" t="s">
        <v>423</v>
      </c>
      <c r="C209" s="77" t="s">
        <v>424</v>
      </c>
      <c r="D209" s="85">
        <v>17.18</v>
      </c>
      <c r="E209" s="86">
        <v>2193.5767999999998</v>
      </c>
      <c r="F209" s="86">
        <f t="shared" si="9"/>
        <v>37685.649423999996</v>
      </c>
      <c r="G209" s="78">
        <f t="shared" si="8"/>
        <v>8.0334578699498211E-4</v>
      </c>
      <c r="H209" s="78">
        <v>5.8207217694994182E-3</v>
      </c>
      <c r="I209" s="80">
        <f t="shared" si="10"/>
        <v>4.676052310797335E-6</v>
      </c>
      <c r="J209" s="78">
        <v>0.09</v>
      </c>
      <c r="K209" s="81">
        <f t="shared" si="11"/>
        <v>7.2301120829548391E-5</v>
      </c>
      <c r="L209" s="127"/>
      <c r="M209" s="127"/>
      <c r="N209" s="127"/>
      <c r="O209" s="127"/>
      <c r="P209" s="127"/>
      <c r="Q209" s="127"/>
      <c r="R209" s="127"/>
    </row>
    <row r="210" spans="2:18">
      <c r="B210" s="35" t="s">
        <v>425</v>
      </c>
      <c r="C210" s="77" t="s">
        <v>426</v>
      </c>
      <c r="D210" s="85">
        <v>607.85</v>
      </c>
      <c r="E210" s="86">
        <v>128.76483999999999</v>
      </c>
      <c r="F210" s="86">
        <f t="shared" si="9"/>
        <v>78269.707993999997</v>
      </c>
      <c r="G210" s="78">
        <f t="shared" si="8"/>
        <v>1.6684770231467452E-3</v>
      </c>
      <c r="H210" s="78">
        <v>1.0726330509171669E-2</v>
      </c>
      <c r="I210" s="80">
        <f t="shared" si="10"/>
        <v>1.7896635997230859E-5</v>
      </c>
      <c r="J210" s="78">
        <v>0.1</v>
      </c>
      <c r="K210" s="81">
        <f t="shared" si="11"/>
        <v>1.6684770231467454E-4</v>
      </c>
      <c r="L210" s="127"/>
      <c r="M210" s="127"/>
      <c r="N210" s="127"/>
      <c r="O210" s="127"/>
      <c r="P210" s="127"/>
      <c r="Q210" s="127"/>
      <c r="R210" s="127"/>
    </row>
    <row r="211" spans="2:18">
      <c r="B211" s="35" t="s">
        <v>427</v>
      </c>
      <c r="C211" s="77" t="s">
        <v>428</v>
      </c>
      <c r="D211" s="85">
        <v>54.03</v>
      </c>
      <c r="E211" s="86">
        <v>485.07562999999999</v>
      </c>
      <c r="F211" s="86">
        <f t="shared" si="9"/>
        <v>26208.636288900001</v>
      </c>
      <c r="G211" s="78">
        <f t="shared" si="8"/>
        <v>5.586900548982727E-4</v>
      </c>
      <c r="H211" s="78">
        <v>1.2215435868961688E-2</v>
      </c>
      <c r="I211" s="80">
        <f t="shared" si="10"/>
        <v>6.8246425362365348E-6</v>
      </c>
      <c r="J211" s="78">
        <v>9.5000000000000001E-2</v>
      </c>
      <c r="K211" s="81">
        <f t="shared" si="11"/>
        <v>5.3075555215335908E-5</v>
      </c>
      <c r="L211" s="127"/>
      <c r="M211" s="127"/>
      <c r="N211" s="127"/>
      <c r="O211" s="127"/>
      <c r="P211" s="127"/>
      <c r="Q211" s="127"/>
      <c r="R211" s="127"/>
    </row>
    <row r="212" spans="2:18">
      <c r="B212" s="35" t="s">
        <v>429</v>
      </c>
      <c r="C212" s="77" t="s">
        <v>430</v>
      </c>
      <c r="D212" s="85">
        <v>36.11</v>
      </c>
      <c r="E212" s="86">
        <v>738.29408000000001</v>
      </c>
      <c r="F212" s="86">
        <f t="shared" si="9"/>
        <v>26659.799228799999</v>
      </c>
      <c r="G212" s="78">
        <f t="shared" si="8"/>
        <v>5.6830750484424908E-4</v>
      </c>
      <c r="H212" s="78">
        <v>3.018554417058987E-2</v>
      </c>
      <c r="I212" s="80">
        <f t="shared" si="10"/>
        <v>1.7154671289953799E-5</v>
      </c>
      <c r="J212" s="78">
        <v>7.4999999999999997E-2</v>
      </c>
      <c r="K212" s="81">
        <f t="shared" si="11"/>
        <v>4.2623062863318678E-5</v>
      </c>
      <c r="L212" s="127"/>
      <c r="M212" s="127"/>
      <c r="N212" s="127"/>
      <c r="O212" s="127"/>
      <c r="P212" s="127"/>
      <c r="Q212" s="127"/>
      <c r="R212" s="127"/>
    </row>
    <row r="213" spans="2:18">
      <c r="B213" s="35" t="s">
        <v>996</v>
      </c>
      <c r="C213" s="77" t="s">
        <v>997</v>
      </c>
      <c r="D213" s="85">
        <v>59.5</v>
      </c>
      <c r="E213" s="86">
        <v>229.44637</v>
      </c>
      <c r="F213" s="86" t="str">
        <f t="shared" si="9"/>
        <v>Excl.</v>
      </c>
      <c r="G213" s="78">
        <f t="shared" si="8"/>
        <v>0</v>
      </c>
      <c r="H213" s="78" t="s">
        <v>43</v>
      </c>
      <c r="I213" s="80" t="str">
        <f t="shared" si="10"/>
        <v>n/a</v>
      </c>
      <c r="J213" s="78" t="s">
        <v>1016</v>
      </c>
      <c r="K213" s="81" t="str">
        <f t="shared" si="11"/>
        <v>n/a</v>
      </c>
      <c r="L213" s="127"/>
      <c r="M213" s="127"/>
      <c r="N213" s="127"/>
      <c r="O213" s="127"/>
      <c r="P213" s="127"/>
      <c r="Q213" s="127"/>
      <c r="R213" s="127"/>
    </row>
    <row r="214" spans="2:18">
      <c r="B214" s="35" t="s">
        <v>431</v>
      </c>
      <c r="C214" s="77" t="s">
        <v>432</v>
      </c>
      <c r="D214" s="85">
        <v>105.02</v>
      </c>
      <c r="E214" s="86">
        <v>1264.16535</v>
      </c>
      <c r="F214" s="86">
        <f t="shared" si="9"/>
        <v>132762.64505699999</v>
      </c>
      <c r="G214" s="78">
        <f t="shared" si="8"/>
        <v>2.8301041167391595E-3</v>
      </c>
      <c r="H214" s="78">
        <v>2.9708626928204154E-2</v>
      </c>
      <c r="I214" s="80">
        <f t="shared" si="10"/>
        <v>8.4078507372178427E-5</v>
      </c>
      <c r="J214" s="78">
        <v>0.04</v>
      </c>
      <c r="K214" s="81">
        <f t="shared" si="11"/>
        <v>1.1320416466956639E-4</v>
      </c>
      <c r="L214" s="127"/>
      <c r="M214" s="127"/>
      <c r="N214" s="127"/>
      <c r="O214" s="127"/>
      <c r="P214" s="127"/>
      <c r="Q214" s="127"/>
      <c r="R214" s="127"/>
    </row>
    <row r="215" spans="2:18">
      <c r="B215" s="35" t="s">
        <v>433</v>
      </c>
      <c r="C215" s="77" t="s">
        <v>434</v>
      </c>
      <c r="D215" s="85">
        <v>102.8</v>
      </c>
      <c r="E215" s="86">
        <v>201.58539999999999</v>
      </c>
      <c r="F215" s="86">
        <f t="shared" si="9"/>
        <v>20722.97912</v>
      </c>
      <c r="G215" s="78">
        <f t="shared" ref="G215:G278" si="12">IF(F215="Excl.",0,F215/SUM($F$23:$F$525))</f>
        <v>4.4175218483656886E-4</v>
      </c>
      <c r="H215" s="78">
        <v>8.5603112840466934E-3</v>
      </c>
      <c r="I215" s="80">
        <f t="shared" si="10"/>
        <v>3.7815362126087611E-6</v>
      </c>
      <c r="J215" s="78">
        <v>8.5000000000000006E-2</v>
      </c>
      <c r="K215" s="81">
        <f t="shared" si="11"/>
        <v>3.7548935711108355E-5</v>
      </c>
      <c r="L215" s="127"/>
      <c r="M215" s="127"/>
      <c r="N215" s="127"/>
      <c r="O215" s="127"/>
      <c r="P215" s="127"/>
      <c r="Q215" s="127"/>
      <c r="R215" s="127"/>
    </row>
    <row r="216" spans="2:18">
      <c r="B216" s="35" t="s">
        <v>435</v>
      </c>
      <c r="C216" s="77" t="s">
        <v>436</v>
      </c>
      <c r="D216" s="85">
        <v>95.25</v>
      </c>
      <c r="E216" s="86">
        <v>119.24351</v>
      </c>
      <c r="F216" s="86">
        <f t="shared" ref="F216:F279" si="13">IF(J216="","Excl.",D216*E216)</f>
        <v>11357.944327499999</v>
      </c>
      <c r="G216" s="78">
        <f t="shared" si="12"/>
        <v>2.4211753980309171E-4</v>
      </c>
      <c r="H216" s="78">
        <v>3.7585301837270345E-2</v>
      </c>
      <c r="I216" s="80">
        <f t="shared" ref="I216:I279" si="14">IFERROR($H216*$G216, "n/a")</f>
        <v>9.1000608135965183E-6</v>
      </c>
      <c r="J216" s="78">
        <v>0.04</v>
      </c>
      <c r="K216" s="81">
        <f t="shared" ref="K216:K279" si="15">IFERROR($J216*$G216, "n/a")</f>
        <v>9.684701592123669E-6</v>
      </c>
      <c r="L216" s="127"/>
      <c r="M216" s="127"/>
      <c r="N216" s="127"/>
      <c r="O216" s="127"/>
      <c r="P216" s="127"/>
      <c r="Q216" s="127"/>
      <c r="R216" s="127"/>
    </row>
    <row r="217" spans="2:18">
      <c r="B217" s="35" t="s">
        <v>437</v>
      </c>
      <c r="C217" s="77" t="s">
        <v>438</v>
      </c>
      <c r="D217" s="85">
        <v>175.77</v>
      </c>
      <c r="E217" s="86">
        <v>395.74957999999998</v>
      </c>
      <c r="F217" s="86">
        <f t="shared" si="13"/>
        <v>69560.903676600006</v>
      </c>
      <c r="G217" s="78">
        <f t="shared" si="12"/>
        <v>1.4828312570506594E-3</v>
      </c>
      <c r="H217" s="78">
        <v>3.641121920691813E-2</v>
      </c>
      <c r="I217" s="80">
        <f t="shared" si="14"/>
        <v>5.3991693947341524E-5</v>
      </c>
      <c r="J217" s="78">
        <v>7.0000000000000007E-2</v>
      </c>
      <c r="K217" s="81">
        <f t="shared" si="15"/>
        <v>1.0379818799354617E-4</v>
      </c>
      <c r="L217" s="127"/>
      <c r="M217" s="127"/>
      <c r="N217" s="127"/>
      <c r="O217" s="127"/>
      <c r="P217" s="127"/>
      <c r="Q217" s="127"/>
      <c r="R217" s="127"/>
    </row>
    <row r="218" spans="2:18">
      <c r="B218" s="35" t="s">
        <v>439</v>
      </c>
      <c r="C218" s="77" t="s">
        <v>440</v>
      </c>
      <c r="D218" s="85">
        <v>109.35</v>
      </c>
      <c r="E218" s="86">
        <v>226.97489999999999</v>
      </c>
      <c r="F218" s="86">
        <f t="shared" si="13"/>
        <v>24819.705314999999</v>
      </c>
      <c r="G218" s="78">
        <f t="shared" si="12"/>
        <v>5.2908218390855814E-4</v>
      </c>
      <c r="H218" s="78">
        <v>2.487425697302241E-2</v>
      </c>
      <c r="I218" s="80">
        <f t="shared" si="14"/>
        <v>1.3160526202389378E-5</v>
      </c>
      <c r="J218" s="78">
        <v>0.05</v>
      </c>
      <c r="K218" s="81">
        <f t="shared" si="15"/>
        <v>2.6454109195427908E-5</v>
      </c>
      <c r="L218" s="127"/>
      <c r="M218" s="127"/>
      <c r="N218" s="127"/>
      <c r="O218" s="127"/>
      <c r="P218" s="127"/>
      <c r="Q218" s="127"/>
      <c r="R218" s="127"/>
    </row>
    <row r="219" spans="2:18">
      <c r="B219" s="35" t="s">
        <v>1294</v>
      </c>
      <c r="C219" s="77" t="s">
        <v>1295</v>
      </c>
      <c r="D219" s="85">
        <v>182.77</v>
      </c>
      <c r="E219" s="86">
        <v>394.48502000000002</v>
      </c>
      <c r="F219" s="86" t="str">
        <f t="shared" si="13"/>
        <v>Excl.</v>
      </c>
      <c r="G219" s="78">
        <f t="shared" si="12"/>
        <v>0</v>
      </c>
      <c r="H219" s="78" t="s">
        <v>43</v>
      </c>
      <c r="I219" s="80" t="str">
        <f t="shared" si="14"/>
        <v>n/a</v>
      </c>
      <c r="J219" s="78" t="s">
        <v>1016</v>
      </c>
      <c r="K219" s="81" t="str">
        <f t="shared" si="15"/>
        <v>n/a</v>
      </c>
      <c r="L219" s="127"/>
      <c r="M219" s="127"/>
      <c r="N219" s="127"/>
      <c r="O219" s="127"/>
      <c r="P219" s="127"/>
      <c r="Q219" s="127"/>
      <c r="R219" s="127"/>
    </row>
    <row r="220" spans="2:18">
      <c r="B220" s="35" t="s">
        <v>441</v>
      </c>
      <c r="C220" s="77" t="s">
        <v>442</v>
      </c>
      <c r="D220" s="85">
        <v>283.01</v>
      </c>
      <c r="E220" s="86">
        <v>586.23611000000005</v>
      </c>
      <c r="F220" s="86">
        <f t="shared" si="13"/>
        <v>165910.6814911</v>
      </c>
      <c r="G220" s="78">
        <f t="shared" si="12"/>
        <v>3.5367215115168012E-3</v>
      </c>
      <c r="H220" s="78">
        <v>1.4133776191654005E-3</v>
      </c>
      <c r="I220" s="80">
        <f t="shared" si="14"/>
        <v>4.9987230295986732E-6</v>
      </c>
      <c r="J220" s="78">
        <v>0.23499999999999999</v>
      </c>
      <c r="K220" s="81">
        <f t="shared" si="15"/>
        <v>8.311295552064482E-4</v>
      </c>
      <c r="L220" s="127"/>
      <c r="M220" s="127"/>
      <c r="N220" s="127"/>
      <c r="O220" s="127"/>
      <c r="P220" s="127"/>
      <c r="Q220" s="127"/>
      <c r="R220" s="127"/>
    </row>
    <row r="221" spans="2:18">
      <c r="B221" s="35" t="s">
        <v>1233</v>
      </c>
      <c r="C221" s="77" t="s">
        <v>1234</v>
      </c>
      <c r="D221" s="85">
        <v>97.45</v>
      </c>
      <c r="E221" s="86">
        <v>248.05176</v>
      </c>
      <c r="F221" s="86">
        <f t="shared" si="13"/>
        <v>24172.644012000001</v>
      </c>
      <c r="G221" s="78">
        <f t="shared" si="12"/>
        <v>5.1528876440703586E-4</v>
      </c>
      <c r="H221" s="78">
        <v>4.5151359671626477E-3</v>
      </c>
      <c r="I221" s="80">
        <f t="shared" si="14"/>
        <v>2.3265988336490074E-6</v>
      </c>
      <c r="J221" s="78">
        <v>0.06</v>
      </c>
      <c r="K221" s="81">
        <f t="shared" si="15"/>
        <v>3.0917325864422152E-5</v>
      </c>
      <c r="L221" s="127"/>
      <c r="M221" s="127"/>
      <c r="N221" s="127"/>
      <c r="O221" s="127"/>
      <c r="P221" s="127"/>
      <c r="Q221" s="127"/>
      <c r="R221" s="127"/>
    </row>
    <row r="222" spans="2:18">
      <c r="B222" s="35" t="s">
        <v>443</v>
      </c>
      <c r="C222" s="77" t="s">
        <v>444</v>
      </c>
      <c r="D222" s="85">
        <v>82.3</v>
      </c>
      <c r="E222" s="86">
        <v>498.56146999999999</v>
      </c>
      <c r="F222" s="86">
        <f t="shared" si="13"/>
        <v>41031.608980999998</v>
      </c>
      <c r="G222" s="78">
        <f t="shared" si="12"/>
        <v>8.7467167774266086E-4</v>
      </c>
      <c r="H222" s="78">
        <v>3.0619684082624547E-2</v>
      </c>
      <c r="I222" s="80">
        <f t="shared" si="14"/>
        <v>2.678217044849946E-5</v>
      </c>
      <c r="J222" s="78">
        <v>0.06</v>
      </c>
      <c r="K222" s="81">
        <f t="shared" si="15"/>
        <v>5.2480300664559648E-5</v>
      </c>
      <c r="L222" s="127"/>
      <c r="M222" s="127"/>
      <c r="N222" s="127"/>
      <c r="O222" s="127"/>
      <c r="P222" s="127"/>
      <c r="Q222" s="127"/>
      <c r="R222" s="127"/>
    </row>
    <row r="223" spans="2:18">
      <c r="B223" s="35" t="s">
        <v>445</v>
      </c>
      <c r="C223" s="77" t="s">
        <v>446</v>
      </c>
      <c r="D223" s="85">
        <v>84.35</v>
      </c>
      <c r="E223" s="86">
        <v>199.98117999999999</v>
      </c>
      <c r="F223" s="86">
        <f t="shared" si="13"/>
        <v>16868.412532999999</v>
      </c>
      <c r="G223" s="78">
        <f t="shared" si="12"/>
        <v>3.5958430725752284E-4</v>
      </c>
      <c r="H223" s="78" t="s">
        <v>43</v>
      </c>
      <c r="I223" s="80" t="str">
        <f t="shared" si="14"/>
        <v>n/a</v>
      </c>
      <c r="J223" s="78">
        <v>8.5000000000000006E-2</v>
      </c>
      <c r="K223" s="81">
        <f t="shared" si="15"/>
        <v>3.0564666116889445E-5</v>
      </c>
      <c r="L223" s="127"/>
      <c r="M223" s="127"/>
      <c r="N223" s="127"/>
      <c r="O223" s="127"/>
      <c r="P223" s="127"/>
      <c r="Q223" s="127"/>
      <c r="R223" s="127"/>
    </row>
    <row r="224" spans="2:18">
      <c r="B224" s="35" t="s">
        <v>447</v>
      </c>
      <c r="C224" s="77" t="s">
        <v>448</v>
      </c>
      <c r="D224" s="85">
        <v>58.92</v>
      </c>
      <c r="E224" s="86">
        <v>385.02352999999999</v>
      </c>
      <c r="F224" s="86">
        <f t="shared" si="13"/>
        <v>22685.5863876</v>
      </c>
      <c r="G224" s="78">
        <f t="shared" si="12"/>
        <v>4.8358912553018226E-4</v>
      </c>
      <c r="H224" s="78">
        <v>5.6177868295994561E-2</v>
      </c>
      <c r="I224" s="80">
        <f t="shared" si="14"/>
        <v>2.716700620340976E-5</v>
      </c>
      <c r="J224" s="78">
        <v>6.5000000000000002E-2</v>
      </c>
      <c r="K224" s="81">
        <f t="shared" si="15"/>
        <v>3.143329315946185E-5</v>
      </c>
      <c r="L224" s="127"/>
      <c r="M224" s="127"/>
      <c r="N224" s="127"/>
      <c r="O224" s="127"/>
      <c r="P224" s="127"/>
      <c r="Q224" s="127"/>
      <c r="R224" s="127"/>
    </row>
    <row r="225" spans="2:18">
      <c r="B225" s="35" t="s">
        <v>449</v>
      </c>
      <c r="C225" s="77" t="s">
        <v>450</v>
      </c>
      <c r="D225" s="85">
        <v>41.8</v>
      </c>
      <c r="E225" s="86">
        <v>1359.85528</v>
      </c>
      <c r="F225" s="86">
        <f t="shared" si="13"/>
        <v>56841.950703999995</v>
      </c>
      <c r="G225" s="78">
        <f t="shared" si="12"/>
        <v>1.2117010671323083E-3</v>
      </c>
      <c r="H225" s="78">
        <v>2.7272727272727271E-2</v>
      </c>
      <c r="I225" s="80">
        <f t="shared" si="14"/>
        <v>3.3046392739972042E-5</v>
      </c>
      <c r="J225" s="78">
        <v>0.18</v>
      </c>
      <c r="K225" s="81">
        <f t="shared" si="15"/>
        <v>2.1810619208381549E-4</v>
      </c>
      <c r="L225" s="127"/>
      <c r="M225" s="127"/>
      <c r="N225" s="127"/>
      <c r="O225" s="127"/>
      <c r="P225" s="127"/>
      <c r="Q225" s="127"/>
      <c r="R225" s="127"/>
    </row>
    <row r="226" spans="2:18">
      <c r="B226" s="35" t="s">
        <v>451</v>
      </c>
      <c r="C226" s="77" t="s">
        <v>452</v>
      </c>
      <c r="D226" s="85">
        <v>78.28</v>
      </c>
      <c r="E226" s="86">
        <v>1813.5676699999999</v>
      </c>
      <c r="F226" s="86">
        <f t="shared" si="13"/>
        <v>141966.0772076</v>
      </c>
      <c r="G226" s="78">
        <f t="shared" si="12"/>
        <v>3.0262938748323327E-3</v>
      </c>
      <c r="H226" s="78">
        <v>1.3796627491057742E-2</v>
      </c>
      <c r="I226" s="80">
        <f t="shared" si="14"/>
        <v>4.1752649269531418E-5</v>
      </c>
      <c r="J226" s="78">
        <v>0.1</v>
      </c>
      <c r="K226" s="81">
        <f t="shared" si="15"/>
        <v>3.0262938748323328E-4</v>
      </c>
      <c r="L226" s="127"/>
      <c r="M226" s="127"/>
      <c r="N226" s="127"/>
      <c r="O226" s="127"/>
      <c r="P226" s="127"/>
      <c r="Q226" s="127"/>
      <c r="R226" s="127"/>
    </row>
    <row r="227" spans="2:18">
      <c r="B227" s="35" t="s">
        <v>453</v>
      </c>
      <c r="C227" s="77" t="s">
        <v>454</v>
      </c>
      <c r="D227" s="85">
        <v>349.19</v>
      </c>
      <c r="E227" s="86">
        <v>251.51015000000001</v>
      </c>
      <c r="F227" s="86">
        <f t="shared" si="13"/>
        <v>87824.829278500009</v>
      </c>
      <c r="G227" s="78">
        <f t="shared" si="12"/>
        <v>1.872163745956428E-3</v>
      </c>
      <c r="H227" s="78">
        <v>9.0495145909103934E-3</v>
      </c>
      <c r="I227" s="80">
        <f t="shared" si="14"/>
        <v>1.6942173135606154E-5</v>
      </c>
      <c r="J227" s="78">
        <v>0.12</v>
      </c>
      <c r="K227" s="81">
        <f t="shared" si="15"/>
        <v>2.2465964951477136E-4</v>
      </c>
      <c r="L227" s="127"/>
      <c r="M227" s="127"/>
      <c r="N227" s="127"/>
      <c r="O227" s="127"/>
      <c r="P227" s="127"/>
      <c r="Q227" s="127"/>
      <c r="R227" s="127"/>
    </row>
    <row r="228" spans="2:18">
      <c r="B228" s="35" t="s">
        <v>455</v>
      </c>
      <c r="C228" s="77" t="s">
        <v>456</v>
      </c>
      <c r="D228" s="85">
        <v>223.88</v>
      </c>
      <c r="E228" s="86">
        <v>72.292730000000006</v>
      </c>
      <c r="F228" s="86">
        <f t="shared" si="13"/>
        <v>16184.896392400002</v>
      </c>
      <c r="G228" s="78">
        <f t="shared" si="12"/>
        <v>3.4501377921072781E-4</v>
      </c>
      <c r="H228" s="78">
        <v>3.7520100053600141E-3</v>
      </c>
      <c r="I228" s="80">
        <f t="shared" si="14"/>
        <v>1.2944951515857215E-6</v>
      </c>
      <c r="J228" s="78">
        <v>7.4999999999999997E-2</v>
      </c>
      <c r="K228" s="81">
        <f t="shared" si="15"/>
        <v>2.5876033440804587E-5</v>
      </c>
      <c r="L228" s="127"/>
      <c r="M228" s="127"/>
      <c r="N228" s="127"/>
      <c r="O228" s="127"/>
      <c r="P228" s="127"/>
      <c r="Q228" s="127"/>
      <c r="R228" s="127"/>
    </row>
    <row r="229" spans="2:18">
      <c r="B229" s="35" t="s">
        <v>457</v>
      </c>
      <c r="C229" s="77" t="s">
        <v>458</v>
      </c>
      <c r="D229" s="85">
        <v>118.41</v>
      </c>
      <c r="E229" s="86">
        <v>106.41661999999999</v>
      </c>
      <c r="F229" s="86">
        <f t="shared" si="13"/>
        <v>12600.791974199999</v>
      </c>
      <c r="G229" s="78">
        <f t="shared" si="12"/>
        <v>2.6861134941267808E-4</v>
      </c>
      <c r="H229" s="78">
        <v>3.6483405117811001E-2</v>
      </c>
      <c r="I229" s="80">
        <f t="shared" si="14"/>
        <v>9.7998566798646191E-6</v>
      </c>
      <c r="J229" s="78">
        <v>6.5000000000000002E-2</v>
      </c>
      <c r="K229" s="81">
        <f t="shared" si="15"/>
        <v>1.7459737711824076E-5</v>
      </c>
      <c r="L229" s="127"/>
      <c r="M229" s="127"/>
      <c r="N229" s="127"/>
      <c r="O229" s="127"/>
      <c r="P229" s="127"/>
      <c r="Q229" s="127"/>
      <c r="R229" s="127"/>
    </row>
    <row r="230" spans="2:18">
      <c r="B230" s="35" t="s">
        <v>459</v>
      </c>
      <c r="C230" s="77" t="s">
        <v>460</v>
      </c>
      <c r="D230" s="85">
        <v>337.01</v>
      </c>
      <c r="E230" s="86">
        <v>52.417769999999997</v>
      </c>
      <c r="F230" s="86">
        <f t="shared" si="13"/>
        <v>17665.3126677</v>
      </c>
      <c r="G230" s="78">
        <f t="shared" si="12"/>
        <v>3.7657184430814556E-4</v>
      </c>
      <c r="H230" s="78">
        <v>2.5399839767365956E-2</v>
      </c>
      <c r="I230" s="80">
        <f t="shared" si="14"/>
        <v>9.5648645063283764E-6</v>
      </c>
      <c r="J230" s="78">
        <v>4.4999999999999998E-2</v>
      </c>
      <c r="K230" s="81">
        <f t="shared" si="15"/>
        <v>1.6945732993866549E-5</v>
      </c>
      <c r="L230" s="127"/>
      <c r="M230" s="127"/>
      <c r="N230" s="127"/>
      <c r="O230" s="127"/>
      <c r="P230" s="127"/>
      <c r="Q230" s="127"/>
      <c r="R230" s="127"/>
    </row>
    <row r="231" spans="2:18">
      <c r="B231" s="35" t="s">
        <v>461</v>
      </c>
      <c r="C231" s="77" t="s">
        <v>462</v>
      </c>
      <c r="D231" s="85">
        <v>172.14</v>
      </c>
      <c r="E231" s="86">
        <v>230.74691000000001</v>
      </c>
      <c r="F231" s="86">
        <f t="shared" si="13"/>
        <v>39720.773087399997</v>
      </c>
      <c r="G231" s="78">
        <f t="shared" si="12"/>
        <v>8.4672856123384124E-4</v>
      </c>
      <c r="H231" s="78">
        <v>7.2034390612292325E-3</v>
      </c>
      <c r="I231" s="80">
        <f t="shared" si="14"/>
        <v>6.0993575922502803E-6</v>
      </c>
      <c r="J231" s="78">
        <v>0.1</v>
      </c>
      <c r="K231" s="81">
        <f t="shared" si="15"/>
        <v>8.4672856123384132E-5</v>
      </c>
      <c r="L231" s="127"/>
      <c r="M231" s="127"/>
      <c r="N231" s="127"/>
      <c r="O231" s="127"/>
      <c r="P231" s="127"/>
      <c r="Q231" s="127"/>
      <c r="R231" s="127"/>
    </row>
    <row r="232" spans="2:18">
      <c r="B232" s="35" t="s">
        <v>1235</v>
      </c>
      <c r="C232" s="77" t="s">
        <v>1236</v>
      </c>
      <c r="D232" s="85">
        <v>72.86</v>
      </c>
      <c r="E232" s="86">
        <v>2091.2581100000002</v>
      </c>
      <c r="F232" s="86" t="str">
        <f t="shared" si="13"/>
        <v>Excl.</v>
      </c>
      <c r="G232" s="78">
        <f t="shared" si="12"/>
        <v>0</v>
      </c>
      <c r="H232" s="78" t="s">
        <v>43</v>
      </c>
      <c r="I232" s="80" t="str">
        <f t="shared" si="14"/>
        <v>n/a</v>
      </c>
      <c r="J232" s="78" t="s">
        <v>1016</v>
      </c>
      <c r="K232" s="81" t="str">
        <f t="shared" si="15"/>
        <v>n/a</v>
      </c>
      <c r="L232" s="127"/>
      <c r="M232" s="127"/>
      <c r="N232" s="127"/>
      <c r="O232" s="127"/>
      <c r="P232" s="127"/>
      <c r="Q232" s="127"/>
      <c r="R232" s="127"/>
    </row>
    <row r="233" spans="2:18">
      <c r="B233" s="35" t="s">
        <v>463</v>
      </c>
      <c r="C233" s="77" t="s">
        <v>464</v>
      </c>
      <c r="D233" s="85">
        <v>91.95</v>
      </c>
      <c r="E233" s="86">
        <v>1094.6334199999999</v>
      </c>
      <c r="F233" s="86">
        <f t="shared" si="13"/>
        <v>100651.54296899999</v>
      </c>
      <c r="G233" s="78">
        <f t="shared" si="12"/>
        <v>2.1455910733807434E-3</v>
      </c>
      <c r="H233" s="78">
        <v>3.1321370309951059E-2</v>
      </c>
      <c r="I233" s="80">
        <f t="shared" si="14"/>
        <v>6.720285254308364E-5</v>
      </c>
      <c r="J233" s="78">
        <v>6.5000000000000002E-2</v>
      </c>
      <c r="K233" s="81">
        <f t="shared" si="15"/>
        <v>1.3946341976974833E-4</v>
      </c>
      <c r="L233" s="127"/>
      <c r="M233" s="127"/>
      <c r="N233" s="127"/>
      <c r="O233" s="127"/>
      <c r="P233" s="127"/>
      <c r="Q233" s="127"/>
      <c r="R233" s="127"/>
    </row>
    <row r="234" spans="2:18">
      <c r="B234" s="35" t="s">
        <v>465</v>
      </c>
      <c r="C234" s="77" t="s">
        <v>466</v>
      </c>
      <c r="D234" s="85">
        <v>41.15</v>
      </c>
      <c r="E234" s="86">
        <v>1305.3907099999999</v>
      </c>
      <c r="F234" s="86">
        <f t="shared" si="13"/>
        <v>53716.827716499996</v>
      </c>
      <c r="G234" s="78">
        <f t="shared" si="12"/>
        <v>1.1450827542142227E-3</v>
      </c>
      <c r="H234" s="78">
        <v>5.0546780072904009E-2</v>
      </c>
      <c r="I234" s="80">
        <f t="shared" si="14"/>
        <v>5.7880246142541511E-5</v>
      </c>
      <c r="J234" s="78">
        <v>0.02</v>
      </c>
      <c r="K234" s="81">
        <f t="shared" si="15"/>
        <v>2.2901655084284455E-5</v>
      </c>
      <c r="L234" s="127"/>
      <c r="M234" s="127"/>
      <c r="N234" s="127"/>
      <c r="O234" s="127"/>
      <c r="P234" s="127"/>
      <c r="Q234" s="127"/>
      <c r="R234" s="127"/>
    </row>
    <row r="235" spans="2:18">
      <c r="B235" s="35" t="s">
        <v>467</v>
      </c>
      <c r="C235" s="77" t="s">
        <v>468</v>
      </c>
      <c r="D235" s="85">
        <v>33.58</v>
      </c>
      <c r="E235" s="86">
        <v>592.66107999999997</v>
      </c>
      <c r="F235" s="86" t="str">
        <f t="shared" si="13"/>
        <v>Excl.</v>
      </c>
      <c r="G235" s="78">
        <f t="shared" si="12"/>
        <v>0</v>
      </c>
      <c r="H235" s="78">
        <v>2.1441334127456815E-2</v>
      </c>
      <c r="I235" s="80">
        <f t="shared" si="14"/>
        <v>0</v>
      </c>
      <c r="J235" s="78" t="s">
        <v>1016</v>
      </c>
      <c r="K235" s="81" t="str">
        <f t="shared" si="15"/>
        <v>n/a</v>
      </c>
      <c r="L235" s="127"/>
      <c r="M235" s="127"/>
      <c r="N235" s="127"/>
      <c r="O235" s="127"/>
      <c r="P235" s="127"/>
      <c r="Q235" s="127"/>
      <c r="R235" s="127"/>
    </row>
    <row r="236" spans="2:18">
      <c r="B236" s="35" t="s">
        <v>469</v>
      </c>
      <c r="C236" s="77" t="s">
        <v>470</v>
      </c>
      <c r="D236" s="85">
        <v>71.16</v>
      </c>
      <c r="E236" s="86">
        <v>379.22606000000002</v>
      </c>
      <c r="F236" s="86">
        <f t="shared" si="13"/>
        <v>26985.726429599999</v>
      </c>
      <c r="G236" s="78">
        <f t="shared" si="12"/>
        <v>5.7525530188719991E-4</v>
      </c>
      <c r="H236" s="78">
        <v>4.4969083754918494E-3</v>
      </c>
      <c r="I236" s="80">
        <f t="shared" si="14"/>
        <v>2.5868703851026415E-6</v>
      </c>
      <c r="J236" s="78">
        <v>0.14499999999999999</v>
      </c>
      <c r="K236" s="81">
        <f t="shared" si="15"/>
        <v>8.3412018773643983E-5</v>
      </c>
      <c r="L236" s="127"/>
      <c r="M236" s="127"/>
      <c r="N236" s="127"/>
      <c r="O236" s="127"/>
      <c r="P236" s="127"/>
      <c r="Q236" s="127"/>
      <c r="R236" s="127"/>
    </row>
    <row r="237" spans="2:18">
      <c r="B237" s="35" t="s">
        <v>471</v>
      </c>
      <c r="C237" s="77" t="s">
        <v>472</v>
      </c>
      <c r="D237" s="85">
        <v>76.88</v>
      </c>
      <c r="E237" s="86">
        <v>154.53752</v>
      </c>
      <c r="F237" s="86">
        <f t="shared" si="13"/>
        <v>11880.8445376</v>
      </c>
      <c r="G237" s="78">
        <f t="shared" si="12"/>
        <v>2.5326421465739598E-4</v>
      </c>
      <c r="H237" s="78">
        <v>4.2663891779396466E-2</v>
      </c>
      <c r="I237" s="80">
        <f t="shared" si="14"/>
        <v>1.0805237045736978E-5</v>
      </c>
      <c r="J237" s="78">
        <v>9.5000000000000001E-2</v>
      </c>
      <c r="K237" s="81">
        <f t="shared" si="15"/>
        <v>2.4060100392452618E-5</v>
      </c>
      <c r="L237" s="127"/>
      <c r="M237" s="127"/>
      <c r="N237" s="127"/>
      <c r="O237" s="127"/>
      <c r="P237" s="127"/>
      <c r="Q237" s="127"/>
      <c r="R237" s="127"/>
    </row>
    <row r="238" spans="2:18">
      <c r="B238" s="35" t="s">
        <v>473</v>
      </c>
      <c r="C238" s="77" t="s">
        <v>474</v>
      </c>
      <c r="D238" s="85">
        <v>299.29000000000002</v>
      </c>
      <c r="E238" s="86">
        <v>175.41552999999999</v>
      </c>
      <c r="F238" s="86">
        <f t="shared" si="13"/>
        <v>52500.113973699998</v>
      </c>
      <c r="G238" s="78">
        <f t="shared" si="12"/>
        <v>1.1191460415876176E-3</v>
      </c>
      <c r="H238" s="78">
        <v>4.0094891242607504E-2</v>
      </c>
      <c r="I238" s="80">
        <f t="shared" si="14"/>
        <v>4.4872038822050223E-5</v>
      </c>
      <c r="J238" s="78">
        <v>7.0000000000000007E-2</v>
      </c>
      <c r="K238" s="81">
        <f t="shared" si="15"/>
        <v>7.8340222911133236E-5</v>
      </c>
      <c r="L238" s="127"/>
      <c r="M238" s="127"/>
      <c r="N238" s="127"/>
      <c r="O238" s="127"/>
      <c r="P238" s="127"/>
      <c r="Q238" s="127"/>
      <c r="R238" s="127"/>
    </row>
    <row r="239" spans="2:18">
      <c r="B239" s="35" t="s">
        <v>475</v>
      </c>
      <c r="C239" s="77" t="s">
        <v>476</v>
      </c>
      <c r="D239" s="85">
        <v>77.48</v>
      </c>
      <c r="E239" s="86">
        <v>1261.1225999999999</v>
      </c>
      <c r="F239" s="86">
        <f t="shared" si="13"/>
        <v>97711.779047999997</v>
      </c>
      <c r="G239" s="78">
        <f t="shared" si="12"/>
        <v>2.0829240636093481E-3</v>
      </c>
      <c r="H239" s="78" t="s">
        <v>43</v>
      </c>
      <c r="I239" s="80" t="str">
        <f t="shared" si="14"/>
        <v>n/a</v>
      </c>
      <c r="J239" s="78">
        <v>0.16</v>
      </c>
      <c r="K239" s="81">
        <f t="shared" si="15"/>
        <v>3.3326785017749572E-4</v>
      </c>
      <c r="L239" s="127"/>
      <c r="M239" s="127"/>
      <c r="N239" s="127"/>
      <c r="O239" s="127"/>
      <c r="P239" s="127"/>
      <c r="Q239" s="127"/>
      <c r="R239" s="127"/>
    </row>
    <row r="240" spans="2:18">
      <c r="B240" s="35" t="s">
        <v>477</v>
      </c>
      <c r="C240" s="77" t="s">
        <v>478</v>
      </c>
      <c r="D240" s="85">
        <v>75.040000000000006</v>
      </c>
      <c r="E240" s="86">
        <v>489.22964000000002</v>
      </c>
      <c r="F240" s="86">
        <f t="shared" si="13"/>
        <v>36711.792185600003</v>
      </c>
      <c r="G240" s="78">
        <f t="shared" si="12"/>
        <v>7.8258605161664015E-4</v>
      </c>
      <c r="H240" s="78">
        <v>2.7185501066098083E-2</v>
      </c>
      <c r="I240" s="80">
        <f t="shared" si="14"/>
        <v>2.1274993940537659E-5</v>
      </c>
      <c r="J240" s="78">
        <v>9.5000000000000001E-2</v>
      </c>
      <c r="K240" s="81">
        <f t="shared" si="15"/>
        <v>7.434567490358081E-5</v>
      </c>
      <c r="L240" s="127"/>
      <c r="M240" s="127"/>
      <c r="N240" s="127"/>
      <c r="O240" s="127"/>
      <c r="P240" s="127"/>
      <c r="Q240" s="127"/>
      <c r="R240" s="127"/>
    </row>
    <row r="241" spans="2:18">
      <c r="B241" s="35" t="s">
        <v>479</v>
      </c>
      <c r="C241" s="77" t="s">
        <v>480</v>
      </c>
      <c r="D241" s="85">
        <v>62.93</v>
      </c>
      <c r="E241" s="86">
        <v>683.01458000000002</v>
      </c>
      <c r="F241" s="86">
        <f t="shared" si="13"/>
        <v>42982.1075194</v>
      </c>
      <c r="G241" s="78">
        <f t="shared" si="12"/>
        <v>9.162504963994417E-4</v>
      </c>
      <c r="H241" s="78">
        <v>1.0805657079294454E-2</v>
      </c>
      <c r="I241" s="80">
        <f t="shared" si="14"/>
        <v>9.9006886628256857E-6</v>
      </c>
      <c r="J241" s="78">
        <v>9.5000000000000001E-2</v>
      </c>
      <c r="K241" s="81">
        <f t="shared" si="15"/>
        <v>8.7043797157946966E-5</v>
      </c>
      <c r="L241" s="127"/>
      <c r="M241" s="127"/>
      <c r="N241" s="127"/>
      <c r="O241" s="127"/>
      <c r="P241" s="127"/>
      <c r="Q241" s="127"/>
      <c r="R241" s="127"/>
    </row>
    <row r="242" spans="2:18">
      <c r="B242" s="35" t="s">
        <v>481</v>
      </c>
      <c r="C242" s="77" t="s">
        <v>482</v>
      </c>
      <c r="D242" s="85">
        <v>179.7</v>
      </c>
      <c r="E242" s="86">
        <v>909.91782000000001</v>
      </c>
      <c r="F242" s="86">
        <f t="shared" si="13"/>
        <v>163512.232254</v>
      </c>
      <c r="G242" s="78">
        <f t="shared" si="12"/>
        <v>3.4855937183277431E-3</v>
      </c>
      <c r="H242" s="78">
        <v>3.0272676683361158E-2</v>
      </c>
      <c r="I242" s="80">
        <f t="shared" si="14"/>
        <v>1.0551825168449039E-4</v>
      </c>
      <c r="J242" s="78">
        <v>6.5000000000000002E-2</v>
      </c>
      <c r="K242" s="81">
        <f t="shared" si="15"/>
        <v>2.2656359169130331E-4</v>
      </c>
      <c r="L242" s="127"/>
      <c r="M242" s="127"/>
      <c r="N242" s="127"/>
      <c r="O242" s="127"/>
      <c r="P242" s="127"/>
      <c r="Q242" s="127"/>
      <c r="R242" s="127"/>
    </row>
    <row r="243" spans="2:18">
      <c r="B243" s="35" t="s">
        <v>483</v>
      </c>
      <c r="C243" s="77" t="s">
        <v>484</v>
      </c>
      <c r="D243" s="85">
        <v>72.25</v>
      </c>
      <c r="E243" s="86">
        <v>181.62092000000001</v>
      </c>
      <c r="F243" s="86">
        <f t="shared" si="13"/>
        <v>13122.111470000002</v>
      </c>
      <c r="G243" s="78">
        <f t="shared" si="12"/>
        <v>2.7972432814676797E-4</v>
      </c>
      <c r="H243" s="78">
        <v>1.1072664359861593E-3</v>
      </c>
      <c r="I243" s="80">
        <f t="shared" si="14"/>
        <v>3.0972935988569467E-7</v>
      </c>
      <c r="J243" s="78">
        <v>0.12</v>
      </c>
      <c r="K243" s="81">
        <f t="shared" si="15"/>
        <v>3.3566919377612157E-5</v>
      </c>
      <c r="L243" s="127"/>
      <c r="M243" s="127"/>
      <c r="N243" s="127"/>
      <c r="O243" s="127"/>
      <c r="P243" s="127"/>
      <c r="Q243" s="127"/>
      <c r="R243" s="127"/>
    </row>
    <row r="244" spans="2:18">
      <c r="B244" s="35" t="s">
        <v>485</v>
      </c>
      <c r="C244" s="77" t="s">
        <v>486</v>
      </c>
      <c r="D244" s="85">
        <v>497.6</v>
      </c>
      <c r="E244" s="86">
        <v>377.26118000000002</v>
      </c>
      <c r="F244" s="86">
        <f t="shared" si="13"/>
        <v>187725.16316800003</v>
      </c>
      <c r="G244" s="78">
        <f t="shared" si="12"/>
        <v>4.001741279478035E-3</v>
      </c>
      <c r="H244" s="78">
        <v>3.4565916398713826E-3</v>
      </c>
      <c r="I244" s="80">
        <f t="shared" si="14"/>
        <v>1.3832385451571986E-5</v>
      </c>
      <c r="J244" s="78">
        <v>0.06</v>
      </c>
      <c r="K244" s="81">
        <f t="shared" si="15"/>
        <v>2.4010447676868209E-4</v>
      </c>
      <c r="L244" s="127"/>
      <c r="M244" s="127"/>
      <c r="N244" s="127"/>
      <c r="O244" s="127"/>
      <c r="P244" s="127"/>
      <c r="Q244" s="127"/>
      <c r="R244" s="127"/>
    </row>
    <row r="245" spans="2:18">
      <c r="B245" s="35" t="s">
        <v>487</v>
      </c>
      <c r="C245" s="77" t="s">
        <v>488</v>
      </c>
      <c r="D245" s="85">
        <v>121.8</v>
      </c>
      <c r="E245" s="86">
        <v>1124.1580300000001</v>
      </c>
      <c r="F245" s="86">
        <f t="shared" si="13"/>
        <v>136922.44805400001</v>
      </c>
      <c r="G245" s="78">
        <f t="shared" si="12"/>
        <v>2.9187787253354192E-3</v>
      </c>
      <c r="H245" s="78">
        <v>1.3957307060755337E-2</v>
      </c>
      <c r="I245" s="80">
        <f t="shared" si="14"/>
        <v>4.0738290911906511E-5</v>
      </c>
      <c r="J245" s="78">
        <v>0.125</v>
      </c>
      <c r="K245" s="81">
        <f t="shared" si="15"/>
        <v>3.6484734066692741E-4</v>
      </c>
      <c r="L245" s="127"/>
      <c r="M245" s="127"/>
      <c r="N245" s="127"/>
      <c r="O245" s="127"/>
      <c r="P245" s="127"/>
      <c r="Q245" s="127"/>
      <c r="R245" s="127"/>
    </row>
    <row r="246" spans="2:18">
      <c r="B246" s="35" t="s">
        <v>489</v>
      </c>
      <c r="C246" s="77" t="s">
        <v>490</v>
      </c>
      <c r="D246" s="85">
        <v>131.72</v>
      </c>
      <c r="E246" s="86">
        <v>83.242750000000001</v>
      </c>
      <c r="F246" s="86">
        <f t="shared" si="13"/>
        <v>10964.73503</v>
      </c>
      <c r="G246" s="78">
        <f t="shared" si="12"/>
        <v>2.3373548887967808E-4</v>
      </c>
      <c r="H246" s="78">
        <v>8.1992104464014576E-3</v>
      </c>
      <c r="I246" s="80">
        <f t="shared" si="14"/>
        <v>1.9164464621170085E-6</v>
      </c>
      <c r="J246" s="78">
        <v>0.09</v>
      </c>
      <c r="K246" s="81">
        <f t="shared" si="15"/>
        <v>2.1036193999171026E-5</v>
      </c>
      <c r="L246" s="127"/>
      <c r="M246" s="127"/>
      <c r="N246" s="127"/>
      <c r="O246" s="127"/>
      <c r="P246" s="127"/>
      <c r="Q246" s="127"/>
      <c r="R246" s="127"/>
    </row>
    <row r="247" spans="2:18">
      <c r="B247" s="35" t="s">
        <v>491</v>
      </c>
      <c r="C247" s="77" t="s">
        <v>492</v>
      </c>
      <c r="D247" s="85">
        <v>80.11</v>
      </c>
      <c r="E247" s="86">
        <v>660.13918999999999</v>
      </c>
      <c r="F247" s="86">
        <f t="shared" si="13"/>
        <v>52883.750510899998</v>
      </c>
      <c r="G247" s="78">
        <f t="shared" si="12"/>
        <v>1.1273240297769546E-3</v>
      </c>
      <c r="H247" s="78">
        <v>1.8474597428535765E-2</v>
      </c>
      <c r="I247" s="80">
        <f t="shared" si="14"/>
        <v>2.0826857621643902E-5</v>
      </c>
      <c r="J247" s="78">
        <v>0.115</v>
      </c>
      <c r="K247" s="81">
        <f t="shared" si="15"/>
        <v>1.2964226342434979E-4</v>
      </c>
      <c r="L247" s="127"/>
      <c r="M247" s="127"/>
      <c r="N247" s="127"/>
      <c r="O247" s="127"/>
      <c r="P247" s="127"/>
      <c r="Q247" s="127"/>
      <c r="R247" s="127"/>
    </row>
    <row r="248" spans="2:18">
      <c r="B248" s="35" t="s">
        <v>493</v>
      </c>
      <c r="C248" s="77" t="s">
        <v>494</v>
      </c>
      <c r="D248" s="85">
        <v>366.54</v>
      </c>
      <c r="E248" s="86">
        <v>45.309489999999997</v>
      </c>
      <c r="F248" s="86">
        <f t="shared" si="13"/>
        <v>16607.7404646</v>
      </c>
      <c r="G248" s="78">
        <f t="shared" si="12"/>
        <v>3.5402755525411843E-4</v>
      </c>
      <c r="H248" s="78" t="s">
        <v>43</v>
      </c>
      <c r="I248" s="80" t="str">
        <f t="shared" si="14"/>
        <v>n/a</v>
      </c>
      <c r="J248" s="78">
        <v>0.06</v>
      </c>
      <c r="K248" s="81">
        <f t="shared" si="15"/>
        <v>2.1241653315247105E-5</v>
      </c>
      <c r="L248" s="127"/>
      <c r="M248" s="127"/>
      <c r="N248" s="127"/>
      <c r="O248" s="127"/>
      <c r="P248" s="127"/>
      <c r="Q248" s="127"/>
      <c r="R248" s="127"/>
    </row>
    <row r="249" spans="2:18">
      <c r="B249" s="35" t="s">
        <v>495</v>
      </c>
      <c r="C249" s="77" t="s">
        <v>496</v>
      </c>
      <c r="D249" s="85">
        <v>236.24</v>
      </c>
      <c r="E249" s="86">
        <v>599.31817999999998</v>
      </c>
      <c r="F249" s="86">
        <f t="shared" si="13"/>
        <v>141582.9268432</v>
      </c>
      <c r="G249" s="78">
        <f t="shared" si="12"/>
        <v>3.0181262503988708E-3</v>
      </c>
      <c r="H249" s="78">
        <v>2.268879105993905E-2</v>
      </c>
      <c r="I249" s="80">
        <f t="shared" si="14"/>
        <v>6.8477635887817271E-5</v>
      </c>
      <c r="J249" s="78">
        <v>0.08</v>
      </c>
      <c r="K249" s="81">
        <f t="shared" si="15"/>
        <v>2.4145010003190966E-4</v>
      </c>
      <c r="L249" s="127"/>
      <c r="M249" s="127"/>
      <c r="N249" s="127"/>
      <c r="O249" s="127"/>
      <c r="P249" s="127"/>
      <c r="Q249" s="127"/>
      <c r="R249" s="127"/>
    </row>
    <row r="250" spans="2:18">
      <c r="B250" s="35" t="s">
        <v>497</v>
      </c>
      <c r="C250" s="77" t="s">
        <v>498</v>
      </c>
      <c r="D250" s="85">
        <v>149.77000000000001</v>
      </c>
      <c r="E250" s="86">
        <v>172.81050999999999</v>
      </c>
      <c r="F250" s="86">
        <f t="shared" si="13"/>
        <v>25881.830082700002</v>
      </c>
      <c r="G250" s="78">
        <f t="shared" si="12"/>
        <v>5.5172352007859179E-4</v>
      </c>
      <c r="H250" s="78" t="s">
        <v>43</v>
      </c>
      <c r="I250" s="80" t="str">
        <f t="shared" si="14"/>
        <v>n/a</v>
      </c>
      <c r="J250" s="78">
        <v>5.5E-2</v>
      </c>
      <c r="K250" s="81">
        <f t="shared" si="15"/>
        <v>3.034479360432255E-5</v>
      </c>
      <c r="L250" s="127"/>
      <c r="M250" s="127"/>
      <c r="N250" s="127"/>
      <c r="O250" s="127"/>
      <c r="P250" s="127"/>
      <c r="Q250" s="127"/>
      <c r="R250" s="127"/>
    </row>
    <row r="251" spans="2:18">
      <c r="B251" s="35" t="s">
        <v>499</v>
      </c>
      <c r="C251" s="77" t="s">
        <v>500</v>
      </c>
      <c r="D251" s="85">
        <v>523.75</v>
      </c>
      <c r="E251" s="86">
        <v>914.71232999999995</v>
      </c>
      <c r="F251" s="86">
        <f t="shared" si="13"/>
        <v>479080.58283749997</v>
      </c>
      <c r="G251" s="78">
        <f t="shared" si="12"/>
        <v>1.0212570931801548E-2</v>
      </c>
      <c r="H251" s="78">
        <v>1.6038186157517901E-2</v>
      </c>
      <c r="I251" s="80">
        <f t="shared" si="14"/>
        <v>1.6379111375108927E-4</v>
      </c>
      <c r="J251" s="78">
        <v>0.11</v>
      </c>
      <c r="K251" s="81">
        <f t="shared" si="15"/>
        <v>1.1233828024981704E-3</v>
      </c>
      <c r="L251" s="127"/>
      <c r="M251" s="127"/>
      <c r="N251" s="127"/>
      <c r="O251" s="127"/>
      <c r="P251" s="127"/>
      <c r="Q251" s="127"/>
      <c r="R251" s="127"/>
    </row>
    <row r="252" spans="2:18">
      <c r="B252" s="35" t="s">
        <v>501</v>
      </c>
      <c r="C252" s="77" t="s">
        <v>502</v>
      </c>
      <c r="D252" s="85">
        <v>139.78</v>
      </c>
      <c r="E252" s="86">
        <v>729.41593</v>
      </c>
      <c r="F252" s="86">
        <f t="shared" si="13"/>
        <v>101957.7586954</v>
      </c>
      <c r="G252" s="78">
        <f t="shared" si="12"/>
        <v>2.1734357016875007E-3</v>
      </c>
      <c r="H252" s="78">
        <v>4.1207611961654032E-2</v>
      </c>
      <c r="I252" s="80">
        <f t="shared" si="14"/>
        <v>8.9562095018743776E-5</v>
      </c>
      <c r="J252" s="78">
        <v>0.16</v>
      </c>
      <c r="K252" s="81">
        <f t="shared" si="15"/>
        <v>3.477497122700001E-4</v>
      </c>
      <c r="L252" s="127"/>
      <c r="M252" s="127"/>
      <c r="N252" s="127"/>
      <c r="O252" s="127"/>
      <c r="P252" s="127"/>
      <c r="Q252" s="127"/>
      <c r="R252" s="127"/>
    </row>
    <row r="253" spans="2:18">
      <c r="B253" s="35" t="s">
        <v>503</v>
      </c>
      <c r="C253" s="77" t="s">
        <v>504</v>
      </c>
      <c r="D253" s="85">
        <v>68.760000000000005</v>
      </c>
      <c r="E253" s="86">
        <v>437.61657000000002</v>
      </c>
      <c r="F253" s="86">
        <f t="shared" si="13"/>
        <v>30090.515353200004</v>
      </c>
      <c r="G253" s="78">
        <f t="shared" si="12"/>
        <v>6.414401531344312E-4</v>
      </c>
      <c r="H253" s="78">
        <v>2.7923211169284465E-2</v>
      </c>
      <c r="I253" s="80">
        <f t="shared" si="14"/>
        <v>1.7911068848430888E-5</v>
      </c>
      <c r="J253" s="78">
        <v>0.23</v>
      </c>
      <c r="K253" s="81">
        <f t="shared" si="15"/>
        <v>1.4753123522091919E-4</v>
      </c>
      <c r="L253" s="127"/>
      <c r="M253" s="127"/>
      <c r="N253" s="127"/>
      <c r="O253" s="127"/>
      <c r="P253" s="127"/>
      <c r="Q253" s="127"/>
      <c r="R253" s="127"/>
    </row>
    <row r="254" spans="2:18">
      <c r="B254" s="35" t="s">
        <v>1237</v>
      </c>
      <c r="C254" s="77" t="s">
        <v>397</v>
      </c>
      <c r="D254" s="85">
        <v>232.74</v>
      </c>
      <c r="E254" s="86">
        <v>83.7</v>
      </c>
      <c r="F254" s="86">
        <f t="shared" si="13"/>
        <v>19480.338</v>
      </c>
      <c r="G254" s="78">
        <f t="shared" si="12"/>
        <v>4.1526277776102085E-4</v>
      </c>
      <c r="H254" s="78">
        <v>1.2374323279195666E-2</v>
      </c>
      <c r="I254" s="80">
        <f t="shared" si="14"/>
        <v>5.1385958578316567E-6</v>
      </c>
      <c r="J254" s="78">
        <v>1.4999999999999999E-2</v>
      </c>
      <c r="K254" s="81">
        <f t="shared" si="15"/>
        <v>6.2289416664153129E-6</v>
      </c>
      <c r="L254" s="127"/>
      <c r="M254" s="127"/>
      <c r="N254" s="127"/>
      <c r="O254" s="127"/>
      <c r="P254" s="127"/>
      <c r="Q254" s="127"/>
      <c r="R254" s="127"/>
    </row>
    <row r="255" spans="2:18">
      <c r="B255" s="35" t="s">
        <v>505</v>
      </c>
      <c r="C255" s="77" t="s">
        <v>506</v>
      </c>
      <c r="D255" s="85">
        <v>233.3</v>
      </c>
      <c r="E255" s="86">
        <v>132.10118</v>
      </c>
      <c r="F255" s="86">
        <f t="shared" si="13"/>
        <v>30819.205294000003</v>
      </c>
      <c r="G255" s="78">
        <f t="shared" si="12"/>
        <v>6.5697365203692059E-4</v>
      </c>
      <c r="H255" s="78">
        <v>8.4012001714530646E-3</v>
      </c>
      <c r="I255" s="80">
        <f t="shared" si="14"/>
        <v>5.519367158132723E-6</v>
      </c>
      <c r="J255" s="78">
        <v>7.4999999999999997E-2</v>
      </c>
      <c r="K255" s="81">
        <f t="shared" si="15"/>
        <v>4.927302390276904E-5</v>
      </c>
      <c r="L255" s="127"/>
      <c r="M255" s="127"/>
      <c r="N255" s="127"/>
      <c r="O255" s="127"/>
      <c r="P255" s="127"/>
      <c r="Q255" s="127"/>
      <c r="R255" s="127"/>
    </row>
    <row r="256" spans="2:18">
      <c r="B256" s="35" t="s">
        <v>507</v>
      </c>
      <c r="C256" s="77" t="s">
        <v>508</v>
      </c>
      <c r="D256" s="85">
        <v>29.28</v>
      </c>
      <c r="E256" s="86">
        <v>725.84892000000002</v>
      </c>
      <c r="F256" s="86">
        <f t="shared" si="13"/>
        <v>21252.856377600001</v>
      </c>
      <c r="G256" s="78">
        <f t="shared" si="12"/>
        <v>4.5304758956021216E-4</v>
      </c>
      <c r="H256" s="78">
        <v>2.8688524590163932E-2</v>
      </c>
      <c r="I256" s="80">
        <f t="shared" si="14"/>
        <v>1.2997266913612643E-5</v>
      </c>
      <c r="J256" s="78">
        <v>-0.02</v>
      </c>
      <c r="K256" s="81">
        <f t="shared" si="15"/>
        <v>-9.0609517912042428E-6</v>
      </c>
      <c r="L256" s="127"/>
      <c r="M256" s="127"/>
      <c r="N256" s="127"/>
      <c r="O256" s="127"/>
      <c r="P256" s="127"/>
      <c r="Q256" s="127"/>
      <c r="R256" s="127"/>
    </row>
    <row r="257" spans="2:18">
      <c r="B257" s="35" t="s">
        <v>509</v>
      </c>
      <c r="C257" s="77" t="s">
        <v>510</v>
      </c>
      <c r="D257" s="85">
        <v>59.76</v>
      </c>
      <c r="E257" s="86">
        <v>1220.6867500000001</v>
      </c>
      <c r="F257" s="86">
        <f t="shared" si="13"/>
        <v>72948.240180000008</v>
      </c>
      <c r="G257" s="78">
        <f t="shared" si="12"/>
        <v>1.5550391810411563E-3</v>
      </c>
      <c r="H257" s="78">
        <v>3.3467202141900937E-2</v>
      </c>
      <c r="I257" s="80">
        <f t="shared" si="14"/>
        <v>5.2042810610480467E-5</v>
      </c>
      <c r="J257" s="78">
        <v>9.5000000000000001E-2</v>
      </c>
      <c r="K257" s="81">
        <f t="shared" si="15"/>
        <v>1.4772872219890985E-4</v>
      </c>
      <c r="L257" s="127"/>
      <c r="M257" s="127"/>
      <c r="N257" s="127"/>
      <c r="O257" s="127"/>
      <c r="P257" s="127"/>
      <c r="Q257" s="127"/>
      <c r="R257" s="127"/>
    </row>
    <row r="258" spans="2:18">
      <c r="B258" s="35" t="s">
        <v>511</v>
      </c>
      <c r="C258" s="77" t="s">
        <v>512</v>
      </c>
      <c r="D258" s="85">
        <v>201.63</v>
      </c>
      <c r="E258" s="86">
        <v>315.12094000000002</v>
      </c>
      <c r="F258" s="86">
        <f t="shared" si="13"/>
        <v>63537.835132200002</v>
      </c>
      <c r="G258" s="78">
        <f t="shared" si="12"/>
        <v>1.354437377314457E-3</v>
      </c>
      <c r="H258" s="78">
        <v>7.6932996081932247E-3</v>
      </c>
      <c r="I258" s="80">
        <f t="shared" si="14"/>
        <v>1.042009254421557E-5</v>
      </c>
      <c r="J258" s="78">
        <v>0.17499999999999999</v>
      </c>
      <c r="K258" s="81">
        <f t="shared" si="15"/>
        <v>2.3702654103002996E-4</v>
      </c>
      <c r="L258" s="127"/>
      <c r="M258" s="127"/>
      <c r="N258" s="127"/>
      <c r="O258" s="127"/>
      <c r="P258" s="127"/>
      <c r="Q258" s="127"/>
      <c r="R258" s="127"/>
    </row>
    <row r="259" spans="2:18">
      <c r="B259" s="35" t="s">
        <v>513</v>
      </c>
      <c r="C259" s="77" t="s">
        <v>514</v>
      </c>
      <c r="D259" s="85">
        <v>108.98</v>
      </c>
      <c r="E259" s="86">
        <v>315.82083</v>
      </c>
      <c r="F259" s="86">
        <f t="shared" si="13"/>
        <v>34418.154053400001</v>
      </c>
      <c r="G259" s="78">
        <f t="shared" si="12"/>
        <v>7.3369251897075014E-4</v>
      </c>
      <c r="H259" s="78">
        <v>3.2758304276013943E-2</v>
      </c>
      <c r="I259" s="80">
        <f t="shared" si="14"/>
        <v>2.4034522781478965E-5</v>
      </c>
      <c r="J259" s="78">
        <v>0.06</v>
      </c>
      <c r="K259" s="81">
        <f t="shared" si="15"/>
        <v>4.4021551138245004E-5</v>
      </c>
      <c r="L259" s="127"/>
      <c r="M259" s="127"/>
      <c r="N259" s="127"/>
      <c r="O259" s="127"/>
      <c r="P259" s="127"/>
      <c r="Q259" s="127"/>
      <c r="R259" s="127"/>
    </row>
    <row r="260" spans="2:18">
      <c r="B260" s="35" t="s">
        <v>515</v>
      </c>
      <c r="C260" s="77" t="s">
        <v>516</v>
      </c>
      <c r="D260" s="85">
        <v>383.53</v>
      </c>
      <c r="E260" s="86">
        <v>426.2</v>
      </c>
      <c r="F260" s="86">
        <f t="shared" si="13"/>
        <v>163460.48599999998</v>
      </c>
      <c r="G260" s="78">
        <f t="shared" si="12"/>
        <v>3.4844906423351822E-3</v>
      </c>
      <c r="H260" s="78" t="s">
        <v>43</v>
      </c>
      <c r="I260" s="80" t="str">
        <f t="shared" si="14"/>
        <v>n/a</v>
      </c>
      <c r="J260" s="78">
        <v>0.13500000000000001</v>
      </c>
      <c r="K260" s="81">
        <f t="shared" si="15"/>
        <v>4.7040623671524965E-4</v>
      </c>
      <c r="L260" s="127"/>
      <c r="M260" s="127"/>
      <c r="N260" s="127"/>
      <c r="O260" s="127"/>
      <c r="P260" s="127"/>
      <c r="Q260" s="127"/>
      <c r="R260" s="127"/>
    </row>
    <row r="261" spans="2:18">
      <c r="B261" s="35" t="s">
        <v>1238</v>
      </c>
      <c r="C261" s="77" t="s">
        <v>1239</v>
      </c>
      <c r="D261" s="85">
        <v>117.44</v>
      </c>
      <c r="E261" s="86">
        <v>340.15706999999998</v>
      </c>
      <c r="F261" s="86" t="str">
        <f t="shared" si="13"/>
        <v>Excl.</v>
      </c>
      <c r="G261" s="78">
        <f t="shared" si="12"/>
        <v>0</v>
      </c>
      <c r="H261" s="78">
        <v>7.6123978201634883E-3</v>
      </c>
      <c r="I261" s="80">
        <f t="shared" si="14"/>
        <v>0</v>
      </c>
      <c r="J261" s="78" t="s">
        <v>1016</v>
      </c>
      <c r="K261" s="81" t="str">
        <f t="shared" si="15"/>
        <v>n/a</v>
      </c>
      <c r="L261" s="127"/>
      <c r="M261" s="127"/>
      <c r="N261" s="127"/>
      <c r="O261" s="127"/>
      <c r="P261" s="127"/>
      <c r="Q261" s="127"/>
      <c r="R261" s="127"/>
    </row>
    <row r="262" spans="2:18">
      <c r="B262" s="35" t="s">
        <v>517</v>
      </c>
      <c r="C262" s="77" t="s">
        <v>518</v>
      </c>
      <c r="D262" s="85">
        <v>12.42</v>
      </c>
      <c r="E262" s="86">
        <v>711.90054999999995</v>
      </c>
      <c r="F262" s="86">
        <f t="shared" si="13"/>
        <v>8841.8048309999995</v>
      </c>
      <c r="G262" s="78">
        <f t="shared" si="12"/>
        <v>1.8848094086159459E-4</v>
      </c>
      <c r="H262" s="78">
        <v>5.6666666666666664E-2</v>
      </c>
      <c r="I262" s="80">
        <f t="shared" si="14"/>
        <v>1.0680586648823693E-5</v>
      </c>
      <c r="J262" s="78">
        <v>0.14000000000000001</v>
      </c>
      <c r="K262" s="81">
        <f t="shared" si="15"/>
        <v>2.6387331720623246E-5</v>
      </c>
      <c r="L262" s="127"/>
      <c r="M262" s="127"/>
      <c r="N262" s="127"/>
      <c r="O262" s="127"/>
      <c r="P262" s="127"/>
      <c r="Q262" s="127"/>
      <c r="R262" s="127"/>
    </row>
    <row r="263" spans="2:18">
      <c r="B263" s="35" t="s">
        <v>563</v>
      </c>
      <c r="C263" s="77" t="s">
        <v>564</v>
      </c>
      <c r="D263" s="85">
        <v>120.25</v>
      </c>
      <c r="E263" s="86">
        <v>137.7567</v>
      </c>
      <c r="F263" s="86">
        <f t="shared" si="13"/>
        <v>16565.243175</v>
      </c>
      <c r="G263" s="78">
        <f t="shared" si="12"/>
        <v>3.5312163963157586E-4</v>
      </c>
      <c r="H263" s="78">
        <v>1.2141372141372141E-2</v>
      </c>
      <c r="I263" s="80">
        <f t="shared" si="14"/>
        <v>4.2873812379384679E-6</v>
      </c>
      <c r="J263" s="78">
        <v>-1.4999999999999999E-2</v>
      </c>
      <c r="K263" s="81">
        <f t="shared" si="15"/>
        <v>-5.2968245944736379E-6</v>
      </c>
      <c r="L263" s="127"/>
      <c r="M263" s="127"/>
      <c r="N263" s="127"/>
      <c r="O263" s="127"/>
      <c r="P263" s="127"/>
      <c r="Q263" s="127"/>
      <c r="R263" s="127"/>
    </row>
    <row r="264" spans="2:18">
      <c r="B264" s="35" t="s">
        <v>519</v>
      </c>
      <c r="C264" s="77" t="s">
        <v>520</v>
      </c>
      <c r="D264" s="85">
        <v>311.55</v>
      </c>
      <c r="E264" s="86">
        <v>537.20493999999997</v>
      </c>
      <c r="F264" s="86">
        <f t="shared" si="13"/>
        <v>167366.19905699999</v>
      </c>
      <c r="G264" s="78">
        <f t="shared" si="12"/>
        <v>3.5677488102985569E-3</v>
      </c>
      <c r="H264" s="78">
        <v>3.0556892954581926E-2</v>
      </c>
      <c r="I264" s="80">
        <f t="shared" si="14"/>
        <v>1.0901931848513003E-4</v>
      </c>
      <c r="J264" s="78">
        <v>5.5E-2</v>
      </c>
      <c r="K264" s="81">
        <f t="shared" si="15"/>
        <v>1.9622618456642063E-4</v>
      </c>
      <c r="L264" s="127"/>
      <c r="M264" s="127"/>
      <c r="N264" s="127"/>
      <c r="O264" s="127"/>
      <c r="P264" s="127"/>
      <c r="Q264" s="127"/>
      <c r="R264" s="127"/>
    </row>
    <row r="265" spans="2:18">
      <c r="B265" s="35" t="s">
        <v>521</v>
      </c>
      <c r="C265" s="77" t="s">
        <v>522</v>
      </c>
      <c r="D265" s="85">
        <v>222.13</v>
      </c>
      <c r="E265" s="86">
        <v>15022.073</v>
      </c>
      <c r="F265" s="86">
        <f t="shared" si="13"/>
        <v>3336853.0754900002</v>
      </c>
      <c r="G265" s="78">
        <f t="shared" si="12"/>
        <v>7.1131767688444786E-2</v>
      </c>
      <c r="H265" s="78">
        <v>4.5018682753342641E-3</v>
      </c>
      <c r="I265" s="80">
        <f t="shared" si="14"/>
        <v>3.2022584832505646E-4</v>
      </c>
      <c r="J265" s="78">
        <v>0.11</v>
      </c>
      <c r="K265" s="81">
        <f t="shared" si="15"/>
        <v>7.8244944457289273E-3</v>
      </c>
      <c r="L265" s="127"/>
      <c r="M265" s="127"/>
      <c r="N265" s="127"/>
      <c r="O265" s="127"/>
      <c r="P265" s="127"/>
      <c r="Q265" s="127"/>
      <c r="R265" s="127"/>
    </row>
    <row r="266" spans="2:18">
      <c r="B266" s="35" t="s">
        <v>523</v>
      </c>
      <c r="C266" s="77" t="s">
        <v>524</v>
      </c>
      <c r="D266" s="85">
        <v>261.8</v>
      </c>
      <c r="E266" s="86">
        <v>213</v>
      </c>
      <c r="F266" s="86">
        <f t="shared" si="13"/>
        <v>55763.4</v>
      </c>
      <c r="G266" s="78">
        <f t="shared" si="12"/>
        <v>1.1887095789302482E-3</v>
      </c>
      <c r="H266" s="78" t="s">
        <v>43</v>
      </c>
      <c r="I266" s="80" t="str">
        <f t="shared" si="14"/>
        <v>n/a</v>
      </c>
      <c r="J266" s="78">
        <v>0.14000000000000001</v>
      </c>
      <c r="K266" s="81">
        <f t="shared" si="15"/>
        <v>1.6641934105023477E-4</v>
      </c>
      <c r="L266" s="127"/>
      <c r="M266" s="127"/>
      <c r="N266" s="127"/>
      <c r="O266" s="127"/>
      <c r="P266" s="127"/>
      <c r="Q266" s="127"/>
      <c r="R266" s="127"/>
    </row>
    <row r="267" spans="2:18">
      <c r="B267" s="35" t="s">
        <v>525</v>
      </c>
      <c r="C267" s="77" t="s">
        <v>526</v>
      </c>
      <c r="D267" s="85">
        <v>205.53</v>
      </c>
      <c r="E267" s="86">
        <v>403.54392999999999</v>
      </c>
      <c r="F267" s="86">
        <f t="shared" si="13"/>
        <v>82940.383932900004</v>
      </c>
      <c r="G267" s="78">
        <f t="shared" si="12"/>
        <v>1.7680419210663388E-3</v>
      </c>
      <c r="H267" s="78">
        <v>7.5901328273244783E-3</v>
      </c>
      <c r="I267" s="80">
        <f t="shared" si="14"/>
        <v>1.3419673025171452E-5</v>
      </c>
      <c r="J267" s="78">
        <v>0.14000000000000001</v>
      </c>
      <c r="K267" s="81">
        <f t="shared" si="15"/>
        <v>2.4752586894928743E-4</v>
      </c>
      <c r="L267" s="127"/>
      <c r="M267" s="127"/>
      <c r="N267" s="127"/>
      <c r="O267" s="127"/>
      <c r="P267" s="127"/>
      <c r="Q267" s="127"/>
      <c r="R267" s="127"/>
    </row>
    <row r="268" spans="2:18">
      <c r="B268" s="35" t="s">
        <v>527</v>
      </c>
      <c r="C268" s="77" t="s">
        <v>528</v>
      </c>
      <c r="D268" s="85">
        <v>36.9</v>
      </c>
      <c r="E268" s="86">
        <v>3771.5782300000001</v>
      </c>
      <c r="F268" s="86">
        <f t="shared" si="13"/>
        <v>139171.236687</v>
      </c>
      <c r="G268" s="78">
        <f t="shared" si="12"/>
        <v>2.9667162002569008E-3</v>
      </c>
      <c r="H268" s="78">
        <v>3.5772357723577237E-2</v>
      </c>
      <c r="I268" s="80">
        <f t="shared" si="14"/>
        <v>1.0612643317992165E-4</v>
      </c>
      <c r="J268" s="78">
        <v>7.4999999999999997E-2</v>
      </c>
      <c r="K268" s="81">
        <f t="shared" si="15"/>
        <v>2.2250371501926754E-4</v>
      </c>
      <c r="L268" s="127"/>
      <c r="M268" s="127"/>
      <c r="N268" s="127"/>
      <c r="O268" s="127"/>
      <c r="P268" s="127"/>
      <c r="Q268" s="127"/>
      <c r="R268" s="127"/>
    </row>
    <row r="269" spans="2:18">
      <c r="B269" s="35" t="s">
        <v>529</v>
      </c>
      <c r="C269" s="77" t="s">
        <v>530</v>
      </c>
      <c r="D269" s="85">
        <v>60.87</v>
      </c>
      <c r="E269" s="86">
        <v>190.15798000000001</v>
      </c>
      <c r="F269" s="86">
        <f t="shared" si="13"/>
        <v>11574.9162426</v>
      </c>
      <c r="G269" s="78">
        <f t="shared" si="12"/>
        <v>2.4674273471298266E-4</v>
      </c>
      <c r="H269" s="78">
        <v>3.0885493675045179E-2</v>
      </c>
      <c r="I269" s="80">
        <f t="shared" si="14"/>
        <v>7.6207711723411764E-6</v>
      </c>
      <c r="J269" s="78">
        <v>0.115</v>
      </c>
      <c r="K269" s="81">
        <f t="shared" si="15"/>
        <v>2.8375414491993007E-5</v>
      </c>
      <c r="L269" s="127"/>
      <c r="M269" s="127"/>
      <c r="N269" s="127"/>
      <c r="O269" s="127"/>
      <c r="P269" s="127"/>
      <c r="Q269" s="127"/>
      <c r="R269" s="127"/>
    </row>
    <row r="270" spans="2:18">
      <c r="B270" s="35" t="s">
        <v>531</v>
      </c>
      <c r="C270" s="77" t="s">
        <v>532</v>
      </c>
      <c r="D270" s="85">
        <v>679.8</v>
      </c>
      <c r="E270" s="86">
        <v>132.88675000000001</v>
      </c>
      <c r="F270" s="86">
        <f t="shared" si="13"/>
        <v>90336.412649999998</v>
      </c>
      <c r="G270" s="78">
        <f t="shared" si="12"/>
        <v>1.9257032218847961E-3</v>
      </c>
      <c r="H270" s="78">
        <v>1.0002942041776994E-2</v>
      </c>
      <c r="I270" s="80">
        <f t="shared" si="14"/>
        <v>1.9262697718176837E-5</v>
      </c>
      <c r="J270" s="78">
        <v>0.125</v>
      </c>
      <c r="K270" s="81">
        <f t="shared" si="15"/>
        <v>2.4071290273559951E-4</v>
      </c>
      <c r="L270" s="127"/>
      <c r="M270" s="127"/>
      <c r="N270" s="127"/>
      <c r="O270" s="127"/>
      <c r="P270" s="127"/>
      <c r="Q270" s="127"/>
      <c r="R270" s="127"/>
    </row>
    <row r="271" spans="2:18">
      <c r="B271" s="35" t="s">
        <v>533</v>
      </c>
      <c r="C271" s="77" t="s">
        <v>534</v>
      </c>
      <c r="D271" s="85">
        <v>238.2</v>
      </c>
      <c r="E271" s="86">
        <v>275.37279000000001</v>
      </c>
      <c r="F271" s="86">
        <f t="shared" si="13"/>
        <v>65593.798578000002</v>
      </c>
      <c r="G271" s="78">
        <f t="shared" si="12"/>
        <v>1.3982643936361464E-3</v>
      </c>
      <c r="H271" s="78">
        <v>1.057934508816121E-2</v>
      </c>
      <c r="I271" s="80">
        <f t="shared" si="14"/>
        <v>1.4792721544765278E-5</v>
      </c>
      <c r="J271" s="78">
        <v>0.11</v>
      </c>
      <c r="K271" s="81">
        <f t="shared" si="15"/>
        <v>1.5380908329997611E-4</v>
      </c>
      <c r="L271" s="127"/>
      <c r="M271" s="127"/>
      <c r="N271" s="127"/>
      <c r="O271" s="127"/>
      <c r="P271" s="127"/>
      <c r="Q271" s="127"/>
      <c r="R271" s="127"/>
    </row>
    <row r="272" spans="2:18">
      <c r="B272" s="35" t="s">
        <v>535</v>
      </c>
      <c r="C272" s="77" t="s">
        <v>536</v>
      </c>
      <c r="D272" s="85">
        <v>220.83</v>
      </c>
      <c r="E272" s="86">
        <v>561.28894000000003</v>
      </c>
      <c r="F272" s="86">
        <f t="shared" si="13"/>
        <v>123949.43662020001</v>
      </c>
      <c r="G272" s="78">
        <f t="shared" si="12"/>
        <v>2.6422327658184299E-3</v>
      </c>
      <c r="H272" s="78" t="s">
        <v>43</v>
      </c>
      <c r="I272" s="80" t="str">
        <f t="shared" si="14"/>
        <v>n/a</v>
      </c>
      <c r="J272" s="78">
        <v>9.5000000000000001E-2</v>
      </c>
      <c r="K272" s="81">
        <f t="shared" si="15"/>
        <v>2.5101211275275082E-4</v>
      </c>
      <c r="L272" s="127"/>
      <c r="M272" s="127"/>
      <c r="N272" s="127"/>
      <c r="O272" s="127"/>
      <c r="P272" s="127"/>
      <c r="Q272" s="127"/>
      <c r="R272" s="127"/>
    </row>
    <row r="273" spans="2:18">
      <c r="B273" s="35" t="s">
        <v>537</v>
      </c>
      <c r="C273" s="77" t="s">
        <v>538</v>
      </c>
      <c r="D273" s="85">
        <v>82.31</v>
      </c>
      <c r="E273" s="86">
        <v>252.68173999999999</v>
      </c>
      <c r="F273" s="86">
        <f t="shared" si="13"/>
        <v>20798.234019399999</v>
      </c>
      <c r="G273" s="78">
        <f t="shared" si="12"/>
        <v>4.4335639512106033E-4</v>
      </c>
      <c r="H273" s="78">
        <v>2.1868545741708177E-2</v>
      </c>
      <c r="I273" s="80">
        <f t="shared" si="14"/>
        <v>9.6955596065837516E-6</v>
      </c>
      <c r="J273" s="78">
        <v>4.4999999999999998E-2</v>
      </c>
      <c r="K273" s="81">
        <f t="shared" si="15"/>
        <v>1.9951037780447715E-5</v>
      </c>
      <c r="L273" s="127"/>
      <c r="M273" s="127"/>
      <c r="N273" s="127"/>
      <c r="O273" s="127"/>
      <c r="P273" s="127"/>
      <c r="Q273" s="127"/>
      <c r="R273" s="127"/>
    </row>
    <row r="274" spans="2:18">
      <c r="B274" s="35" t="s">
        <v>539</v>
      </c>
      <c r="C274" s="77" t="s">
        <v>540</v>
      </c>
      <c r="D274" s="85">
        <v>97.37</v>
      </c>
      <c r="E274" s="86">
        <v>524.93476999999996</v>
      </c>
      <c r="F274" s="86">
        <f t="shared" si="13"/>
        <v>51112.898554899999</v>
      </c>
      <c r="G274" s="78">
        <f t="shared" si="12"/>
        <v>1.0895747411223072E-3</v>
      </c>
      <c r="H274" s="78">
        <v>1.3556536921022903E-2</v>
      </c>
      <c r="I274" s="80">
        <f t="shared" si="14"/>
        <v>1.477086020623853E-5</v>
      </c>
      <c r="J274" s="78">
        <v>0.14499999999999999</v>
      </c>
      <c r="K274" s="81">
        <f t="shared" si="15"/>
        <v>1.5798833746273453E-4</v>
      </c>
      <c r="L274" s="127"/>
      <c r="M274" s="127"/>
      <c r="N274" s="127"/>
      <c r="O274" s="127"/>
      <c r="P274" s="127"/>
      <c r="Q274" s="127"/>
      <c r="R274" s="127"/>
    </row>
    <row r="275" spans="2:18">
      <c r="B275" s="35" t="s">
        <v>541</v>
      </c>
      <c r="C275" s="77" t="s">
        <v>542</v>
      </c>
      <c r="D275" s="85">
        <v>945.78</v>
      </c>
      <c r="E275" s="86">
        <v>443.68335999999999</v>
      </c>
      <c r="F275" s="86">
        <f t="shared" si="13"/>
        <v>419626.84822079999</v>
      </c>
      <c r="G275" s="78">
        <f t="shared" si="12"/>
        <v>8.945194411681753E-3</v>
      </c>
      <c r="H275" s="78">
        <v>4.9060035103300976E-3</v>
      </c>
      <c r="I275" s="80">
        <f t="shared" si="14"/>
        <v>4.3885155184295851E-5</v>
      </c>
      <c r="J275" s="78">
        <v>0.115</v>
      </c>
      <c r="K275" s="81">
        <f t="shared" si="15"/>
        <v>1.0286973573434017E-3</v>
      </c>
      <c r="L275" s="127"/>
      <c r="M275" s="127"/>
      <c r="N275" s="127"/>
      <c r="O275" s="127"/>
      <c r="P275" s="127"/>
      <c r="Q275" s="127"/>
      <c r="R275" s="127"/>
    </row>
    <row r="276" spans="2:18">
      <c r="B276" s="35" t="s">
        <v>543</v>
      </c>
      <c r="C276" s="77" t="s">
        <v>544</v>
      </c>
      <c r="D276" s="85">
        <v>372.25</v>
      </c>
      <c r="E276" s="86">
        <v>381.68884000000003</v>
      </c>
      <c r="F276" s="86">
        <f t="shared" si="13"/>
        <v>142083.67069</v>
      </c>
      <c r="G276" s="78">
        <f t="shared" si="12"/>
        <v>3.028800617587413E-3</v>
      </c>
      <c r="H276" s="78">
        <v>9.0261920752182662E-3</v>
      </c>
      <c r="I276" s="80">
        <f t="shared" si="14"/>
        <v>2.7338536131883698E-5</v>
      </c>
      <c r="J276" s="78">
        <v>9.5000000000000001E-2</v>
      </c>
      <c r="K276" s="81">
        <f t="shared" si="15"/>
        <v>2.8773605867080424E-4</v>
      </c>
      <c r="L276" s="127"/>
      <c r="M276" s="127"/>
      <c r="N276" s="127"/>
      <c r="O276" s="127"/>
      <c r="P276" s="127"/>
      <c r="Q276" s="127"/>
      <c r="R276" s="127"/>
    </row>
    <row r="277" spans="2:18">
      <c r="B277" s="35" t="s">
        <v>545</v>
      </c>
      <c r="C277" s="77" t="s">
        <v>546</v>
      </c>
      <c r="D277" s="85">
        <v>63.81</v>
      </c>
      <c r="E277" s="86">
        <v>286.18536999999998</v>
      </c>
      <c r="F277" s="86">
        <f t="shared" si="13"/>
        <v>18261.488459699998</v>
      </c>
      <c r="G277" s="78">
        <f t="shared" si="12"/>
        <v>3.8928053629386965E-4</v>
      </c>
      <c r="H277" s="78">
        <v>3.1343049678733741E-2</v>
      </c>
      <c r="I277" s="80">
        <f t="shared" si="14"/>
        <v>1.2201239188022869E-5</v>
      </c>
      <c r="J277" s="78">
        <v>0.06</v>
      </c>
      <c r="K277" s="81">
        <f t="shared" si="15"/>
        <v>2.3356832177632178E-5</v>
      </c>
      <c r="L277" s="127"/>
      <c r="M277" s="127"/>
      <c r="N277" s="127"/>
      <c r="O277" s="127"/>
      <c r="P277" s="127"/>
      <c r="Q277" s="127"/>
      <c r="R277" s="127"/>
    </row>
    <row r="278" spans="2:18">
      <c r="B278" s="35" t="s">
        <v>547</v>
      </c>
      <c r="C278" s="77" t="s">
        <v>548</v>
      </c>
      <c r="D278" s="85">
        <v>53.3</v>
      </c>
      <c r="E278" s="86">
        <v>142.64070000000001</v>
      </c>
      <c r="F278" s="86">
        <f t="shared" si="13"/>
        <v>7602.7493100000002</v>
      </c>
      <c r="G278" s="78">
        <f t="shared" si="12"/>
        <v>1.6206796807587655E-4</v>
      </c>
      <c r="H278" s="78">
        <v>2.7767354596622891E-2</v>
      </c>
      <c r="I278" s="80">
        <f t="shared" si="14"/>
        <v>4.5001987383170224E-6</v>
      </c>
      <c r="J278" s="78">
        <v>0.105</v>
      </c>
      <c r="K278" s="81">
        <f t="shared" si="15"/>
        <v>1.7017136647967037E-5</v>
      </c>
      <c r="L278" s="127"/>
      <c r="M278" s="127"/>
      <c r="N278" s="127"/>
      <c r="O278" s="127"/>
      <c r="P278" s="127"/>
      <c r="Q278" s="127"/>
      <c r="R278" s="127"/>
    </row>
    <row r="279" spans="2:18">
      <c r="B279" s="35" t="s">
        <v>549</v>
      </c>
      <c r="C279" s="77" t="s">
        <v>550</v>
      </c>
      <c r="D279" s="85">
        <v>145.12</v>
      </c>
      <c r="E279" s="86">
        <v>812.44084999999995</v>
      </c>
      <c r="F279" s="86">
        <f t="shared" si="13"/>
        <v>117901.41615199999</v>
      </c>
      <c r="G279" s="78">
        <f t="shared" ref="G279:G342" si="16">IF(F279="Excl.",0,F279/SUM($F$23:$F$525))</f>
        <v>2.5133069853940731E-3</v>
      </c>
      <c r="H279" s="78">
        <v>1.2679162072767364E-2</v>
      </c>
      <c r="I279" s="80">
        <f t="shared" si="14"/>
        <v>3.1866626606429812E-5</v>
      </c>
      <c r="J279" s="78">
        <v>0.08</v>
      </c>
      <c r="K279" s="81">
        <f t="shared" si="15"/>
        <v>2.0106455883152585E-4</v>
      </c>
      <c r="L279" s="127"/>
      <c r="M279" s="127"/>
      <c r="N279" s="127"/>
      <c r="O279" s="127"/>
      <c r="P279" s="127"/>
      <c r="Q279" s="127"/>
      <c r="R279" s="127"/>
    </row>
    <row r="280" spans="2:18">
      <c r="B280" s="35" t="s">
        <v>551</v>
      </c>
      <c r="C280" s="77" t="s">
        <v>552</v>
      </c>
      <c r="D280" s="85">
        <v>137.77000000000001</v>
      </c>
      <c r="E280" s="86">
        <v>241.56799000000001</v>
      </c>
      <c r="F280" s="86">
        <f t="shared" ref="F280:F343" si="17">IF(J280="","Excl.",D280*E280)</f>
        <v>33280.821982300004</v>
      </c>
      <c r="G280" s="78">
        <f t="shared" si="16"/>
        <v>7.0944798712116518E-4</v>
      </c>
      <c r="H280" s="78">
        <v>1.467953836103651E-2</v>
      </c>
      <c r="I280" s="80">
        <f t="shared" ref="I280:I343" si="18">IFERROR($H280*$G280, "n/a")</f>
        <v>1.0414368942105281E-5</v>
      </c>
      <c r="J280" s="78">
        <v>6.5000000000000002E-2</v>
      </c>
      <c r="K280" s="81">
        <f t="shared" ref="K280:K343" si="19">IFERROR($J280*$G280, "n/a")</f>
        <v>4.611411916287574E-5</v>
      </c>
      <c r="L280" s="127"/>
      <c r="M280" s="127"/>
      <c r="N280" s="127"/>
      <c r="O280" s="127"/>
      <c r="P280" s="127"/>
      <c r="Q280" s="127"/>
      <c r="R280" s="127"/>
    </row>
    <row r="281" spans="2:18">
      <c r="B281" s="35" t="s">
        <v>553</v>
      </c>
      <c r="C281" s="77" t="s">
        <v>554</v>
      </c>
      <c r="D281" s="85">
        <v>147.72</v>
      </c>
      <c r="E281" s="86">
        <v>156.56473</v>
      </c>
      <c r="F281" s="86">
        <f t="shared" si="17"/>
        <v>23127.7419156</v>
      </c>
      <c r="G281" s="78">
        <f t="shared" si="16"/>
        <v>4.9301456428589943E-4</v>
      </c>
      <c r="H281" s="78">
        <v>2.3558082859463855E-2</v>
      </c>
      <c r="I281" s="80">
        <f t="shared" si="18"/>
        <v>1.1614477956369689E-5</v>
      </c>
      <c r="J281" s="78">
        <v>0.14000000000000001</v>
      </c>
      <c r="K281" s="81">
        <f t="shared" si="19"/>
        <v>6.9022039000025923E-5</v>
      </c>
      <c r="L281" s="127"/>
      <c r="M281" s="127"/>
      <c r="N281" s="127"/>
      <c r="O281" s="127"/>
      <c r="P281" s="127"/>
      <c r="Q281" s="127"/>
      <c r="R281" s="127"/>
    </row>
    <row r="282" spans="2:18">
      <c r="B282" s="35" t="s">
        <v>555</v>
      </c>
      <c r="C282" s="77" t="s">
        <v>556</v>
      </c>
      <c r="D282" s="85">
        <v>11.96</v>
      </c>
      <c r="E282" s="86">
        <v>630.00762999999995</v>
      </c>
      <c r="F282" s="86">
        <f t="shared" si="17"/>
        <v>7534.8912547999998</v>
      </c>
      <c r="G282" s="78">
        <f t="shared" si="16"/>
        <v>1.6062143647586978E-4</v>
      </c>
      <c r="H282" s="78">
        <v>1.6722408026755852E-2</v>
      </c>
      <c r="I282" s="80">
        <f t="shared" si="18"/>
        <v>2.6859771985931398E-6</v>
      </c>
      <c r="J282" s="78">
        <v>0.03</v>
      </c>
      <c r="K282" s="81">
        <f t="shared" si="19"/>
        <v>4.8186430942760935E-6</v>
      </c>
      <c r="L282" s="127"/>
      <c r="M282" s="127"/>
      <c r="N282" s="127"/>
      <c r="O282" s="127"/>
      <c r="P282" s="127"/>
      <c r="Q282" s="127"/>
      <c r="R282" s="127"/>
    </row>
    <row r="283" spans="2:18">
      <c r="B283" s="35" t="s">
        <v>557</v>
      </c>
      <c r="C283" s="77" t="s">
        <v>558</v>
      </c>
      <c r="D283" s="85">
        <v>127.13</v>
      </c>
      <c r="E283" s="86">
        <v>315.12249000000003</v>
      </c>
      <c r="F283" s="86">
        <f t="shared" si="17"/>
        <v>40061.522153700003</v>
      </c>
      <c r="G283" s="78">
        <f t="shared" si="16"/>
        <v>8.5399231629759915E-4</v>
      </c>
      <c r="H283" s="78">
        <v>1.2585542358216E-2</v>
      </c>
      <c r="I283" s="80">
        <f t="shared" si="18"/>
        <v>1.074795647035443E-5</v>
      </c>
      <c r="J283" s="78">
        <v>3.5000000000000003E-2</v>
      </c>
      <c r="K283" s="81">
        <f t="shared" si="19"/>
        <v>2.9889731070415974E-5</v>
      </c>
      <c r="L283" s="127"/>
      <c r="M283" s="127"/>
      <c r="N283" s="127"/>
      <c r="O283" s="127"/>
      <c r="P283" s="127"/>
      <c r="Q283" s="127"/>
      <c r="R283" s="127"/>
    </row>
    <row r="284" spans="2:18">
      <c r="B284" s="35" t="s">
        <v>559</v>
      </c>
      <c r="C284" s="77" t="s">
        <v>560</v>
      </c>
      <c r="D284" s="85">
        <v>144.52000000000001</v>
      </c>
      <c r="E284" s="86">
        <v>260.61759000000001</v>
      </c>
      <c r="F284" s="86">
        <f t="shared" si="17"/>
        <v>37664.454106800004</v>
      </c>
      <c r="G284" s="78">
        <f t="shared" si="16"/>
        <v>8.0289396596928964E-4</v>
      </c>
      <c r="H284" s="78">
        <v>5.2587877110434542E-3</v>
      </c>
      <c r="I284" s="80">
        <f t="shared" si="18"/>
        <v>4.2222489215102415E-6</v>
      </c>
      <c r="J284" s="78">
        <v>0.14000000000000001</v>
      </c>
      <c r="K284" s="81">
        <f t="shared" si="19"/>
        <v>1.1240515523570056E-4</v>
      </c>
      <c r="L284" s="127"/>
      <c r="M284" s="127"/>
      <c r="N284" s="127"/>
      <c r="O284" s="127"/>
      <c r="P284" s="127"/>
      <c r="Q284" s="127"/>
      <c r="R284" s="127"/>
    </row>
    <row r="285" spans="2:18">
      <c r="B285" s="35" t="s">
        <v>1267</v>
      </c>
      <c r="C285" s="77" t="s">
        <v>1268</v>
      </c>
      <c r="D285" s="85">
        <v>419.05</v>
      </c>
      <c r="E285" s="86">
        <v>46.189070000000001</v>
      </c>
      <c r="F285" s="86">
        <f t="shared" si="17"/>
        <v>19355.529783500002</v>
      </c>
      <c r="G285" s="78">
        <f t="shared" si="16"/>
        <v>4.1260223836631489E-4</v>
      </c>
      <c r="H285" s="78">
        <v>1.3029471423457818E-2</v>
      </c>
      <c r="I285" s="80">
        <f t="shared" si="18"/>
        <v>5.3759890740486305E-6</v>
      </c>
      <c r="J285" s="78">
        <v>0.18</v>
      </c>
      <c r="K285" s="81">
        <f t="shared" si="19"/>
        <v>7.4268402905936683E-5</v>
      </c>
      <c r="L285" s="127"/>
      <c r="M285" s="127"/>
      <c r="N285" s="127"/>
      <c r="O285" s="127"/>
      <c r="P285" s="127"/>
      <c r="Q285" s="127"/>
      <c r="R285" s="127"/>
    </row>
    <row r="286" spans="2:18">
      <c r="B286" s="35" t="s">
        <v>561</v>
      </c>
      <c r="C286" s="77" t="s">
        <v>562</v>
      </c>
      <c r="D286" s="85">
        <v>1844.16</v>
      </c>
      <c r="E286" s="86">
        <v>24.418140000000001</v>
      </c>
      <c r="F286" s="86">
        <f t="shared" si="17"/>
        <v>45030.957062400004</v>
      </c>
      <c r="G286" s="78">
        <f t="shared" si="16"/>
        <v>9.5992586550446338E-4</v>
      </c>
      <c r="H286" s="78" t="s">
        <v>43</v>
      </c>
      <c r="I286" s="80" t="str">
        <f t="shared" si="18"/>
        <v>n/a</v>
      </c>
      <c r="J286" s="78">
        <v>0.20499999999999999</v>
      </c>
      <c r="K286" s="81">
        <f t="shared" si="19"/>
        <v>1.9678480242841498E-4</v>
      </c>
      <c r="L286" s="127"/>
      <c r="M286" s="127"/>
      <c r="N286" s="127"/>
      <c r="O286" s="127"/>
      <c r="P286" s="127"/>
      <c r="Q286" s="127"/>
      <c r="R286" s="127"/>
    </row>
    <row r="287" spans="2:18">
      <c r="B287" s="35" t="s">
        <v>565</v>
      </c>
      <c r="C287" s="77" t="s">
        <v>566</v>
      </c>
      <c r="D287" s="85">
        <v>77.55</v>
      </c>
      <c r="E287" s="86">
        <v>573.45110999999997</v>
      </c>
      <c r="F287" s="86">
        <f t="shared" si="17"/>
        <v>44471.133580499998</v>
      </c>
      <c r="G287" s="78">
        <f t="shared" si="16"/>
        <v>9.4799209648312286E-4</v>
      </c>
      <c r="H287" s="78">
        <v>2.2179239200515798E-2</v>
      </c>
      <c r="I287" s="80">
        <f t="shared" si="18"/>
        <v>2.1025743468097632E-5</v>
      </c>
      <c r="J287" s="78">
        <v>0.08</v>
      </c>
      <c r="K287" s="81">
        <f t="shared" si="19"/>
        <v>7.5839367718649831E-5</v>
      </c>
      <c r="L287" s="127"/>
      <c r="M287" s="127"/>
      <c r="N287" s="127"/>
      <c r="O287" s="127"/>
      <c r="P287" s="127"/>
      <c r="Q287" s="127"/>
      <c r="R287" s="127"/>
    </row>
    <row r="288" spans="2:18">
      <c r="B288" s="35" t="s">
        <v>567</v>
      </c>
      <c r="C288" s="77" t="s">
        <v>568</v>
      </c>
      <c r="D288" s="85">
        <v>178.75</v>
      </c>
      <c r="E288" s="86">
        <v>164.29034999999999</v>
      </c>
      <c r="F288" s="86">
        <f t="shared" si="17"/>
        <v>29366.900062499997</v>
      </c>
      <c r="G288" s="78">
        <f t="shared" si="16"/>
        <v>6.2601483065561009E-4</v>
      </c>
      <c r="H288" s="78">
        <v>3.0209790209790213E-2</v>
      </c>
      <c r="I288" s="80">
        <f t="shared" si="18"/>
        <v>1.8911776702323326E-5</v>
      </c>
      <c r="J288" s="78">
        <v>5.5E-2</v>
      </c>
      <c r="K288" s="81">
        <f t="shared" si="19"/>
        <v>3.4430815686058554E-5</v>
      </c>
      <c r="L288" s="127"/>
      <c r="M288" s="127"/>
      <c r="N288" s="127"/>
      <c r="O288" s="127"/>
      <c r="P288" s="127"/>
      <c r="Q288" s="127"/>
      <c r="R288" s="127"/>
    </row>
    <row r="289" spans="2:18">
      <c r="B289" s="35" t="s">
        <v>569</v>
      </c>
      <c r="C289" s="77" t="s">
        <v>570</v>
      </c>
      <c r="D289" s="85">
        <v>70.790000000000006</v>
      </c>
      <c r="E289" s="86">
        <v>574.55268999999998</v>
      </c>
      <c r="F289" s="86">
        <f t="shared" si="17"/>
        <v>40672.584925100004</v>
      </c>
      <c r="G289" s="78">
        <f t="shared" si="16"/>
        <v>8.6701835433851567E-4</v>
      </c>
      <c r="H289" s="78">
        <v>3.2207938974431409E-2</v>
      </c>
      <c r="I289" s="80">
        <f t="shared" si="18"/>
        <v>2.792487424624686E-5</v>
      </c>
      <c r="J289" s="78">
        <v>6.5000000000000002E-2</v>
      </c>
      <c r="K289" s="81">
        <f t="shared" si="19"/>
        <v>5.6356193032003522E-5</v>
      </c>
      <c r="L289" s="127"/>
      <c r="M289" s="127"/>
      <c r="N289" s="127"/>
      <c r="O289" s="127"/>
      <c r="P289" s="127"/>
      <c r="Q289" s="127"/>
      <c r="R289" s="127"/>
    </row>
    <row r="290" spans="2:18">
      <c r="B290" s="35" t="s">
        <v>571</v>
      </c>
      <c r="C290" s="77" t="s">
        <v>572</v>
      </c>
      <c r="D290" s="85">
        <v>39.200000000000003</v>
      </c>
      <c r="E290" s="86">
        <v>668.09892000000002</v>
      </c>
      <c r="F290" s="86">
        <f t="shared" si="17"/>
        <v>26189.477664000002</v>
      </c>
      <c r="G290" s="78">
        <f t="shared" si="16"/>
        <v>5.5828165008547871E-4</v>
      </c>
      <c r="H290" s="78">
        <v>3.7755102040816321E-2</v>
      </c>
      <c r="I290" s="80">
        <f t="shared" si="18"/>
        <v>2.1077980666492559E-5</v>
      </c>
      <c r="J290" s="78">
        <v>0.05</v>
      </c>
      <c r="K290" s="81">
        <f t="shared" si="19"/>
        <v>2.7914082504273938E-5</v>
      </c>
      <c r="L290" s="127"/>
      <c r="M290" s="127"/>
      <c r="N290" s="127"/>
      <c r="O290" s="127"/>
      <c r="P290" s="127"/>
      <c r="Q290" s="127"/>
      <c r="R290" s="127"/>
    </row>
    <row r="291" spans="2:18">
      <c r="B291" s="35" t="s">
        <v>573</v>
      </c>
      <c r="C291" s="77" t="s">
        <v>574</v>
      </c>
      <c r="D291" s="85">
        <v>112.05</v>
      </c>
      <c r="E291" s="86">
        <v>1245.1627900000001</v>
      </c>
      <c r="F291" s="86">
        <f t="shared" si="17"/>
        <v>139520.49061949999</v>
      </c>
      <c r="G291" s="78">
        <f t="shared" si="16"/>
        <v>2.9741612537335866E-3</v>
      </c>
      <c r="H291" s="78">
        <v>2.820169567157519E-2</v>
      </c>
      <c r="I291" s="80">
        <f t="shared" si="18"/>
        <v>8.387639055598513E-5</v>
      </c>
      <c r="J291" s="78">
        <v>2.5000000000000001E-2</v>
      </c>
      <c r="K291" s="81">
        <f t="shared" si="19"/>
        <v>7.4354031343339667E-5</v>
      </c>
      <c r="L291" s="127"/>
      <c r="M291" s="127"/>
      <c r="N291" s="127"/>
      <c r="O291" s="127"/>
      <c r="P291" s="127"/>
      <c r="Q291" s="127"/>
      <c r="R291" s="127"/>
    </row>
    <row r="292" spans="2:18">
      <c r="B292" s="35" t="s">
        <v>575</v>
      </c>
      <c r="C292" s="77" t="s">
        <v>576</v>
      </c>
      <c r="D292" s="85">
        <v>61.49</v>
      </c>
      <c r="E292" s="86">
        <v>139.53130999999999</v>
      </c>
      <c r="F292" s="86">
        <f t="shared" si="17"/>
        <v>8579.7802518999997</v>
      </c>
      <c r="G292" s="78">
        <f t="shared" si="16"/>
        <v>1.8289535735895062E-4</v>
      </c>
      <c r="H292" s="78">
        <v>4.5535859489347859E-2</v>
      </c>
      <c r="I292" s="80">
        <f t="shared" si="18"/>
        <v>8.3282972939512389E-6</v>
      </c>
      <c r="J292" s="78">
        <v>8.5000000000000006E-2</v>
      </c>
      <c r="K292" s="81">
        <f t="shared" si="19"/>
        <v>1.5546105375510804E-5</v>
      </c>
      <c r="L292" s="127"/>
      <c r="M292" s="127"/>
      <c r="N292" s="127"/>
      <c r="O292" s="127"/>
      <c r="P292" s="127"/>
      <c r="Q292" s="127"/>
      <c r="R292" s="127"/>
    </row>
    <row r="293" spans="2:18">
      <c r="B293" s="35" t="s">
        <v>577</v>
      </c>
      <c r="C293" s="77" t="s">
        <v>578</v>
      </c>
      <c r="D293" s="85">
        <v>15.01</v>
      </c>
      <c r="E293" s="86">
        <v>1460.75396</v>
      </c>
      <c r="F293" s="86">
        <f t="shared" si="17"/>
        <v>21925.9169396</v>
      </c>
      <c r="G293" s="78">
        <f t="shared" si="16"/>
        <v>4.6739523581653037E-4</v>
      </c>
      <c r="H293" s="78">
        <v>4.1305796135909387E-2</v>
      </c>
      <c r="I293" s="80">
        <f t="shared" si="18"/>
        <v>1.9306132325532897E-5</v>
      </c>
      <c r="J293" s="78">
        <v>7.0000000000000007E-2</v>
      </c>
      <c r="K293" s="81">
        <f t="shared" si="19"/>
        <v>3.2717666507157129E-5</v>
      </c>
      <c r="L293" s="127"/>
      <c r="M293" s="127"/>
      <c r="N293" s="127"/>
      <c r="O293" s="127"/>
      <c r="P293" s="127"/>
      <c r="Q293" s="127"/>
      <c r="R293" s="127"/>
    </row>
    <row r="294" spans="2:18">
      <c r="B294" s="35" t="s">
        <v>579</v>
      </c>
      <c r="C294" s="77" t="s">
        <v>580</v>
      </c>
      <c r="D294" s="85">
        <v>153.21</v>
      </c>
      <c r="E294" s="86">
        <v>641.30805999999995</v>
      </c>
      <c r="F294" s="86">
        <f t="shared" si="17"/>
        <v>98254.807872599995</v>
      </c>
      <c r="G294" s="78">
        <f t="shared" si="16"/>
        <v>2.0944998205652951E-3</v>
      </c>
      <c r="H294" s="78">
        <v>1.7492330787807583E-2</v>
      </c>
      <c r="I294" s="80">
        <f t="shared" si="18"/>
        <v>3.6637683696331769E-5</v>
      </c>
      <c r="J294" s="78">
        <v>0.22</v>
      </c>
      <c r="K294" s="81">
        <f t="shared" si="19"/>
        <v>4.6078996052436493E-4</v>
      </c>
      <c r="L294" s="127"/>
      <c r="M294" s="127"/>
      <c r="N294" s="127"/>
      <c r="O294" s="127"/>
      <c r="P294" s="127"/>
      <c r="Q294" s="127"/>
      <c r="R294" s="127"/>
    </row>
    <row r="295" spans="2:18">
      <c r="B295" s="35" t="s">
        <v>581</v>
      </c>
      <c r="C295" s="77" t="s">
        <v>582</v>
      </c>
      <c r="D295" s="85">
        <v>136.84</v>
      </c>
      <c r="E295" s="86">
        <v>146.37494000000001</v>
      </c>
      <c r="F295" s="86">
        <f t="shared" si="17"/>
        <v>20029.946789600002</v>
      </c>
      <c r="G295" s="78">
        <f t="shared" si="16"/>
        <v>4.2697879997024381E-4</v>
      </c>
      <c r="H295" s="78" t="s">
        <v>43</v>
      </c>
      <c r="I295" s="80" t="str">
        <f t="shared" si="18"/>
        <v>n/a</v>
      </c>
      <c r="J295" s="78">
        <v>0.01</v>
      </c>
      <c r="K295" s="81">
        <f t="shared" si="19"/>
        <v>4.269787999702438E-6</v>
      </c>
      <c r="L295" s="127"/>
      <c r="M295" s="127"/>
      <c r="N295" s="127"/>
      <c r="O295" s="127"/>
      <c r="P295" s="127"/>
      <c r="Q295" s="127"/>
      <c r="R295" s="127"/>
    </row>
    <row r="296" spans="2:18">
      <c r="B296" s="35" t="s">
        <v>583</v>
      </c>
      <c r="C296" s="77" t="s">
        <v>584</v>
      </c>
      <c r="D296" s="85">
        <v>98.65</v>
      </c>
      <c r="E296" s="86">
        <v>194.97161</v>
      </c>
      <c r="F296" s="86">
        <f t="shared" si="17"/>
        <v>19233.949326500002</v>
      </c>
      <c r="G296" s="78">
        <f t="shared" si="16"/>
        <v>4.1001050518923787E-4</v>
      </c>
      <c r="H296" s="78">
        <v>3.0410542321338063E-2</v>
      </c>
      <c r="I296" s="80">
        <f t="shared" si="18"/>
        <v>1.2468641820250518E-5</v>
      </c>
      <c r="J296" s="78">
        <v>0.05</v>
      </c>
      <c r="K296" s="81">
        <f t="shared" si="19"/>
        <v>2.0500525259461895E-5</v>
      </c>
      <c r="L296" s="127"/>
      <c r="M296" s="127"/>
      <c r="N296" s="127"/>
      <c r="O296" s="127"/>
      <c r="P296" s="127"/>
      <c r="Q296" s="127"/>
      <c r="R296" s="127"/>
    </row>
    <row r="297" spans="2:18">
      <c r="B297" s="35" t="s">
        <v>585</v>
      </c>
      <c r="C297" s="77" t="s">
        <v>586</v>
      </c>
      <c r="D297" s="85">
        <v>198.02</v>
      </c>
      <c r="E297" s="86">
        <v>89.928120000000007</v>
      </c>
      <c r="F297" s="86">
        <f t="shared" si="17"/>
        <v>17807.566322400002</v>
      </c>
      <c r="G297" s="78">
        <f t="shared" si="16"/>
        <v>3.7960426847847466E-4</v>
      </c>
      <c r="H297" s="78">
        <v>2.5249974750025248E-2</v>
      </c>
      <c r="I297" s="80">
        <f t="shared" si="18"/>
        <v>9.5849981940832902E-6</v>
      </c>
      <c r="J297" s="78">
        <v>0.09</v>
      </c>
      <c r="K297" s="81">
        <f t="shared" si="19"/>
        <v>3.4164384163062716E-5</v>
      </c>
      <c r="L297" s="127"/>
      <c r="M297" s="127"/>
      <c r="N297" s="127"/>
      <c r="O297" s="127"/>
      <c r="P297" s="127"/>
      <c r="Q297" s="127"/>
      <c r="R297" s="127"/>
    </row>
    <row r="298" spans="2:18">
      <c r="B298" s="35" t="s">
        <v>587</v>
      </c>
      <c r="C298" s="77" t="s">
        <v>588</v>
      </c>
      <c r="D298" s="85">
        <v>154.28</v>
      </c>
      <c r="E298" s="86">
        <v>360.19067000000001</v>
      </c>
      <c r="F298" s="86">
        <f t="shared" si="17"/>
        <v>55570.2165676</v>
      </c>
      <c r="G298" s="78">
        <f t="shared" si="16"/>
        <v>1.1845914836099395E-3</v>
      </c>
      <c r="H298" s="78">
        <v>2.5408348457350273E-2</v>
      </c>
      <c r="I298" s="80">
        <f t="shared" si="18"/>
        <v>3.0098513195170877E-5</v>
      </c>
      <c r="J298" s="78">
        <v>0.08</v>
      </c>
      <c r="K298" s="81">
        <f t="shared" si="19"/>
        <v>9.4767318688795157E-5</v>
      </c>
      <c r="L298" s="127"/>
      <c r="M298" s="127"/>
      <c r="N298" s="127"/>
      <c r="O298" s="127"/>
      <c r="P298" s="127"/>
      <c r="Q298" s="127"/>
      <c r="R298" s="127"/>
    </row>
    <row r="299" spans="2:18">
      <c r="B299" s="35" t="s">
        <v>589</v>
      </c>
      <c r="C299" s="77" t="s">
        <v>590</v>
      </c>
      <c r="D299" s="85">
        <v>153.61000000000001</v>
      </c>
      <c r="E299" s="86">
        <v>1106</v>
      </c>
      <c r="F299" s="86">
        <f t="shared" si="17"/>
        <v>169892.66</v>
      </c>
      <c r="G299" s="78">
        <f t="shared" si="16"/>
        <v>3.6216054317337143E-3</v>
      </c>
      <c r="H299" s="78">
        <v>2.2133975652626779E-2</v>
      </c>
      <c r="I299" s="80">
        <f t="shared" si="18"/>
        <v>8.0160526449414923E-5</v>
      </c>
      <c r="J299" s="78">
        <v>5.5E-2</v>
      </c>
      <c r="K299" s="81">
        <f t="shared" si="19"/>
        <v>1.9918829874535429E-4</v>
      </c>
      <c r="L299" s="127"/>
      <c r="M299" s="127"/>
      <c r="N299" s="127"/>
      <c r="O299" s="127"/>
      <c r="P299" s="127"/>
      <c r="Q299" s="127"/>
      <c r="R299" s="127"/>
    </row>
    <row r="300" spans="2:18">
      <c r="B300" s="35" t="s">
        <v>591</v>
      </c>
      <c r="C300" s="77" t="s">
        <v>592</v>
      </c>
      <c r="D300" s="85">
        <v>127.79</v>
      </c>
      <c r="E300" s="86">
        <v>329.92919999999998</v>
      </c>
      <c r="F300" s="86">
        <f t="shared" si="17"/>
        <v>42161.652468</v>
      </c>
      <c r="G300" s="78">
        <f t="shared" si="16"/>
        <v>8.9876083869060597E-4</v>
      </c>
      <c r="H300" s="78">
        <v>1.2677048282338212E-2</v>
      </c>
      <c r="I300" s="80">
        <f t="shared" si="18"/>
        <v>1.1393634546355597E-5</v>
      </c>
      <c r="J300" s="78">
        <v>9.5000000000000001E-2</v>
      </c>
      <c r="K300" s="81">
        <f t="shared" si="19"/>
        <v>8.5382279675607573E-5</v>
      </c>
      <c r="L300" s="127"/>
      <c r="M300" s="127"/>
      <c r="N300" s="127"/>
      <c r="O300" s="127"/>
      <c r="P300" s="127"/>
      <c r="Q300" s="127"/>
      <c r="R300" s="127"/>
    </row>
    <row r="301" spans="2:18">
      <c r="B301" s="35" t="s">
        <v>593</v>
      </c>
      <c r="C301" s="77" t="s">
        <v>594</v>
      </c>
      <c r="D301" s="85">
        <v>419.95</v>
      </c>
      <c r="E301" s="86">
        <v>81.03904</v>
      </c>
      <c r="F301" s="86">
        <f t="shared" si="17"/>
        <v>34032.344848000001</v>
      </c>
      <c r="G301" s="78">
        <f t="shared" si="16"/>
        <v>7.2546821596737425E-4</v>
      </c>
      <c r="H301" s="78" t="s">
        <v>43</v>
      </c>
      <c r="I301" s="80" t="str">
        <f t="shared" si="18"/>
        <v>n/a</v>
      </c>
      <c r="J301" s="78">
        <v>0.105</v>
      </c>
      <c r="K301" s="81">
        <f t="shared" si="19"/>
        <v>7.6174162676574298E-5</v>
      </c>
      <c r="L301" s="127"/>
      <c r="M301" s="127"/>
      <c r="N301" s="127"/>
      <c r="O301" s="127"/>
      <c r="P301" s="127"/>
      <c r="Q301" s="127"/>
      <c r="R301" s="127"/>
    </row>
    <row r="302" spans="2:18">
      <c r="B302" s="35" t="s">
        <v>595</v>
      </c>
      <c r="C302" s="77" t="s">
        <v>596</v>
      </c>
      <c r="D302" s="85">
        <v>98.09</v>
      </c>
      <c r="E302" s="86">
        <v>1135.9000000000001</v>
      </c>
      <c r="F302" s="86">
        <f t="shared" si="17"/>
        <v>111420.43100000001</v>
      </c>
      <c r="G302" s="78">
        <f t="shared" si="16"/>
        <v>2.3751516876344839E-3</v>
      </c>
      <c r="H302" s="78">
        <v>2.4875114690590273E-2</v>
      </c>
      <c r="I302" s="80">
        <f t="shared" si="18"/>
        <v>5.9082170637456829E-5</v>
      </c>
      <c r="J302" s="78">
        <v>7.0000000000000007E-2</v>
      </c>
      <c r="K302" s="81">
        <f t="shared" si="19"/>
        <v>1.6626061813441388E-4</v>
      </c>
      <c r="L302" s="127"/>
      <c r="M302" s="127"/>
      <c r="N302" s="127"/>
      <c r="O302" s="127"/>
      <c r="P302" s="127"/>
      <c r="Q302" s="127"/>
      <c r="R302" s="127"/>
    </row>
    <row r="303" spans="2:18">
      <c r="B303" s="35" t="s">
        <v>597</v>
      </c>
      <c r="C303" s="77" t="s">
        <v>598</v>
      </c>
      <c r="D303" s="85">
        <v>15.99</v>
      </c>
      <c r="E303" s="86">
        <v>1095.71722</v>
      </c>
      <c r="F303" s="86">
        <f t="shared" si="17"/>
        <v>17520.5183478</v>
      </c>
      <c r="G303" s="78">
        <f t="shared" si="16"/>
        <v>3.7348526072393404E-4</v>
      </c>
      <c r="H303" s="78">
        <v>5.128205128205128E-2</v>
      </c>
      <c r="I303" s="80">
        <f t="shared" si="18"/>
        <v>1.9153090293535077E-5</v>
      </c>
      <c r="J303" s="78">
        <v>-1.4999999999999999E-2</v>
      </c>
      <c r="K303" s="81">
        <f t="shared" si="19"/>
        <v>-5.6022789108590105E-6</v>
      </c>
      <c r="L303" s="127"/>
      <c r="M303" s="127"/>
      <c r="N303" s="127"/>
      <c r="O303" s="127"/>
      <c r="P303" s="127"/>
      <c r="Q303" s="127"/>
      <c r="R303" s="127"/>
    </row>
    <row r="304" spans="2:18">
      <c r="B304" s="35" t="s">
        <v>599</v>
      </c>
      <c r="C304" s="77" t="s">
        <v>600</v>
      </c>
      <c r="D304" s="85">
        <v>56.6</v>
      </c>
      <c r="E304" s="86">
        <v>217.84683000000001</v>
      </c>
      <c r="F304" s="86">
        <f t="shared" si="17"/>
        <v>12330.130578</v>
      </c>
      <c r="G304" s="78">
        <f t="shared" si="16"/>
        <v>2.6284165469697609E-4</v>
      </c>
      <c r="H304" s="78">
        <v>9.5406360424028277E-3</v>
      </c>
      <c r="I304" s="80">
        <f t="shared" si="18"/>
        <v>2.5076765642467685E-6</v>
      </c>
      <c r="J304" s="78">
        <v>8.5000000000000006E-2</v>
      </c>
      <c r="K304" s="81">
        <f t="shared" si="19"/>
        <v>2.234154064924297E-5</v>
      </c>
      <c r="L304" s="127"/>
      <c r="M304" s="127"/>
      <c r="N304" s="127"/>
      <c r="O304" s="127"/>
      <c r="P304" s="127"/>
      <c r="Q304" s="127"/>
      <c r="R304" s="127"/>
    </row>
    <row r="305" spans="2:18">
      <c r="B305" s="35" t="s">
        <v>599</v>
      </c>
      <c r="C305" s="77" t="s">
        <v>601</v>
      </c>
      <c r="D305" s="85">
        <v>52.71</v>
      </c>
      <c r="E305" s="86">
        <v>235.58103</v>
      </c>
      <c r="F305" s="86" t="str">
        <f t="shared" si="17"/>
        <v>Excl.</v>
      </c>
      <c r="G305" s="78">
        <f t="shared" si="16"/>
        <v>0</v>
      </c>
      <c r="H305" s="78">
        <v>1.0244735344336939E-2</v>
      </c>
      <c r="I305" s="80">
        <f t="shared" si="18"/>
        <v>0</v>
      </c>
      <c r="J305" s="78" t="s">
        <v>1016</v>
      </c>
      <c r="K305" s="81" t="str">
        <f t="shared" si="19"/>
        <v>n/a</v>
      </c>
      <c r="L305" s="127"/>
      <c r="M305" s="127"/>
      <c r="N305" s="127"/>
      <c r="O305" s="127"/>
      <c r="P305" s="127"/>
      <c r="Q305" s="127"/>
      <c r="R305" s="127"/>
    </row>
    <row r="306" spans="2:18">
      <c r="B306" s="35" t="s">
        <v>602</v>
      </c>
      <c r="C306" s="77" t="s">
        <v>603</v>
      </c>
      <c r="D306" s="85">
        <v>89.53</v>
      </c>
      <c r="E306" s="86">
        <v>288.46910000000003</v>
      </c>
      <c r="F306" s="86">
        <f t="shared" si="17"/>
        <v>25826.638523000001</v>
      </c>
      <c r="G306" s="78">
        <f t="shared" si="16"/>
        <v>5.505470004314489E-4</v>
      </c>
      <c r="H306" s="78">
        <v>3.3955098849547637E-2</v>
      </c>
      <c r="I306" s="80">
        <f t="shared" si="18"/>
        <v>1.8693877820971794E-5</v>
      </c>
      <c r="J306" s="78">
        <v>7.4999999999999997E-2</v>
      </c>
      <c r="K306" s="81">
        <f t="shared" si="19"/>
        <v>4.1291025032358668E-5</v>
      </c>
      <c r="L306" s="127"/>
      <c r="M306" s="127"/>
      <c r="N306" s="127"/>
      <c r="O306" s="127"/>
      <c r="P306" s="127"/>
      <c r="Q306" s="127"/>
      <c r="R306" s="127"/>
    </row>
    <row r="307" spans="2:18">
      <c r="B307" s="35" t="s">
        <v>604</v>
      </c>
      <c r="C307" s="77" t="s">
        <v>605</v>
      </c>
      <c r="D307" s="85">
        <v>18.96</v>
      </c>
      <c r="E307" s="86">
        <v>439.94481999999999</v>
      </c>
      <c r="F307" s="86" t="str">
        <f t="shared" si="17"/>
        <v>Excl.</v>
      </c>
      <c r="G307" s="78">
        <f t="shared" si="16"/>
        <v>0</v>
      </c>
      <c r="H307" s="78" t="s">
        <v>43</v>
      </c>
      <c r="I307" s="80" t="str">
        <f t="shared" si="18"/>
        <v>n/a</v>
      </c>
      <c r="J307" s="78" t="s">
        <v>1016</v>
      </c>
      <c r="K307" s="81" t="str">
        <f t="shared" si="19"/>
        <v>n/a</v>
      </c>
      <c r="L307" s="127"/>
      <c r="M307" s="127"/>
      <c r="N307" s="127"/>
      <c r="O307" s="127"/>
      <c r="P307" s="127"/>
      <c r="Q307" s="127"/>
      <c r="R307" s="127"/>
    </row>
    <row r="308" spans="2:18">
      <c r="B308" s="35" t="s">
        <v>606</v>
      </c>
      <c r="C308" s="77" t="s">
        <v>607</v>
      </c>
      <c r="D308" s="85">
        <v>42.22</v>
      </c>
      <c r="E308" s="86">
        <v>1558.01053</v>
      </c>
      <c r="F308" s="86">
        <f t="shared" si="17"/>
        <v>65779.204576599994</v>
      </c>
      <c r="G308" s="78">
        <f t="shared" si="16"/>
        <v>1.4022166972354059E-3</v>
      </c>
      <c r="H308" s="78">
        <v>4.7370914258645189E-2</v>
      </c>
      <c r="I308" s="80">
        <f t="shared" si="18"/>
        <v>6.6424286936779051E-5</v>
      </c>
      <c r="J308" s="78">
        <v>0.04</v>
      </c>
      <c r="K308" s="81">
        <f t="shared" si="19"/>
        <v>5.6088667889416233E-5</v>
      </c>
      <c r="L308" s="127"/>
      <c r="M308" s="127"/>
      <c r="N308" s="127"/>
      <c r="O308" s="127"/>
      <c r="P308" s="127"/>
      <c r="Q308" s="127"/>
      <c r="R308" s="127"/>
    </row>
    <row r="309" spans="2:18">
      <c r="B309" s="35" t="s">
        <v>608</v>
      </c>
      <c r="C309" s="77" t="s">
        <v>609</v>
      </c>
      <c r="D309" s="85">
        <v>65.36</v>
      </c>
      <c r="E309" s="86">
        <v>117.65899</v>
      </c>
      <c r="F309" s="86">
        <f t="shared" si="17"/>
        <v>7690.1915864000002</v>
      </c>
      <c r="G309" s="78">
        <f t="shared" si="16"/>
        <v>1.6393197693401911E-4</v>
      </c>
      <c r="H309" s="78">
        <v>2.0807833537331705E-2</v>
      </c>
      <c r="I309" s="80">
        <f t="shared" si="18"/>
        <v>3.4110692874887705E-6</v>
      </c>
      <c r="J309" s="78">
        <v>0.09</v>
      </c>
      <c r="K309" s="81">
        <f t="shared" si="19"/>
        <v>1.475387792406172E-5</v>
      </c>
      <c r="L309" s="127"/>
      <c r="M309" s="127"/>
      <c r="N309" s="127"/>
      <c r="O309" s="127"/>
      <c r="P309" s="127"/>
      <c r="Q309" s="127"/>
      <c r="R309" s="127"/>
    </row>
    <row r="310" spans="2:18">
      <c r="B310" s="35" t="s">
        <v>610</v>
      </c>
      <c r="C310" s="77" t="s">
        <v>611</v>
      </c>
      <c r="D310" s="85">
        <v>26.54</v>
      </c>
      <c r="E310" s="86">
        <v>616.30137000000002</v>
      </c>
      <c r="F310" s="86">
        <f t="shared" si="17"/>
        <v>16356.638359799999</v>
      </c>
      <c r="G310" s="78">
        <f t="shared" si="16"/>
        <v>3.4867480636747761E-4</v>
      </c>
      <c r="H310" s="78">
        <v>1.8839487565938208E-2</v>
      </c>
      <c r="I310" s="80">
        <f t="shared" si="18"/>
        <v>6.5688546791160066E-6</v>
      </c>
      <c r="J310" s="78">
        <v>0.105</v>
      </c>
      <c r="K310" s="81">
        <f t="shared" si="19"/>
        <v>3.6610854668585148E-5</v>
      </c>
      <c r="L310" s="127"/>
      <c r="M310" s="127"/>
      <c r="N310" s="127"/>
      <c r="O310" s="127"/>
      <c r="P310" s="127"/>
      <c r="Q310" s="127"/>
      <c r="R310" s="127"/>
    </row>
    <row r="311" spans="2:18">
      <c r="B311" s="35" t="s">
        <v>612</v>
      </c>
      <c r="C311" s="77" t="s">
        <v>613</v>
      </c>
      <c r="D311" s="85">
        <v>91.87</v>
      </c>
      <c r="E311" s="86">
        <v>222.24239</v>
      </c>
      <c r="F311" s="86">
        <f t="shared" si="17"/>
        <v>20417.408369299999</v>
      </c>
      <c r="G311" s="78">
        <f t="shared" si="16"/>
        <v>4.352383266715718E-4</v>
      </c>
      <c r="H311" s="78">
        <v>5.5295526287144875E-2</v>
      </c>
      <c r="I311" s="80">
        <f t="shared" si="18"/>
        <v>2.4066732333640845E-5</v>
      </c>
      <c r="J311" s="78">
        <v>5.5E-2</v>
      </c>
      <c r="K311" s="81">
        <f t="shared" si="19"/>
        <v>2.3938107966936451E-5</v>
      </c>
      <c r="L311" s="127"/>
      <c r="M311" s="127"/>
      <c r="N311" s="127"/>
      <c r="O311" s="127"/>
      <c r="P311" s="127"/>
      <c r="Q311" s="127"/>
      <c r="R311" s="127"/>
    </row>
    <row r="312" spans="2:18">
      <c r="B312" s="35" t="s">
        <v>614</v>
      </c>
      <c r="C312" s="77" t="s">
        <v>615</v>
      </c>
      <c r="D312" s="85">
        <v>231.51</v>
      </c>
      <c r="E312" s="86">
        <v>402.11543999999998</v>
      </c>
      <c r="F312" s="86">
        <f t="shared" si="17"/>
        <v>93093.745514399998</v>
      </c>
      <c r="G312" s="78">
        <f t="shared" si="16"/>
        <v>1.9844813449585589E-3</v>
      </c>
      <c r="H312" s="78">
        <v>1.4254243877154335E-2</v>
      </c>
      <c r="I312" s="80">
        <f t="shared" si="18"/>
        <v>2.8287281060702539E-5</v>
      </c>
      <c r="J312" s="78">
        <v>8.5000000000000006E-2</v>
      </c>
      <c r="K312" s="81">
        <f t="shared" si="19"/>
        <v>1.6868091432147752E-4</v>
      </c>
      <c r="L312" s="127"/>
      <c r="M312" s="127"/>
      <c r="N312" s="127"/>
      <c r="O312" s="127"/>
      <c r="P312" s="127"/>
      <c r="Q312" s="127"/>
      <c r="R312" s="127"/>
    </row>
    <row r="313" spans="2:18">
      <c r="B313" s="35" t="s">
        <v>616</v>
      </c>
      <c r="C313" s="77" t="s">
        <v>617</v>
      </c>
      <c r="D313" s="85">
        <v>183.52</v>
      </c>
      <c r="E313" s="86">
        <v>180.70455999999999</v>
      </c>
      <c r="F313" s="86">
        <f t="shared" si="17"/>
        <v>33162.9008512</v>
      </c>
      <c r="G313" s="78">
        <f t="shared" si="16"/>
        <v>7.069342598718069E-4</v>
      </c>
      <c r="H313" s="78">
        <v>2.2013949433304272E-2</v>
      </c>
      <c r="I313" s="80">
        <f t="shared" si="18"/>
        <v>1.556241504948834E-5</v>
      </c>
      <c r="J313" s="78">
        <v>7.4999999999999997E-2</v>
      </c>
      <c r="K313" s="81">
        <f t="shared" si="19"/>
        <v>5.3020069490385516E-5</v>
      </c>
      <c r="L313" s="127"/>
      <c r="M313" s="127"/>
      <c r="N313" s="127"/>
      <c r="O313" s="127"/>
      <c r="P313" s="127"/>
      <c r="Q313" s="127"/>
      <c r="R313" s="127"/>
    </row>
    <row r="314" spans="2:18">
      <c r="B314" s="35" t="s">
        <v>618</v>
      </c>
      <c r="C314" s="77" t="s">
        <v>619</v>
      </c>
      <c r="D314" s="85">
        <v>15.17</v>
      </c>
      <c r="E314" s="86">
        <v>447.41359</v>
      </c>
      <c r="F314" s="86">
        <f t="shared" si="17"/>
        <v>6787.2641603000002</v>
      </c>
      <c r="G314" s="78">
        <f t="shared" si="16"/>
        <v>1.4468425386684775E-4</v>
      </c>
      <c r="H314" s="78">
        <v>5.405405405405405E-2</v>
      </c>
      <c r="I314" s="80">
        <f t="shared" si="18"/>
        <v>7.8207704792890677E-6</v>
      </c>
      <c r="J314" s="78">
        <v>0.105</v>
      </c>
      <c r="K314" s="81">
        <f t="shared" si="19"/>
        <v>1.5191846656019013E-5</v>
      </c>
      <c r="L314" s="127"/>
      <c r="M314" s="127"/>
      <c r="N314" s="127"/>
      <c r="O314" s="127"/>
      <c r="P314" s="127"/>
      <c r="Q314" s="127"/>
      <c r="R314" s="127"/>
    </row>
    <row r="315" spans="2:18">
      <c r="B315" s="35" t="s">
        <v>620</v>
      </c>
      <c r="C315" s="77" t="s">
        <v>621</v>
      </c>
      <c r="D315" s="85">
        <v>613.99</v>
      </c>
      <c r="E315" s="86">
        <v>279.56200000000001</v>
      </c>
      <c r="F315" s="86">
        <f t="shared" si="17"/>
        <v>171648.27238000001</v>
      </c>
      <c r="G315" s="78">
        <f t="shared" si="16"/>
        <v>3.659029858023979E-3</v>
      </c>
      <c r="H315" s="78">
        <v>6.7753546474698285E-3</v>
      </c>
      <c r="I315" s="80">
        <f t="shared" si="18"/>
        <v>2.4791224953793634E-5</v>
      </c>
      <c r="J315" s="78">
        <v>0.13500000000000001</v>
      </c>
      <c r="K315" s="81">
        <f t="shared" si="19"/>
        <v>4.9396903083323714E-4</v>
      </c>
      <c r="L315" s="127"/>
      <c r="M315" s="127"/>
      <c r="N315" s="127"/>
      <c r="O315" s="127"/>
      <c r="P315" s="127"/>
      <c r="Q315" s="127"/>
      <c r="R315" s="127"/>
    </row>
    <row r="316" spans="2:18">
      <c r="B316" s="35" t="s">
        <v>622</v>
      </c>
      <c r="C316" s="77" t="s">
        <v>623</v>
      </c>
      <c r="D316" s="85">
        <v>116.67</v>
      </c>
      <c r="E316" s="86">
        <v>1612.8555899999999</v>
      </c>
      <c r="F316" s="86">
        <f t="shared" si="17"/>
        <v>188171.86168529998</v>
      </c>
      <c r="G316" s="78">
        <f t="shared" si="16"/>
        <v>4.011263561232885E-3</v>
      </c>
      <c r="H316" s="78">
        <v>3.1713379617725211E-2</v>
      </c>
      <c r="I316" s="80">
        <f t="shared" si="18"/>
        <v>1.2721072406412682E-4</v>
      </c>
      <c r="J316" s="78">
        <v>0.13500000000000001</v>
      </c>
      <c r="K316" s="81">
        <f t="shared" si="19"/>
        <v>5.4152058076643948E-4</v>
      </c>
      <c r="L316" s="127"/>
      <c r="M316" s="127"/>
      <c r="N316" s="127"/>
      <c r="O316" s="127"/>
      <c r="P316" s="127"/>
      <c r="Q316" s="127"/>
      <c r="R316" s="127"/>
    </row>
    <row r="317" spans="2:18">
      <c r="B317" s="35" t="s">
        <v>624</v>
      </c>
      <c r="C317" s="77" t="s">
        <v>625</v>
      </c>
      <c r="D317" s="85">
        <v>48.41</v>
      </c>
      <c r="E317" s="86">
        <v>537.81897000000004</v>
      </c>
      <c r="F317" s="86">
        <f t="shared" si="17"/>
        <v>26035.816337699998</v>
      </c>
      <c r="G317" s="78">
        <f t="shared" si="16"/>
        <v>5.5500604833802535E-4</v>
      </c>
      <c r="H317" s="78">
        <v>3.7595538111960342E-2</v>
      </c>
      <c r="I317" s="80">
        <f t="shared" si="18"/>
        <v>2.0865751042660735E-5</v>
      </c>
      <c r="J317" s="78">
        <v>-5.0000000000000001E-3</v>
      </c>
      <c r="K317" s="81">
        <f t="shared" si="19"/>
        <v>-2.7750302416901269E-6</v>
      </c>
      <c r="L317" s="127"/>
      <c r="M317" s="127"/>
      <c r="N317" s="127"/>
      <c r="O317" s="127"/>
      <c r="P317" s="127"/>
      <c r="Q317" s="127"/>
      <c r="R317" s="127"/>
    </row>
    <row r="318" spans="2:18">
      <c r="B318" s="35" t="s">
        <v>1240</v>
      </c>
      <c r="C318" s="77" t="s">
        <v>1241</v>
      </c>
      <c r="D318" s="85">
        <v>352.58</v>
      </c>
      <c r="E318" s="86">
        <v>247.87342000000001</v>
      </c>
      <c r="F318" s="86" t="str">
        <f t="shared" si="17"/>
        <v>Excl.</v>
      </c>
      <c r="G318" s="78">
        <f t="shared" si="16"/>
        <v>0</v>
      </c>
      <c r="H318" s="78" t="s">
        <v>43</v>
      </c>
      <c r="I318" s="80" t="str">
        <f t="shared" si="18"/>
        <v>n/a</v>
      </c>
      <c r="J318" s="78" t="s">
        <v>1016</v>
      </c>
      <c r="K318" s="81" t="str">
        <f t="shared" si="19"/>
        <v>n/a</v>
      </c>
      <c r="L318" s="127"/>
      <c r="M318" s="127"/>
      <c r="N318" s="127"/>
      <c r="O318" s="127"/>
      <c r="P318" s="127"/>
      <c r="Q318" s="127"/>
      <c r="R318" s="127"/>
    </row>
    <row r="319" spans="2:18">
      <c r="B319" s="35" t="s">
        <v>626</v>
      </c>
      <c r="C319" s="77" t="s">
        <v>627</v>
      </c>
      <c r="D319" s="85">
        <v>301.99</v>
      </c>
      <c r="E319" s="86">
        <v>400.41208</v>
      </c>
      <c r="F319" s="86">
        <f t="shared" si="17"/>
        <v>120920.44403920001</v>
      </c>
      <c r="G319" s="78">
        <f t="shared" si="16"/>
        <v>2.5776636668118527E-3</v>
      </c>
      <c r="H319" s="78">
        <v>1.2053379250968575E-2</v>
      </c>
      <c r="I319" s="80">
        <f t="shared" si="18"/>
        <v>3.106955775752556E-5</v>
      </c>
      <c r="J319" s="78">
        <v>0.11</v>
      </c>
      <c r="K319" s="81">
        <f t="shared" si="19"/>
        <v>2.8354300334930378E-4</v>
      </c>
      <c r="L319" s="127"/>
      <c r="M319" s="127"/>
      <c r="N319" s="127"/>
      <c r="O319" s="127"/>
      <c r="P319" s="127"/>
      <c r="Q319" s="127"/>
      <c r="R319" s="127"/>
    </row>
    <row r="320" spans="2:18">
      <c r="B320" s="35" t="s">
        <v>628</v>
      </c>
      <c r="C320" s="77" t="s">
        <v>629</v>
      </c>
      <c r="D320" s="85">
        <v>61.77</v>
      </c>
      <c r="E320" s="86">
        <v>225.72310999999999</v>
      </c>
      <c r="F320" s="86">
        <f t="shared" si="17"/>
        <v>13942.916504700001</v>
      </c>
      <c r="G320" s="78">
        <f t="shared" si="16"/>
        <v>2.9722144645702279E-4</v>
      </c>
      <c r="H320" s="78" t="s">
        <v>43</v>
      </c>
      <c r="I320" s="80" t="str">
        <f t="shared" si="18"/>
        <v>n/a</v>
      </c>
      <c r="J320" s="78">
        <v>0.02</v>
      </c>
      <c r="K320" s="81">
        <f t="shared" si="19"/>
        <v>5.9444289291404563E-6</v>
      </c>
      <c r="L320" s="127"/>
      <c r="M320" s="127"/>
      <c r="N320" s="127"/>
      <c r="O320" s="127"/>
      <c r="P320" s="127"/>
      <c r="Q320" s="127"/>
      <c r="R320" s="127"/>
    </row>
    <row r="321" spans="2:18">
      <c r="B321" s="35" t="s">
        <v>630</v>
      </c>
      <c r="C321" s="77" t="s">
        <v>631</v>
      </c>
      <c r="D321" s="85">
        <v>40.97</v>
      </c>
      <c r="E321" s="86">
        <v>437.13389000000001</v>
      </c>
      <c r="F321" s="86">
        <f t="shared" si="17"/>
        <v>17909.375473299999</v>
      </c>
      <c r="G321" s="78">
        <f t="shared" si="16"/>
        <v>3.8177453630463989E-4</v>
      </c>
      <c r="H321" s="78">
        <v>4.1005613863802776E-2</v>
      </c>
      <c r="I321" s="80">
        <f t="shared" si="18"/>
        <v>1.5654899218740416E-5</v>
      </c>
      <c r="J321" s="78">
        <v>5.5E-2</v>
      </c>
      <c r="K321" s="81">
        <f t="shared" si="19"/>
        <v>2.0997599496755195E-5</v>
      </c>
      <c r="L321" s="127"/>
      <c r="M321" s="127"/>
      <c r="N321" s="127"/>
      <c r="O321" s="127"/>
      <c r="P321" s="127"/>
      <c r="Q321" s="127"/>
      <c r="R321" s="127"/>
    </row>
    <row r="322" spans="2:18">
      <c r="B322" s="35" t="s">
        <v>1242</v>
      </c>
      <c r="C322" s="77" t="s">
        <v>1243</v>
      </c>
      <c r="D322" s="85">
        <v>136.07</v>
      </c>
      <c r="E322" s="86">
        <v>109.17852999999999</v>
      </c>
      <c r="F322" s="86">
        <f t="shared" si="17"/>
        <v>14855.922577099998</v>
      </c>
      <c r="G322" s="78">
        <f t="shared" si="16"/>
        <v>3.1668401624084804E-4</v>
      </c>
      <c r="H322" s="78">
        <v>2.3517307268317777E-3</v>
      </c>
      <c r="I322" s="80">
        <f t="shared" si="18"/>
        <v>7.4475553169009605E-7</v>
      </c>
      <c r="J322" s="78">
        <v>0.115</v>
      </c>
      <c r="K322" s="81">
        <f t="shared" si="19"/>
        <v>3.6418661867697526E-5</v>
      </c>
      <c r="L322" s="127"/>
      <c r="M322" s="127"/>
      <c r="N322" s="127"/>
      <c r="O322" s="127"/>
      <c r="P322" s="127"/>
      <c r="Q322" s="127"/>
      <c r="R322" s="127"/>
    </row>
    <row r="323" spans="2:18">
      <c r="B323" s="35" t="s">
        <v>632</v>
      </c>
      <c r="C323" s="77" t="s">
        <v>633</v>
      </c>
      <c r="D323" s="85">
        <v>1432.58</v>
      </c>
      <c r="E323" s="86">
        <v>57.24051</v>
      </c>
      <c r="F323" s="86">
        <f t="shared" si="17"/>
        <v>82001.609815799995</v>
      </c>
      <c r="G323" s="78">
        <f t="shared" si="16"/>
        <v>1.7480300533278478E-3</v>
      </c>
      <c r="H323" s="78" t="s">
        <v>43</v>
      </c>
      <c r="I323" s="80" t="str">
        <f t="shared" si="18"/>
        <v>n/a</v>
      </c>
      <c r="J323" s="78">
        <v>0.105</v>
      </c>
      <c r="K323" s="81">
        <f t="shared" si="19"/>
        <v>1.8354315559942401E-4</v>
      </c>
      <c r="L323" s="127"/>
      <c r="M323" s="127"/>
      <c r="N323" s="127"/>
      <c r="O323" s="127"/>
      <c r="P323" s="127"/>
      <c r="Q323" s="127"/>
      <c r="R323" s="127"/>
    </row>
    <row r="324" spans="2:18">
      <c r="B324" s="35" t="s">
        <v>634</v>
      </c>
      <c r="C324" s="77" t="s">
        <v>635</v>
      </c>
      <c r="D324" s="85">
        <v>207.07</v>
      </c>
      <c r="E324" s="86">
        <v>265.02605</v>
      </c>
      <c r="F324" s="86">
        <f t="shared" si="17"/>
        <v>54878.9441735</v>
      </c>
      <c r="G324" s="78">
        <f t="shared" si="16"/>
        <v>1.1698556153429988E-3</v>
      </c>
      <c r="H324" s="78">
        <v>1.9317139131694597E-2</v>
      </c>
      <c r="I324" s="80">
        <f t="shared" si="18"/>
        <v>2.2598263685574904E-5</v>
      </c>
      <c r="J324" s="78">
        <v>0.28999999999999998</v>
      </c>
      <c r="K324" s="81">
        <f t="shared" si="19"/>
        <v>3.3925812844946964E-4</v>
      </c>
      <c r="L324" s="127"/>
      <c r="M324" s="127"/>
      <c r="N324" s="127"/>
      <c r="O324" s="127"/>
      <c r="P324" s="127"/>
      <c r="Q324" s="127"/>
      <c r="R324" s="127"/>
    </row>
    <row r="325" spans="2:18">
      <c r="B325" s="35" t="s">
        <v>636</v>
      </c>
      <c r="C325" s="77" t="s">
        <v>637</v>
      </c>
      <c r="D325" s="85">
        <v>71.58</v>
      </c>
      <c r="E325" s="86">
        <v>379.70522999999997</v>
      </c>
      <c r="F325" s="86">
        <f t="shared" si="17"/>
        <v>27179.300363399998</v>
      </c>
      <c r="G325" s="78">
        <f t="shared" si="16"/>
        <v>5.793817215341237E-4</v>
      </c>
      <c r="H325" s="78">
        <v>3.8697960324112879E-2</v>
      </c>
      <c r="I325" s="80">
        <f t="shared" si="18"/>
        <v>2.2420890872443736E-5</v>
      </c>
      <c r="J325" s="78">
        <v>-3.5000000000000003E-2</v>
      </c>
      <c r="K325" s="81">
        <f t="shared" si="19"/>
        <v>-2.0278360253694333E-5</v>
      </c>
      <c r="L325" s="127"/>
      <c r="M325" s="127"/>
      <c r="N325" s="127"/>
      <c r="O325" s="127"/>
      <c r="P325" s="127"/>
      <c r="Q325" s="127"/>
      <c r="R325" s="127"/>
    </row>
    <row r="326" spans="2:18">
      <c r="B326" s="35" t="s">
        <v>638</v>
      </c>
      <c r="C326" s="77" t="s">
        <v>639</v>
      </c>
      <c r="D326" s="85">
        <v>34.22</v>
      </c>
      <c r="E326" s="86">
        <v>1356.7508800000001</v>
      </c>
      <c r="F326" s="86">
        <f t="shared" si="17"/>
        <v>46428.015113599999</v>
      </c>
      <c r="G326" s="78">
        <f t="shared" si="16"/>
        <v>9.897069815731224E-4</v>
      </c>
      <c r="H326" s="78">
        <v>2.6884862653419054E-2</v>
      </c>
      <c r="I326" s="80">
        <f t="shared" si="18"/>
        <v>2.6608136266723338E-5</v>
      </c>
      <c r="J326" s="78">
        <v>9.5000000000000001E-2</v>
      </c>
      <c r="K326" s="81">
        <f t="shared" si="19"/>
        <v>9.4022163249446623E-5</v>
      </c>
      <c r="L326" s="127"/>
      <c r="M326" s="127"/>
      <c r="N326" s="127"/>
      <c r="O326" s="127"/>
      <c r="P326" s="127"/>
      <c r="Q326" s="127"/>
      <c r="R326" s="127"/>
    </row>
    <row r="327" spans="2:18">
      <c r="B327" s="35" t="s">
        <v>640</v>
      </c>
      <c r="C327" s="77" t="s">
        <v>641</v>
      </c>
      <c r="D327" s="85">
        <v>14.21</v>
      </c>
      <c r="E327" s="86">
        <v>699.10684000000003</v>
      </c>
      <c r="F327" s="86">
        <f t="shared" si="17"/>
        <v>9934.3081964000012</v>
      </c>
      <c r="G327" s="78">
        <f t="shared" si="16"/>
        <v>2.1176985824225133E-4</v>
      </c>
      <c r="H327" s="78">
        <v>5.6298381421534129E-2</v>
      </c>
      <c r="I327" s="80">
        <f t="shared" si="18"/>
        <v>1.1922300252906478E-5</v>
      </c>
      <c r="J327" s="78">
        <v>0.115</v>
      </c>
      <c r="K327" s="81">
        <f t="shared" si="19"/>
        <v>2.4353533697858902E-5</v>
      </c>
      <c r="L327" s="127"/>
      <c r="M327" s="127"/>
      <c r="N327" s="127"/>
      <c r="O327" s="127"/>
      <c r="P327" s="127"/>
      <c r="Q327" s="127"/>
      <c r="R327" s="127"/>
    </row>
    <row r="328" spans="2:18">
      <c r="B328" s="35" t="s">
        <v>642</v>
      </c>
      <c r="C328" s="77" t="s">
        <v>643</v>
      </c>
      <c r="D328" s="85">
        <v>60.55</v>
      </c>
      <c r="E328" s="86">
        <v>193.52435</v>
      </c>
      <c r="F328" s="86">
        <f t="shared" si="17"/>
        <v>11717.8993925</v>
      </c>
      <c r="G328" s="78">
        <f t="shared" si="16"/>
        <v>2.4979070954794157E-4</v>
      </c>
      <c r="H328" s="78" t="s">
        <v>43</v>
      </c>
      <c r="I328" s="80" t="str">
        <f t="shared" si="18"/>
        <v>n/a</v>
      </c>
      <c r="J328" s="78">
        <v>0.33500000000000002</v>
      </c>
      <c r="K328" s="81">
        <f t="shared" si="19"/>
        <v>8.3679887698560434E-5</v>
      </c>
      <c r="L328" s="127"/>
      <c r="M328" s="127"/>
      <c r="N328" s="127"/>
      <c r="O328" s="127"/>
      <c r="P328" s="127"/>
      <c r="Q328" s="127"/>
      <c r="R328" s="127"/>
    </row>
    <row r="329" spans="2:18">
      <c r="B329" s="35" t="s">
        <v>644</v>
      </c>
      <c r="C329" s="77" t="s">
        <v>645</v>
      </c>
      <c r="D329" s="85">
        <v>166.08</v>
      </c>
      <c r="E329" s="86">
        <v>326.24342000000001</v>
      </c>
      <c r="F329" s="86">
        <f t="shared" si="17"/>
        <v>54182.507193600009</v>
      </c>
      <c r="G329" s="78">
        <f t="shared" si="16"/>
        <v>1.1550096534911681E-3</v>
      </c>
      <c r="H329" s="78">
        <v>5.0578034682080913E-2</v>
      </c>
      <c r="I329" s="80">
        <f t="shared" si="18"/>
        <v>5.8418118312414562E-5</v>
      </c>
      <c r="J329" s="78">
        <v>3.5000000000000003E-2</v>
      </c>
      <c r="K329" s="81">
        <f t="shared" si="19"/>
        <v>4.0425337872190885E-5</v>
      </c>
      <c r="L329" s="127"/>
      <c r="M329" s="127"/>
      <c r="N329" s="127"/>
      <c r="O329" s="127"/>
      <c r="P329" s="127"/>
      <c r="Q329" s="127"/>
      <c r="R329" s="127"/>
    </row>
    <row r="330" spans="2:18">
      <c r="B330" s="35" t="s">
        <v>646</v>
      </c>
      <c r="C330" s="77" t="s">
        <v>647</v>
      </c>
      <c r="D330" s="85">
        <v>88.11</v>
      </c>
      <c r="E330" s="86">
        <v>115.45990999999999</v>
      </c>
      <c r="F330" s="86">
        <f t="shared" si="17"/>
        <v>10173.172670099999</v>
      </c>
      <c r="G330" s="78">
        <f t="shared" si="16"/>
        <v>2.168617372875269E-4</v>
      </c>
      <c r="H330" s="78">
        <v>3.7680172511633185E-2</v>
      </c>
      <c r="I330" s="80">
        <f t="shared" si="18"/>
        <v>8.171387672166489E-6</v>
      </c>
      <c r="J330" s="78">
        <v>3.5000000000000003E-2</v>
      </c>
      <c r="K330" s="80">
        <f t="shared" si="19"/>
        <v>7.5901608050634426E-6</v>
      </c>
      <c r="L330" s="127"/>
      <c r="M330" s="127"/>
      <c r="N330" s="158"/>
      <c r="O330" s="158"/>
      <c r="P330" s="158"/>
      <c r="Q330" s="158"/>
      <c r="R330" s="158"/>
    </row>
    <row r="331" spans="2:18">
      <c r="B331" s="35" t="s">
        <v>648</v>
      </c>
      <c r="C331" s="77" t="s">
        <v>649</v>
      </c>
      <c r="D331" s="85">
        <v>214.62</v>
      </c>
      <c r="E331" s="86">
        <v>142.25478000000001</v>
      </c>
      <c r="F331" s="86">
        <f t="shared" si="17"/>
        <v>30530.720883600003</v>
      </c>
      <c r="G331" s="78">
        <f t="shared" si="16"/>
        <v>6.5082402375000613E-4</v>
      </c>
      <c r="H331" s="78">
        <v>3.2615786040443573E-2</v>
      </c>
      <c r="I331" s="80">
        <f t="shared" si="18"/>
        <v>2.1227137108610766E-5</v>
      </c>
      <c r="J331" s="78">
        <v>0.06</v>
      </c>
      <c r="K331" s="81">
        <f t="shared" si="19"/>
        <v>3.9049441425000365E-5</v>
      </c>
      <c r="L331" s="127"/>
      <c r="M331" s="127"/>
      <c r="N331" s="127"/>
      <c r="O331" s="127"/>
      <c r="P331" s="127"/>
      <c r="Q331" s="127"/>
      <c r="R331" s="127"/>
    </row>
    <row r="332" spans="2:18">
      <c r="B332" s="35" t="s">
        <v>650</v>
      </c>
      <c r="C332" s="77" t="s">
        <v>651</v>
      </c>
      <c r="D332" s="85">
        <v>111.68</v>
      </c>
      <c r="E332" s="86">
        <v>354.42709000000002</v>
      </c>
      <c r="F332" s="86">
        <f t="shared" si="17"/>
        <v>39582.417411200004</v>
      </c>
      <c r="G332" s="78">
        <f t="shared" si="16"/>
        <v>8.4377923035376028E-4</v>
      </c>
      <c r="H332" s="78">
        <v>4.8352435530085967E-2</v>
      </c>
      <c r="I332" s="80">
        <f t="shared" si="18"/>
        <v>4.0798780837305748E-5</v>
      </c>
      <c r="J332" s="78">
        <v>0.04</v>
      </c>
      <c r="K332" s="81">
        <f t="shared" si="19"/>
        <v>3.3751169214150412E-5</v>
      </c>
      <c r="L332" s="127"/>
      <c r="M332" s="127"/>
      <c r="N332" s="127"/>
      <c r="O332" s="127"/>
      <c r="P332" s="127"/>
      <c r="Q332" s="127"/>
      <c r="R332" s="127"/>
    </row>
    <row r="333" spans="2:18">
      <c r="B333" s="35" t="s">
        <v>652</v>
      </c>
      <c r="C333" s="77" t="s">
        <v>653</v>
      </c>
      <c r="D333" s="85">
        <v>109.99</v>
      </c>
      <c r="E333" s="86">
        <v>733.48188000000005</v>
      </c>
      <c r="F333" s="86">
        <f t="shared" si="17"/>
        <v>80675.671981200008</v>
      </c>
      <c r="G333" s="78">
        <f t="shared" si="16"/>
        <v>1.7197650084228558E-3</v>
      </c>
      <c r="H333" s="78">
        <v>5.9641785616874256E-2</v>
      </c>
      <c r="I333" s="80">
        <f t="shared" si="18"/>
        <v>1.0256985594375792E-4</v>
      </c>
      <c r="J333" s="78">
        <v>2.5000000000000001E-2</v>
      </c>
      <c r="K333" s="81">
        <f t="shared" si="19"/>
        <v>4.2994125210571399E-5</v>
      </c>
      <c r="L333" s="127"/>
      <c r="M333" s="127"/>
      <c r="N333" s="127"/>
      <c r="O333" s="127"/>
      <c r="P333" s="127"/>
      <c r="Q333" s="127"/>
      <c r="R333" s="127"/>
    </row>
    <row r="334" spans="2:18">
      <c r="B334" s="35" t="s">
        <v>654</v>
      </c>
      <c r="C334" s="77" t="s">
        <v>655</v>
      </c>
      <c r="D334" s="85">
        <v>11.17</v>
      </c>
      <c r="E334" s="86">
        <v>864.73521000000005</v>
      </c>
      <c r="F334" s="86">
        <f t="shared" si="17"/>
        <v>9659.0922957000002</v>
      </c>
      <c r="G334" s="78">
        <f t="shared" si="16"/>
        <v>2.0590307505765344E-4</v>
      </c>
      <c r="H334" s="78" t="s">
        <v>43</v>
      </c>
      <c r="I334" s="80" t="str">
        <f t="shared" si="18"/>
        <v>n/a</v>
      </c>
      <c r="J334" s="78">
        <v>-0.11</v>
      </c>
      <c r="K334" s="81">
        <f t="shared" si="19"/>
        <v>-2.2649338256341878E-5</v>
      </c>
      <c r="L334" s="127"/>
      <c r="M334" s="127"/>
      <c r="N334" s="127"/>
      <c r="O334" s="127"/>
      <c r="P334" s="127"/>
      <c r="Q334" s="127"/>
      <c r="R334" s="127"/>
    </row>
    <row r="335" spans="2:18">
      <c r="B335" s="35" t="s">
        <v>656</v>
      </c>
      <c r="C335" s="77" t="s">
        <v>657</v>
      </c>
      <c r="D335" s="85">
        <v>226.65</v>
      </c>
      <c r="E335" s="86">
        <v>98.250789999999995</v>
      </c>
      <c r="F335" s="86">
        <f t="shared" si="17"/>
        <v>22268.541553499999</v>
      </c>
      <c r="G335" s="78">
        <f t="shared" si="16"/>
        <v>4.7469897196820347E-4</v>
      </c>
      <c r="H335" s="78">
        <v>1.0059563203176702E-2</v>
      </c>
      <c r="I335" s="80">
        <f t="shared" si="18"/>
        <v>4.7752643109971485E-6</v>
      </c>
      <c r="J335" s="78">
        <v>0.08</v>
      </c>
      <c r="K335" s="81">
        <f t="shared" si="19"/>
        <v>3.7975917757456275E-5</v>
      </c>
      <c r="L335" s="127"/>
      <c r="M335" s="127"/>
      <c r="N335" s="127"/>
      <c r="O335" s="127"/>
      <c r="P335" s="127"/>
      <c r="Q335" s="127"/>
      <c r="R335" s="127"/>
    </row>
    <row r="336" spans="2:18">
      <c r="B336" s="35" t="s">
        <v>658</v>
      </c>
      <c r="C336" s="77" t="s">
        <v>659</v>
      </c>
      <c r="D336" s="85">
        <v>672.99</v>
      </c>
      <c r="E336" s="86">
        <v>125.32638</v>
      </c>
      <c r="F336" s="86">
        <f t="shared" si="17"/>
        <v>84343.400476199997</v>
      </c>
      <c r="G336" s="78">
        <f t="shared" si="16"/>
        <v>1.797950054437301E-3</v>
      </c>
      <c r="H336" s="78">
        <v>4.2199735508699982E-3</v>
      </c>
      <c r="I336" s="80">
        <f t="shared" si="18"/>
        <v>7.5873016755106834E-6</v>
      </c>
      <c r="J336" s="78">
        <v>0.1</v>
      </c>
      <c r="K336" s="81">
        <f t="shared" si="19"/>
        <v>1.7979500544373011E-4</v>
      </c>
      <c r="L336" s="127"/>
      <c r="M336" s="127"/>
      <c r="N336" s="127"/>
      <c r="O336" s="127"/>
      <c r="P336" s="127"/>
      <c r="Q336" s="127"/>
      <c r="R336" s="127"/>
    </row>
    <row r="337" spans="2:18">
      <c r="B337" s="35" t="s">
        <v>660</v>
      </c>
      <c r="C337" s="77" t="s">
        <v>661</v>
      </c>
      <c r="D337" s="85">
        <v>446.71</v>
      </c>
      <c r="E337" s="86">
        <v>234.57304999999999</v>
      </c>
      <c r="F337" s="86">
        <f t="shared" si="17"/>
        <v>104786.12716549999</v>
      </c>
      <c r="G337" s="78">
        <f t="shared" si="16"/>
        <v>2.2337280922725823E-3</v>
      </c>
      <c r="H337" s="78">
        <v>2.9549372075843388E-2</v>
      </c>
      <c r="I337" s="80">
        <f t="shared" si="18"/>
        <v>6.6005262514826367E-5</v>
      </c>
      <c r="J337" s="78">
        <v>0.12</v>
      </c>
      <c r="K337" s="81">
        <f t="shared" si="19"/>
        <v>2.6804737107270988E-4</v>
      </c>
      <c r="L337" s="127"/>
      <c r="M337" s="127"/>
      <c r="N337" s="127"/>
      <c r="O337" s="127"/>
      <c r="P337" s="127"/>
      <c r="Q337" s="127"/>
      <c r="R337" s="127"/>
    </row>
    <row r="338" spans="2:18">
      <c r="B338" s="35" t="s">
        <v>662</v>
      </c>
      <c r="C338" s="77" t="s">
        <v>663</v>
      </c>
      <c r="D338" s="85">
        <v>278.08999999999997</v>
      </c>
      <c r="E338" s="86">
        <v>193.71259000000001</v>
      </c>
      <c r="F338" s="86">
        <f t="shared" si="17"/>
        <v>53869.534153099994</v>
      </c>
      <c r="G338" s="78">
        <f t="shared" si="16"/>
        <v>1.1483380005577156E-3</v>
      </c>
      <c r="H338" s="78">
        <v>7.911107914703874E-3</v>
      </c>
      <c r="I338" s="80">
        <f t="shared" si="18"/>
        <v>9.0846258449673654E-6</v>
      </c>
      <c r="J338" s="78">
        <v>6.5000000000000002E-2</v>
      </c>
      <c r="K338" s="81">
        <f t="shared" si="19"/>
        <v>7.4641970036251512E-5</v>
      </c>
      <c r="L338" s="127"/>
      <c r="M338" s="127"/>
      <c r="N338" s="127"/>
      <c r="O338" s="127"/>
      <c r="P338" s="127"/>
      <c r="Q338" s="127"/>
      <c r="R338" s="127"/>
    </row>
    <row r="339" spans="2:18">
      <c r="B339" s="35" t="s">
        <v>664</v>
      </c>
      <c r="C339" s="77" t="s">
        <v>665</v>
      </c>
      <c r="D339" s="85">
        <v>179.3</v>
      </c>
      <c r="E339" s="86">
        <v>381.47946000000002</v>
      </c>
      <c r="F339" s="86">
        <f t="shared" si="17"/>
        <v>68399.267178000009</v>
      </c>
      <c r="G339" s="78">
        <f t="shared" si="16"/>
        <v>1.4580686272052624E-3</v>
      </c>
      <c r="H339" s="78">
        <v>1.3385387618516452E-2</v>
      </c>
      <c r="I339" s="80">
        <f t="shared" si="18"/>
        <v>1.9516813749540598E-5</v>
      </c>
      <c r="J339" s="78">
        <v>2.5000000000000001E-2</v>
      </c>
      <c r="K339" s="81">
        <f t="shared" si="19"/>
        <v>3.6451715680131559E-5</v>
      </c>
      <c r="L339" s="127"/>
      <c r="M339" s="127"/>
      <c r="N339" s="127"/>
      <c r="O339" s="127"/>
      <c r="P339" s="127"/>
      <c r="Q339" s="127"/>
      <c r="R339" s="127"/>
    </row>
    <row r="340" spans="2:18">
      <c r="B340" s="35" t="s">
        <v>1280</v>
      </c>
      <c r="C340" s="77" t="s">
        <v>220</v>
      </c>
      <c r="D340" s="85">
        <v>39.92</v>
      </c>
      <c r="E340" s="86">
        <v>298.18187</v>
      </c>
      <c r="F340" s="86">
        <f t="shared" si="17"/>
        <v>11903.4202504</v>
      </c>
      <c r="G340" s="78">
        <f t="shared" si="16"/>
        <v>2.5374546160533207E-4</v>
      </c>
      <c r="H340" s="78">
        <v>3.9078156312625248E-2</v>
      </c>
      <c r="I340" s="80">
        <f t="shared" si="18"/>
        <v>9.9159048122324143E-6</v>
      </c>
      <c r="J340" s="78">
        <v>7.0000000000000007E-2</v>
      </c>
      <c r="K340" s="81">
        <f t="shared" si="19"/>
        <v>1.7762182312373247E-5</v>
      </c>
      <c r="L340" s="127"/>
      <c r="M340" s="127"/>
      <c r="N340" s="127"/>
      <c r="O340" s="127"/>
      <c r="P340" s="127"/>
      <c r="Q340" s="127"/>
      <c r="R340" s="127"/>
    </row>
    <row r="341" spans="2:18">
      <c r="B341" s="35" t="s">
        <v>666</v>
      </c>
      <c r="C341" s="77" t="s">
        <v>667</v>
      </c>
      <c r="D341" s="85">
        <v>368.57</v>
      </c>
      <c r="E341" s="86">
        <v>59.410939999999997</v>
      </c>
      <c r="F341" s="86">
        <f t="shared" si="17"/>
        <v>21897.090155799997</v>
      </c>
      <c r="G341" s="78">
        <f t="shared" si="16"/>
        <v>4.6678073465568267E-4</v>
      </c>
      <c r="H341" s="78" t="s">
        <v>43</v>
      </c>
      <c r="I341" s="80" t="str">
        <f t="shared" si="18"/>
        <v>n/a</v>
      </c>
      <c r="J341" s="78">
        <v>6.5000000000000002E-2</v>
      </c>
      <c r="K341" s="81">
        <f t="shared" si="19"/>
        <v>3.0340747752619376E-5</v>
      </c>
      <c r="L341" s="127"/>
      <c r="M341" s="127"/>
      <c r="N341" s="127"/>
      <c r="O341" s="127"/>
      <c r="P341" s="127"/>
      <c r="Q341" s="127"/>
      <c r="R341" s="127"/>
    </row>
    <row r="342" spans="2:18">
      <c r="B342" s="35" t="s">
        <v>668</v>
      </c>
      <c r="C342" s="77" t="s">
        <v>669</v>
      </c>
      <c r="D342" s="85">
        <v>201.72</v>
      </c>
      <c r="E342" s="86">
        <v>56.911740000000002</v>
      </c>
      <c r="F342" s="86">
        <f t="shared" si="17"/>
        <v>11480.236192800001</v>
      </c>
      <c r="G342" s="78">
        <f t="shared" si="16"/>
        <v>2.4472443808596831E-4</v>
      </c>
      <c r="H342" s="78">
        <v>1.5466983938132067E-2</v>
      </c>
      <c r="I342" s="80">
        <f t="shared" si="18"/>
        <v>3.7851489531440672E-6</v>
      </c>
      <c r="J342" s="78">
        <v>8.5000000000000006E-2</v>
      </c>
      <c r="K342" s="81">
        <f t="shared" si="19"/>
        <v>2.0801577237307306E-5</v>
      </c>
      <c r="L342" s="127"/>
      <c r="M342" s="127"/>
      <c r="N342" s="127"/>
      <c r="O342" s="127"/>
      <c r="P342" s="127"/>
      <c r="Q342" s="127"/>
      <c r="R342" s="127"/>
    </row>
    <row r="343" spans="2:18">
      <c r="B343" s="35" t="s">
        <v>670</v>
      </c>
      <c r="C343" s="77" t="s">
        <v>671</v>
      </c>
      <c r="D343" s="85">
        <v>75.069999999999993</v>
      </c>
      <c r="E343" s="86">
        <v>215.08301</v>
      </c>
      <c r="F343" s="86">
        <f t="shared" si="17"/>
        <v>16146.281560699999</v>
      </c>
      <c r="G343" s="78">
        <f t="shared" ref="G343:G406" si="20">IF(F343="Excl.",0,F343/SUM($F$23:$F$525))</f>
        <v>3.4419062602547416E-4</v>
      </c>
      <c r="H343" s="78" t="s">
        <v>43</v>
      </c>
      <c r="I343" s="80" t="str">
        <f t="shared" si="18"/>
        <v>n/a</v>
      </c>
      <c r="J343" s="78">
        <v>0.2</v>
      </c>
      <c r="K343" s="81">
        <f t="shared" si="19"/>
        <v>6.8838125205094834E-5</v>
      </c>
      <c r="L343" s="127"/>
      <c r="M343" s="127"/>
      <c r="N343" s="127"/>
      <c r="O343" s="127"/>
      <c r="P343" s="127"/>
      <c r="Q343" s="127"/>
      <c r="R343" s="127"/>
    </row>
    <row r="344" spans="2:18">
      <c r="B344" s="35" t="s">
        <v>672</v>
      </c>
      <c r="C344" s="77" t="s">
        <v>673</v>
      </c>
      <c r="D344" s="85">
        <v>207.76</v>
      </c>
      <c r="E344" s="86">
        <v>117.14679</v>
      </c>
      <c r="F344" s="86">
        <f t="shared" ref="F344:F407" si="21">IF(J344="","Excl.",D344*E344)</f>
        <v>24338.417090399998</v>
      </c>
      <c r="G344" s="78">
        <f t="shared" si="20"/>
        <v>5.1882255263054511E-4</v>
      </c>
      <c r="H344" s="78">
        <v>2.6954177897574122E-2</v>
      </c>
      <c r="I344" s="80">
        <f t="shared" ref="I344:I407" si="22">IFERROR($H344*$G344, "n/a")</f>
        <v>1.3984435380877225E-5</v>
      </c>
      <c r="J344" s="78">
        <v>0.105</v>
      </c>
      <c r="K344" s="81">
        <f t="shared" ref="K344:K407" si="23">IFERROR($J344*$G344, "n/a")</f>
        <v>5.4476368026207238E-5</v>
      </c>
      <c r="L344" s="127"/>
      <c r="M344" s="127"/>
      <c r="N344" s="127"/>
      <c r="O344" s="127"/>
      <c r="P344" s="127"/>
      <c r="Q344" s="127"/>
      <c r="R344" s="127"/>
    </row>
    <row r="345" spans="2:18">
      <c r="B345" s="35" t="s">
        <v>674</v>
      </c>
      <c r="C345" s="77" t="s">
        <v>675</v>
      </c>
      <c r="D345" s="85">
        <v>68.95</v>
      </c>
      <c r="E345" s="86">
        <v>229.74593999999999</v>
      </c>
      <c r="F345" s="86">
        <f t="shared" si="21"/>
        <v>15840.982563</v>
      </c>
      <c r="G345" s="78">
        <f t="shared" si="20"/>
        <v>3.3768256082493414E-4</v>
      </c>
      <c r="H345" s="78">
        <v>3.8723712835387961E-2</v>
      </c>
      <c r="I345" s="80">
        <f t="shared" si="22"/>
        <v>1.3076322514903177E-5</v>
      </c>
      <c r="J345" s="78">
        <v>7.4999999999999997E-2</v>
      </c>
      <c r="K345" s="81">
        <f t="shared" si="23"/>
        <v>2.5326192061870061E-5</v>
      </c>
      <c r="L345" s="127"/>
      <c r="M345" s="127"/>
      <c r="N345" s="127"/>
      <c r="O345" s="127"/>
      <c r="P345" s="127"/>
      <c r="Q345" s="127"/>
      <c r="R345" s="127"/>
    </row>
    <row r="346" spans="2:18">
      <c r="B346" s="35" t="s">
        <v>676</v>
      </c>
      <c r="C346" s="77" t="s">
        <v>677</v>
      </c>
      <c r="D346" s="85">
        <v>31.2</v>
      </c>
      <c r="E346" s="86">
        <v>250.42912999999999</v>
      </c>
      <c r="F346" s="86">
        <f t="shared" si="21"/>
        <v>7813.3888559999996</v>
      </c>
      <c r="G346" s="78">
        <f t="shared" si="20"/>
        <v>1.665581757395362E-4</v>
      </c>
      <c r="H346" s="78">
        <v>2.4358974358974363E-2</v>
      </c>
      <c r="I346" s="80">
        <f t="shared" si="22"/>
        <v>4.0571863321169082E-6</v>
      </c>
      <c r="J346" s="78">
        <v>0.11</v>
      </c>
      <c r="K346" s="81">
        <f t="shared" si="23"/>
        <v>1.8321399331348983E-5</v>
      </c>
      <c r="L346" s="127"/>
      <c r="M346" s="127"/>
      <c r="N346" s="127"/>
      <c r="O346" s="127"/>
      <c r="P346" s="127"/>
      <c r="Q346" s="127"/>
      <c r="R346" s="127"/>
    </row>
    <row r="347" spans="2:18">
      <c r="B347" s="35" t="s">
        <v>680</v>
      </c>
      <c r="C347" s="77" t="s">
        <v>681</v>
      </c>
      <c r="D347" s="85">
        <v>7244.39</v>
      </c>
      <c r="E347" s="86">
        <v>2.9690099999999999</v>
      </c>
      <c r="F347" s="86">
        <f t="shared" si="21"/>
        <v>21508.6663539</v>
      </c>
      <c r="G347" s="78">
        <f t="shared" si="20"/>
        <v>4.585006962433364E-4</v>
      </c>
      <c r="H347" s="78" t="s">
        <v>43</v>
      </c>
      <c r="I347" s="80" t="str">
        <f t="shared" si="22"/>
        <v>n/a</v>
      </c>
      <c r="J347" s="78">
        <v>1.4999999999999999E-2</v>
      </c>
      <c r="K347" s="81">
        <f t="shared" si="23"/>
        <v>6.8775104436500458E-6</v>
      </c>
      <c r="L347" s="127"/>
      <c r="M347" s="127"/>
      <c r="N347" s="127"/>
      <c r="O347" s="127"/>
      <c r="P347" s="127"/>
      <c r="Q347" s="127"/>
      <c r="R347" s="127"/>
    </row>
    <row r="348" spans="2:18">
      <c r="B348" s="35" t="s">
        <v>682</v>
      </c>
      <c r="C348" s="77" t="s">
        <v>683</v>
      </c>
      <c r="D348" s="85">
        <v>87.84</v>
      </c>
      <c r="E348" s="86">
        <v>203.41152</v>
      </c>
      <c r="F348" s="86">
        <f t="shared" si="21"/>
        <v>17867.667916800001</v>
      </c>
      <c r="G348" s="78">
        <f t="shared" si="20"/>
        <v>3.8088545543931741E-4</v>
      </c>
      <c r="H348" s="78">
        <v>2.3679417122040074E-2</v>
      </c>
      <c r="I348" s="80">
        <f t="shared" si="22"/>
        <v>9.0191455750658039E-6</v>
      </c>
      <c r="J348" s="78">
        <v>0.09</v>
      </c>
      <c r="K348" s="81">
        <f t="shared" si="23"/>
        <v>3.4279690989538566E-5</v>
      </c>
      <c r="L348" s="127"/>
      <c r="M348" s="127"/>
      <c r="N348" s="127"/>
      <c r="O348" s="127"/>
      <c r="P348" s="127"/>
      <c r="Q348" s="127"/>
      <c r="R348" s="127"/>
    </row>
    <row r="349" spans="2:18">
      <c r="B349" s="35" t="s">
        <v>684</v>
      </c>
      <c r="C349" s="77" t="s">
        <v>685</v>
      </c>
      <c r="D349" s="85">
        <v>165.45</v>
      </c>
      <c r="E349" s="86">
        <v>212.54508000000001</v>
      </c>
      <c r="F349" s="86">
        <f t="shared" si="21"/>
        <v>35165.583486000003</v>
      </c>
      <c r="G349" s="78">
        <f t="shared" si="20"/>
        <v>7.4962548801686321E-4</v>
      </c>
      <c r="H349" s="78">
        <v>6.7694167422181935E-3</v>
      </c>
      <c r="I349" s="80">
        <f t="shared" si="22"/>
        <v>5.0745273289748378E-6</v>
      </c>
      <c r="J349" s="78">
        <v>7.0000000000000007E-2</v>
      </c>
      <c r="K349" s="81">
        <f t="shared" si="23"/>
        <v>5.2473784161180431E-5</v>
      </c>
      <c r="L349" s="127"/>
      <c r="M349" s="127"/>
      <c r="N349" s="127"/>
      <c r="O349" s="127"/>
      <c r="P349" s="127"/>
      <c r="Q349" s="127"/>
      <c r="R349" s="127"/>
    </row>
    <row r="350" spans="2:18">
      <c r="B350" s="35" t="s">
        <v>686</v>
      </c>
      <c r="C350" s="77" t="s">
        <v>687</v>
      </c>
      <c r="D350" s="85">
        <v>152.97</v>
      </c>
      <c r="E350" s="86">
        <v>80</v>
      </c>
      <c r="F350" s="86">
        <f t="shared" si="21"/>
        <v>12237.6</v>
      </c>
      <c r="G350" s="78">
        <f t="shared" si="20"/>
        <v>2.6086917840585053E-4</v>
      </c>
      <c r="H350" s="78" t="s">
        <v>43</v>
      </c>
      <c r="I350" s="80" t="str">
        <f t="shared" si="22"/>
        <v>n/a</v>
      </c>
      <c r="J350" s="78">
        <v>0.105</v>
      </c>
      <c r="K350" s="81">
        <f t="shared" si="23"/>
        <v>2.7391263732614306E-5</v>
      </c>
      <c r="L350" s="127"/>
      <c r="M350" s="127"/>
      <c r="N350" s="127"/>
      <c r="O350" s="127"/>
      <c r="P350" s="127"/>
      <c r="Q350" s="127"/>
      <c r="R350" s="127"/>
    </row>
    <row r="351" spans="2:18">
      <c r="B351" s="35" t="s">
        <v>1281</v>
      </c>
      <c r="C351" s="77" t="s">
        <v>688</v>
      </c>
      <c r="D351" s="85">
        <v>123.73</v>
      </c>
      <c r="E351" s="86">
        <v>285.38699000000003</v>
      </c>
      <c r="F351" s="86">
        <f t="shared" si="21"/>
        <v>35310.932272700004</v>
      </c>
      <c r="G351" s="78">
        <f t="shared" si="20"/>
        <v>7.5272389118159462E-4</v>
      </c>
      <c r="H351" s="78">
        <v>1.6810797704679543E-2</v>
      </c>
      <c r="I351" s="80">
        <f t="shared" si="22"/>
        <v>1.2653889062133005E-5</v>
      </c>
      <c r="J351" s="78">
        <v>7.0000000000000007E-2</v>
      </c>
      <c r="K351" s="81">
        <f t="shared" si="23"/>
        <v>5.2690672382711627E-5</v>
      </c>
      <c r="L351" s="127"/>
      <c r="M351" s="127"/>
      <c r="N351" s="127"/>
      <c r="O351" s="127"/>
      <c r="P351" s="127"/>
      <c r="Q351" s="127"/>
      <c r="R351" s="127"/>
    </row>
    <row r="352" spans="2:18">
      <c r="B352" s="35" t="s">
        <v>689</v>
      </c>
      <c r="C352" s="77" t="s">
        <v>690</v>
      </c>
      <c r="D352" s="85">
        <v>86.04</v>
      </c>
      <c r="E352" s="86">
        <v>293.74090999999999</v>
      </c>
      <c r="F352" s="86">
        <f t="shared" si="21"/>
        <v>25273.467896400001</v>
      </c>
      <c r="G352" s="78">
        <f t="shared" si="20"/>
        <v>5.3875505046745338E-4</v>
      </c>
      <c r="H352" s="78">
        <v>3.6494653649465365E-2</v>
      </c>
      <c r="I352" s="80">
        <f t="shared" si="22"/>
        <v>1.9661678968709943E-5</v>
      </c>
      <c r="J352" s="78">
        <v>3.5000000000000003E-2</v>
      </c>
      <c r="K352" s="81">
        <f t="shared" si="23"/>
        <v>1.8856426766360871E-5</v>
      </c>
      <c r="L352" s="127"/>
      <c r="M352" s="127"/>
      <c r="N352" s="127"/>
      <c r="O352" s="127"/>
      <c r="P352" s="127"/>
      <c r="Q352" s="127"/>
      <c r="R352" s="127"/>
    </row>
    <row r="353" spans="2:18">
      <c r="B353" s="35" t="s">
        <v>691</v>
      </c>
      <c r="C353" s="77" t="s">
        <v>692</v>
      </c>
      <c r="D353" s="85">
        <v>66</v>
      </c>
      <c r="E353" s="86">
        <v>234.17341999999999</v>
      </c>
      <c r="F353" s="86">
        <f t="shared" si="21"/>
        <v>15455.44572</v>
      </c>
      <c r="G353" s="78">
        <f t="shared" si="20"/>
        <v>3.2946406377660803E-4</v>
      </c>
      <c r="H353" s="78">
        <v>2.121212121212121E-2</v>
      </c>
      <c r="I353" s="80">
        <f t="shared" si="22"/>
        <v>6.9886316558674427E-6</v>
      </c>
      <c r="J353" s="78">
        <v>3.5000000000000003E-2</v>
      </c>
      <c r="K353" s="81">
        <f t="shared" si="23"/>
        <v>1.1531242232181283E-5</v>
      </c>
      <c r="L353" s="127"/>
      <c r="M353" s="127"/>
      <c r="N353" s="127"/>
      <c r="O353" s="127"/>
      <c r="P353" s="127"/>
      <c r="Q353" s="127"/>
      <c r="R353" s="127"/>
    </row>
    <row r="354" spans="2:18">
      <c r="B354" s="35" t="s">
        <v>693</v>
      </c>
      <c r="C354" s="77" t="s">
        <v>694</v>
      </c>
      <c r="D354" s="85">
        <v>254.33</v>
      </c>
      <c r="E354" s="86">
        <v>274.31360000000001</v>
      </c>
      <c r="F354" s="86">
        <f t="shared" si="21"/>
        <v>69766.177888000006</v>
      </c>
      <c r="G354" s="78">
        <f t="shared" si="20"/>
        <v>1.4872070917630073E-3</v>
      </c>
      <c r="H354" s="78" t="s">
        <v>43</v>
      </c>
      <c r="I354" s="80" t="str">
        <f t="shared" si="22"/>
        <v>n/a</v>
      </c>
      <c r="J354" s="78">
        <v>0.12</v>
      </c>
      <c r="K354" s="81">
        <f t="shared" si="23"/>
        <v>1.7846485101156087E-4</v>
      </c>
      <c r="L354" s="127"/>
      <c r="M354" s="127"/>
      <c r="N354" s="127"/>
      <c r="O354" s="127"/>
      <c r="P354" s="127"/>
      <c r="Q354" s="127"/>
      <c r="R354" s="127"/>
    </row>
    <row r="355" spans="2:18">
      <c r="B355" s="35" t="s">
        <v>695</v>
      </c>
      <c r="C355" s="77" t="s">
        <v>696</v>
      </c>
      <c r="D355" s="85">
        <v>581.39</v>
      </c>
      <c r="E355" s="86">
        <v>43.106020000000001</v>
      </c>
      <c r="F355" s="86">
        <f t="shared" si="21"/>
        <v>25061.408967799998</v>
      </c>
      <c r="G355" s="78">
        <f t="shared" si="20"/>
        <v>5.3423458579484532E-4</v>
      </c>
      <c r="H355" s="78" t="s">
        <v>43</v>
      </c>
      <c r="I355" s="80" t="str">
        <f t="shared" si="22"/>
        <v>n/a</v>
      </c>
      <c r="J355" s="78">
        <v>0.08</v>
      </c>
      <c r="K355" s="81">
        <f t="shared" si="23"/>
        <v>4.2738766863587629E-5</v>
      </c>
      <c r="L355" s="127"/>
      <c r="M355" s="127"/>
      <c r="N355" s="127"/>
      <c r="O355" s="127"/>
      <c r="P355" s="127"/>
      <c r="Q355" s="127"/>
      <c r="R355" s="127"/>
    </row>
    <row r="356" spans="2:18">
      <c r="B356" s="35" t="s">
        <v>697</v>
      </c>
      <c r="C356" s="77" t="s">
        <v>698</v>
      </c>
      <c r="D356" s="85">
        <v>187.9</v>
      </c>
      <c r="E356" s="86">
        <v>57.751199999999997</v>
      </c>
      <c r="F356" s="86">
        <f t="shared" si="21"/>
        <v>10851.45048</v>
      </c>
      <c r="G356" s="78">
        <f t="shared" si="20"/>
        <v>2.3132059972783651E-4</v>
      </c>
      <c r="H356" s="78">
        <v>4.2575838211814793E-3</v>
      </c>
      <c r="I356" s="80">
        <f t="shared" si="22"/>
        <v>9.8486684290723357E-7</v>
      </c>
      <c r="J356" s="78">
        <v>0.13</v>
      </c>
      <c r="K356" s="81">
        <f t="shared" si="23"/>
        <v>3.0071677964618748E-5</v>
      </c>
      <c r="L356" s="127"/>
      <c r="M356" s="127"/>
      <c r="N356" s="127"/>
      <c r="O356" s="127"/>
      <c r="P356" s="127"/>
      <c r="Q356" s="127"/>
      <c r="R356" s="127"/>
    </row>
    <row r="357" spans="2:18">
      <c r="B357" s="35" t="s">
        <v>699</v>
      </c>
      <c r="C357" s="77" t="s">
        <v>700</v>
      </c>
      <c r="D357" s="85">
        <v>64.63</v>
      </c>
      <c r="E357" s="86">
        <v>153.57482999999999</v>
      </c>
      <c r="F357" s="86" t="str">
        <f t="shared" si="21"/>
        <v>Excl.</v>
      </c>
      <c r="G357" s="78">
        <f t="shared" si="20"/>
        <v>0</v>
      </c>
      <c r="H357" s="78">
        <v>4.3323533962556088E-2</v>
      </c>
      <c r="I357" s="80">
        <f t="shared" si="22"/>
        <v>0</v>
      </c>
      <c r="J357" s="78" t="s">
        <v>1016</v>
      </c>
      <c r="K357" s="81" t="str">
        <f t="shared" si="23"/>
        <v>n/a</v>
      </c>
      <c r="L357" s="127"/>
      <c r="M357" s="127"/>
      <c r="N357" s="127"/>
      <c r="O357" s="127"/>
      <c r="P357" s="127"/>
      <c r="Q357" s="127"/>
      <c r="R357" s="127"/>
    </row>
    <row r="358" spans="2:18">
      <c r="B358" s="35" t="s">
        <v>701</v>
      </c>
      <c r="C358" s="77" t="s">
        <v>702</v>
      </c>
      <c r="D358" s="85">
        <v>169.2</v>
      </c>
      <c r="E358" s="86">
        <v>110.97807</v>
      </c>
      <c r="F358" s="86">
        <f t="shared" si="21"/>
        <v>18777.489443999999</v>
      </c>
      <c r="G358" s="78">
        <f t="shared" si="20"/>
        <v>4.0028014020566211E-4</v>
      </c>
      <c r="H358" s="78">
        <v>1.8912529550827426E-2</v>
      </c>
      <c r="I358" s="80">
        <f t="shared" si="22"/>
        <v>7.5703099802489298E-6</v>
      </c>
      <c r="J358" s="78">
        <v>3.5000000000000003E-2</v>
      </c>
      <c r="K358" s="81">
        <f t="shared" si="23"/>
        <v>1.4009804907198175E-5</v>
      </c>
      <c r="L358" s="127"/>
      <c r="M358" s="127"/>
      <c r="N358" s="127"/>
      <c r="O358" s="127"/>
      <c r="P358" s="127"/>
      <c r="Q358" s="127"/>
      <c r="R358" s="127"/>
    </row>
    <row r="359" spans="2:18">
      <c r="B359" s="35" t="s">
        <v>703</v>
      </c>
      <c r="C359" s="77" t="s">
        <v>704</v>
      </c>
      <c r="D359" s="85">
        <v>258.38</v>
      </c>
      <c r="E359" s="86">
        <v>113.07295000000001</v>
      </c>
      <c r="F359" s="86">
        <f t="shared" si="21"/>
        <v>29215.788821000002</v>
      </c>
      <c r="G359" s="78">
        <f t="shared" si="20"/>
        <v>6.2279358911985214E-4</v>
      </c>
      <c r="H359" s="78">
        <v>2.0280207446396782E-2</v>
      </c>
      <c r="I359" s="80">
        <f t="shared" si="22"/>
        <v>1.2630383183636603E-5</v>
      </c>
      <c r="J359" s="78">
        <v>0.08</v>
      </c>
      <c r="K359" s="81">
        <f t="shared" si="23"/>
        <v>4.9823487129588173E-5</v>
      </c>
      <c r="L359" s="127"/>
      <c r="M359" s="127"/>
      <c r="N359" s="127"/>
      <c r="O359" s="127"/>
      <c r="P359" s="127"/>
      <c r="Q359" s="127"/>
      <c r="R359" s="127"/>
    </row>
    <row r="360" spans="2:18">
      <c r="B360" s="35" t="s">
        <v>705</v>
      </c>
      <c r="C360" s="77" t="s">
        <v>706</v>
      </c>
      <c r="D360" s="85">
        <v>30.43</v>
      </c>
      <c r="E360" s="86">
        <v>1193.3983700000001</v>
      </c>
      <c r="F360" s="86">
        <f t="shared" si="21"/>
        <v>36315.112399100006</v>
      </c>
      <c r="G360" s="78">
        <f t="shared" si="20"/>
        <v>7.7413002020570488E-4</v>
      </c>
      <c r="H360" s="78">
        <v>5.2579691094314825E-2</v>
      </c>
      <c r="I360" s="80">
        <f t="shared" si="22"/>
        <v>4.0703517329251655E-5</v>
      </c>
      <c r="J360" s="78">
        <v>4.4999999999999998E-2</v>
      </c>
      <c r="K360" s="81">
        <f t="shared" si="23"/>
        <v>3.4835850909256719E-5</v>
      </c>
      <c r="L360" s="127"/>
      <c r="M360" s="127"/>
      <c r="N360" s="127"/>
      <c r="O360" s="127"/>
      <c r="P360" s="127"/>
      <c r="Q360" s="127"/>
      <c r="R360" s="127"/>
    </row>
    <row r="361" spans="2:18">
      <c r="B361" s="35" t="s">
        <v>707</v>
      </c>
      <c r="C361" s="77" t="s">
        <v>708</v>
      </c>
      <c r="D361" s="85">
        <v>217.6</v>
      </c>
      <c r="E361" s="86">
        <v>467.45726000000002</v>
      </c>
      <c r="F361" s="86">
        <f t="shared" si="21"/>
        <v>101718.69977600001</v>
      </c>
      <c r="G361" s="78">
        <f t="shared" si="20"/>
        <v>2.1683396776391198E-3</v>
      </c>
      <c r="H361" s="78">
        <v>3.125E-2</v>
      </c>
      <c r="I361" s="80">
        <f t="shared" si="22"/>
        <v>6.7760614926222493E-5</v>
      </c>
      <c r="J361" s="78">
        <v>0.11</v>
      </c>
      <c r="K361" s="81">
        <f t="shared" si="23"/>
        <v>2.3851736454030318E-4</v>
      </c>
      <c r="L361" s="127"/>
      <c r="M361" s="127"/>
      <c r="N361" s="127"/>
      <c r="O361" s="127"/>
      <c r="P361" s="127"/>
      <c r="Q361" s="127"/>
      <c r="R361" s="127"/>
    </row>
    <row r="362" spans="2:18">
      <c r="B362" s="35" t="s">
        <v>709</v>
      </c>
      <c r="C362" s="77" t="s">
        <v>710</v>
      </c>
      <c r="D362" s="85">
        <v>634.23</v>
      </c>
      <c r="E362" s="86">
        <v>107.50754000000001</v>
      </c>
      <c r="F362" s="86">
        <f t="shared" si="21"/>
        <v>68184.507094200002</v>
      </c>
      <c r="G362" s="78">
        <f t="shared" si="20"/>
        <v>1.4534905819500426E-3</v>
      </c>
      <c r="H362" s="78">
        <v>5.550037052804188E-3</v>
      </c>
      <c r="I362" s="80">
        <f t="shared" si="22"/>
        <v>8.0669265857246587E-6</v>
      </c>
      <c r="J362" s="78">
        <v>0.02</v>
      </c>
      <c r="K362" s="81">
        <f t="shared" si="23"/>
        <v>2.9069811639000853E-5</v>
      </c>
      <c r="L362" s="127"/>
      <c r="M362" s="127"/>
      <c r="N362" s="127"/>
      <c r="O362" s="127"/>
      <c r="P362" s="127"/>
      <c r="Q362" s="127"/>
      <c r="R362" s="127"/>
    </row>
    <row r="363" spans="2:18">
      <c r="B363" s="35" t="s">
        <v>711</v>
      </c>
      <c r="C363" s="77" t="s">
        <v>712</v>
      </c>
      <c r="D363" s="85">
        <v>190.26</v>
      </c>
      <c r="E363" s="86">
        <v>10597.72935</v>
      </c>
      <c r="F363" s="86">
        <f t="shared" si="21"/>
        <v>2016323.9861309999</v>
      </c>
      <c r="G363" s="78">
        <f t="shared" si="20"/>
        <v>4.2982021120317994E-2</v>
      </c>
      <c r="H363" s="78" t="s">
        <v>43</v>
      </c>
      <c r="I363" s="80" t="str">
        <f t="shared" si="22"/>
        <v>n/a</v>
      </c>
      <c r="J363" s="78">
        <v>0.245</v>
      </c>
      <c r="K363" s="81">
        <f t="shared" si="23"/>
        <v>1.0530595174477908E-2</v>
      </c>
      <c r="L363" s="127"/>
      <c r="M363" s="127"/>
      <c r="N363" s="127"/>
      <c r="O363" s="127"/>
      <c r="P363" s="127"/>
      <c r="Q363" s="127"/>
      <c r="R363" s="127"/>
    </row>
    <row r="364" spans="2:18">
      <c r="B364" s="35" t="s">
        <v>713</v>
      </c>
      <c r="C364" s="77" t="s">
        <v>714</v>
      </c>
      <c r="D364" s="85">
        <v>182.6</v>
      </c>
      <c r="E364" s="86">
        <v>72.897670000000005</v>
      </c>
      <c r="F364" s="86">
        <f t="shared" si="21"/>
        <v>13311.114542000001</v>
      </c>
      <c r="G364" s="78">
        <f t="shared" si="20"/>
        <v>2.8375331063588527E-4</v>
      </c>
      <c r="H364" s="78">
        <v>1.270536692223439E-2</v>
      </c>
      <c r="I364" s="80">
        <f t="shared" si="22"/>
        <v>3.6051899270276766E-6</v>
      </c>
      <c r="J364" s="78">
        <v>6.5000000000000002E-2</v>
      </c>
      <c r="K364" s="81">
        <f t="shared" si="23"/>
        <v>1.8443965191332541E-5</v>
      </c>
      <c r="L364" s="127"/>
      <c r="M364" s="127"/>
      <c r="N364" s="127"/>
      <c r="O364" s="127"/>
      <c r="P364" s="127"/>
      <c r="Q364" s="127"/>
      <c r="R364" s="127"/>
    </row>
    <row r="365" spans="2:18">
      <c r="B365" s="35" t="s">
        <v>715</v>
      </c>
      <c r="C365" s="77" t="s">
        <v>716</v>
      </c>
      <c r="D365" s="85">
        <v>220.74</v>
      </c>
      <c r="E365" s="86">
        <v>39.882939999999998</v>
      </c>
      <c r="F365" s="86">
        <f t="shared" si="21"/>
        <v>8803.7601756000004</v>
      </c>
      <c r="G365" s="78">
        <f t="shared" si="20"/>
        <v>1.8766994213660507E-4</v>
      </c>
      <c r="H365" s="78">
        <v>1.4949714596357704E-2</v>
      </c>
      <c r="I365" s="80">
        <f t="shared" si="22"/>
        <v>2.8056120732572104E-6</v>
      </c>
      <c r="J365" s="78">
        <v>0.12</v>
      </c>
      <c r="K365" s="81">
        <f t="shared" si="23"/>
        <v>2.2520393056392607E-5</v>
      </c>
      <c r="L365" s="127"/>
      <c r="M365" s="127"/>
      <c r="N365" s="127"/>
      <c r="O365" s="127"/>
      <c r="P365" s="127"/>
      <c r="Q365" s="127"/>
      <c r="R365" s="127"/>
    </row>
    <row r="366" spans="2:18">
      <c r="B366" s="35" t="s">
        <v>1244</v>
      </c>
      <c r="C366" s="77" t="s">
        <v>717</v>
      </c>
      <c r="D366" s="85">
        <v>67.19</v>
      </c>
      <c r="E366" s="86">
        <v>158.20959999999999</v>
      </c>
      <c r="F366" s="86">
        <f t="shared" si="21"/>
        <v>10630.103024</v>
      </c>
      <c r="G366" s="78">
        <f t="shared" si="20"/>
        <v>2.2660213131990152E-4</v>
      </c>
      <c r="H366" s="78">
        <v>5.834201518083048E-2</v>
      </c>
      <c r="I366" s="80">
        <f t="shared" si="22"/>
        <v>1.3220424985474237E-5</v>
      </c>
      <c r="J366" s="78">
        <v>1.4999999999999999E-2</v>
      </c>
      <c r="K366" s="81">
        <f t="shared" si="23"/>
        <v>3.3990319697985227E-6</v>
      </c>
      <c r="L366" s="127"/>
      <c r="M366" s="127"/>
      <c r="N366" s="127"/>
      <c r="O366" s="127"/>
      <c r="P366" s="127"/>
      <c r="Q366" s="127"/>
      <c r="R366" s="127"/>
    </row>
    <row r="367" spans="2:18">
      <c r="B367" s="35" t="s">
        <v>718</v>
      </c>
      <c r="C367" s="77" t="s">
        <v>719</v>
      </c>
      <c r="D367" s="85">
        <v>65.59</v>
      </c>
      <c r="E367" s="86">
        <v>1211.78331</v>
      </c>
      <c r="F367" s="86">
        <f t="shared" si="21"/>
        <v>79480.867302900006</v>
      </c>
      <c r="G367" s="78">
        <f t="shared" si="20"/>
        <v>1.6942953317882552E-3</v>
      </c>
      <c r="H367" s="78">
        <v>1.00625095288916E-2</v>
      </c>
      <c r="I367" s="80">
        <f t="shared" si="22"/>
        <v>1.7048862920875872E-5</v>
      </c>
      <c r="J367" s="78">
        <v>0.14000000000000001</v>
      </c>
      <c r="K367" s="81">
        <f t="shared" si="23"/>
        <v>2.3720134645035577E-4</v>
      </c>
      <c r="L367" s="127"/>
      <c r="M367" s="127"/>
      <c r="N367" s="127"/>
      <c r="O367" s="127"/>
      <c r="P367" s="127"/>
      <c r="Q367" s="127"/>
      <c r="R367" s="127"/>
    </row>
    <row r="368" spans="2:18">
      <c r="B368" s="35" t="s">
        <v>720</v>
      </c>
      <c r="C368" s="77" t="s">
        <v>721</v>
      </c>
      <c r="D368" s="85">
        <v>129.72999999999999</v>
      </c>
      <c r="E368" s="86">
        <v>405.02251999999999</v>
      </c>
      <c r="F368" s="86">
        <f t="shared" si="21"/>
        <v>52543.571519599995</v>
      </c>
      <c r="G368" s="78">
        <f t="shared" si="20"/>
        <v>1.1200724270140467E-3</v>
      </c>
      <c r="H368" s="78">
        <v>3.0833269097356049E-3</v>
      </c>
      <c r="I368" s="80">
        <f t="shared" si="22"/>
        <v>3.4535494550652795E-6</v>
      </c>
      <c r="J368" s="78">
        <v>0.12</v>
      </c>
      <c r="K368" s="81">
        <f t="shared" si="23"/>
        <v>1.3440869124168559E-4</v>
      </c>
      <c r="L368" s="127"/>
      <c r="M368" s="127"/>
      <c r="N368" s="127"/>
      <c r="O368" s="127"/>
      <c r="P368" s="127"/>
      <c r="Q368" s="127"/>
      <c r="R368" s="127"/>
    </row>
    <row r="369" spans="2:18">
      <c r="B369" s="35" t="s">
        <v>722</v>
      </c>
      <c r="C369" s="77" t="s">
        <v>723</v>
      </c>
      <c r="D369" s="85">
        <v>132.07</v>
      </c>
      <c r="E369" s="86">
        <v>314.46066999999999</v>
      </c>
      <c r="F369" s="86">
        <f t="shared" si="21"/>
        <v>41530.820686899999</v>
      </c>
      <c r="G369" s="78">
        <f t="shared" si="20"/>
        <v>8.8531338425118511E-4</v>
      </c>
      <c r="H369" s="78">
        <v>3.4224275005678803E-2</v>
      </c>
      <c r="I369" s="80">
        <f t="shared" si="22"/>
        <v>3.0299208728820749E-5</v>
      </c>
      <c r="J369" s="78">
        <v>-0.05</v>
      </c>
      <c r="K369" s="81">
        <f t="shared" si="23"/>
        <v>-4.426566921255926E-5</v>
      </c>
      <c r="L369" s="127"/>
      <c r="M369" s="127"/>
      <c r="N369" s="127"/>
      <c r="O369" s="127"/>
      <c r="P369" s="127"/>
      <c r="Q369" s="127"/>
      <c r="R369" s="127"/>
    </row>
    <row r="370" spans="2:18">
      <c r="B370" s="35" t="s">
        <v>724</v>
      </c>
      <c r="C370" s="77" t="s">
        <v>725</v>
      </c>
      <c r="D370" s="85">
        <v>428.85</v>
      </c>
      <c r="E370" s="86">
        <v>154.62008</v>
      </c>
      <c r="F370" s="86">
        <f t="shared" si="21"/>
        <v>66308.821307999999</v>
      </c>
      <c r="G370" s="78">
        <f t="shared" si="20"/>
        <v>1.4135065483165256E-3</v>
      </c>
      <c r="H370" s="78" t="s">
        <v>43</v>
      </c>
      <c r="I370" s="80" t="str">
        <f t="shared" si="22"/>
        <v>n/a</v>
      </c>
      <c r="J370" s="78">
        <v>0.12</v>
      </c>
      <c r="K370" s="81">
        <f t="shared" si="23"/>
        <v>1.6962078579798307E-4</v>
      </c>
      <c r="L370" s="127"/>
      <c r="M370" s="127"/>
      <c r="N370" s="127"/>
      <c r="O370" s="127"/>
      <c r="P370" s="127"/>
      <c r="Q370" s="127"/>
      <c r="R370" s="127"/>
    </row>
    <row r="371" spans="2:18">
      <c r="B371" s="35" t="s">
        <v>726</v>
      </c>
      <c r="C371" s="77" t="s">
        <v>727</v>
      </c>
      <c r="D371" s="85">
        <v>102.4</v>
      </c>
      <c r="E371" s="86">
        <v>118.25754999999999</v>
      </c>
      <c r="F371" s="86">
        <f t="shared" si="21"/>
        <v>12109.573120000001</v>
      </c>
      <c r="G371" s="78">
        <f t="shared" si="20"/>
        <v>2.5814002669314018E-4</v>
      </c>
      <c r="H371" s="78">
        <v>2.4218749999999997E-2</v>
      </c>
      <c r="I371" s="80">
        <f t="shared" si="22"/>
        <v>6.2518287714744878E-6</v>
      </c>
      <c r="J371" s="78">
        <v>0.05</v>
      </c>
      <c r="K371" s="81">
        <f t="shared" si="23"/>
        <v>1.290700133465701E-5</v>
      </c>
      <c r="L371" s="127"/>
      <c r="M371" s="127"/>
      <c r="N371" s="127"/>
      <c r="O371" s="127"/>
      <c r="P371" s="127"/>
      <c r="Q371" s="127"/>
      <c r="R371" s="127"/>
    </row>
    <row r="372" spans="2:18">
      <c r="B372" s="35" t="s">
        <v>728</v>
      </c>
      <c r="C372" s="77" t="s">
        <v>729</v>
      </c>
      <c r="D372" s="85">
        <v>312.04000000000002</v>
      </c>
      <c r="E372" s="86">
        <v>625.47994000000006</v>
      </c>
      <c r="F372" s="86">
        <f t="shared" si="21"/>
        <v>195174.76047760004</v>
      </c>
      <c r="G372" s="78">
        <f t="shared" si="20"/>
        <v>4.1605445031174569E-3</v>
      </c>
      <c r="H372" s="78">
        <v>1.8971926676067171E-2</v>
      </c>
      <c r="I372" s="80">
        <f t="shared" si="22"/>
        <v>7.893354524565872E-5</v>
      </c>
      <c r="J372" s="78">
        <v>0.125</v>
      </c>
      <c r="K372" s="81">
        <f t="shared" si="23"/>
        <v>5.2006806288968212E-4</v>
      </c>
      <c r="L372" s="127"/>
      <c r="M372" s="127"/>
      <c r="N372" s="127"/>
      <c r="O372" s="127"/>
      <c r="P372" s="127"/>
      <c r="Q372" s="127"/>
      <c r="R372" s="127"/>
    </row>
    <row r="373" spans="2:18">
      <c r="B373" s="35" t="s">
        <v>730</v>
      </c>
      <c r="C373" s="77" t="s">
        <v>731</v>
      </c>
      <c r="D373" s="85">
        <v>1383.29</v>
      </c>
      <c r="E373" s="86">
        <v>56.084589999999999</v>
      </c>
      <c r="F373" s="86">
        <f t="shared" si="21"/>
        <v>77581.252501099996</v>
      </c>
      <c r="G373" s="78">
        <f t="shared" si="20"/>
        <v>1.6538012028223502E-3</v>
      </c>
      <c r="H373" s="78" t="s">
        <v>43</v>
      </c>
      <c r="I373" s="80" t="str">
        <f t="shared" si="22"/>
        <v>n/a</v>
      </c>
      <c r="J373" s="78">
        <v>0.19</v>
      </c>
      <c r="K373" s="81">
        <f t="shared" si="23"/>
        <v>3.1422222853624653E-4</v>
      </c>
      <c r="L373" s="127"/>
      <c r="M373" s="127"/>
      <c r="N373" s="127"/>
      <c r="O373" s="127"/>
      <c r="P373" s="127"/>
      <c r="Q373" s="127"/>
      <c r="R373" s="127"/>
    </row>
    <row r="374" spans="2:18">
      <c r="B374" s="35" t="s">
        <v>732</v>
      </c>
      <c r="C374" s="77" t="s">
        <v>733</v>
      </c>
      <c r="D374" s="85">
        <v>157.36000000000001</v>
      </c>
      <c r="E374" s="86">
        <v>279.10194000000001</v>
      </c>
      <c r="F374" s="86">
        <f t="shared" si="21"/>
        <v>43919.481278400002</v>
      </c>
      <c r="G374" s="78">
        <f t="shared" si="20"/>
        <v>9.3623251267465366E-4</v>
      </c>
      <c r="H374" s="78">
        <v>1.804778851042196E-2</v>
      </c>
      <c r="I374" s="80">
        <f t="shared" si="22"/>
        <v>1.6896926385333098E-5</v>
      </c>
      <c r="J374" s="78">
        <v>0.1</v>
      </c>
      <c r="K374" s="81">
        <f t="shared" si="23"/>
        <v>9.3623251267465366E-5</v>
      </c>
      <c r="L374" s="127"/>
      <c r="M374" s="127"/>
      <c r="N374" s="127"/>
      <c r="O374" s="127"/>
      <c r="P374" s="127"/>
      <c r="Q374" s="127"/>
      <c r="R374" s="127"/>
    </row>
    <row r="375" spans="2:18">
      <c r="B375" s="35" t="s">
        <v>734</v>
      </c>
      <c r="C375" s="77" t="s">
        <v>735</v>
      </c>
      <c r="D375" s="85">
        <v>111.79</v>
      </c>
      <c r="E375" s="86">
        <v>926.17499999999995</v>
      </c>
      <c r="F375" s="86">
        <f t="shared" si="21"/>
        <v>103537.10325</v>
      </c>
      <c r="G375" s="78">
        <f t="shared" si="20"/>
        <v>2.2071026230101667E-3</v>
      </c>
      <c r="H375" s="78">
        <v>3.6139189551838265E-2</v>
      </c>
      <c r="I375" s="80">
        <f t="shared" si="22"/>
        <v>7.976290005332385E-5</v>
      </c>
      <c r="J375" s="78">
        <v>2.5000000000000001E-2</v>
      </c>
      <c r="K375" s="81">
        <f t="shared" si="23"/>
        <v>5.5177565575254169E-5</v>
      </c>
      <c r="L375" s="127"/>
      <c r="M375" s="127"/>
      <c r="N375" s="127"/>
      <c r="O375" s="127"/>
      <c r="P375" s="127"/>
      <c r="Q375" s="127"/>
      <c r="R375" s="127"/>
    </row>
    <row r="376" spans="2:18">
      <c r="B376" s="35" t="s">
        <v>736</v>
      </c>
      <c r="C376" s="77" t="s">
        <v>737</v>
      </c>
      <c r="D376" s="85">
        <v>40.42</v>
      </c>
      <c r="E376" s="86">
        <v>576.69741999999997</v>
      </c>
      <c r="F376" s="86">
        <f t="shared" si="21"/>
        <v>23310.109716399998</v>
      </c>
      <c r="G376" s="78">
        <f t="shared" si="20"/>
        <v>4.9690210255830399E-4</v>
      </c>
      <c r="H376" s="78">
        <v>4.4037605145967343E-2</v>
      </c>
      <c r="I376" s="80">
        <f t="shared" si="22"/>
        <v>2.188237858866356E-5</v>
      </c>
      <c r="J376" s="78">
        <v>5.5E-2</v>
      </c>
      <c r="K376" s="81">
        <f t="shared" si="23"/>
        <v>2.732961564070672E-5</v>
      </c>
      <c r="L376" s="127"/>
      <c r="M376" s="127"/>
      <c r="N376" s="127"/>
      <c r="O376" s="127"/>
      <c r="P376" s="127"/>
      <c r="Q376" s="127"/>
      <c r="R376" s="127"/>
    </row>
    <row r="377" spans="2:18">
      <c r="B377" s="35" t="s">
        <v>738</v>
      </c>
      <c r="C377" s="77" t="s">
        <v>739</v>
      </c>
      <c r="D377" s="85">
        <v>253.87</v>
      </c>
      <c r="E377" s="86">
        <v>94.6</v>
      </c>
      <c r="F377" s="86">
        <f t="shared" si="21"/>
        <v>24016.101999999999</v>
      </c>
      <c r="G377" s="78">
        <f t="shared" si="20"/>
        <v>5.119517550214996E-4</v>
      </c>
      <c r="H377" s="78" t="s">
        <v>43</v>
      </c>
      <c r="I377" s="80" t="str">
        <f t="shared" si="22"/>
        <v>n/a</v>
      </c>
      <c r="J377" s="78">
        <v>0.105</v>
      </c>
      <c r="K377" s="81">
        <f t="shared" si="23"/>
        <v>5.3754934277257454E-5</v>
      </c>
      <c r="L377" s="127"/>
      <c r="M377" s="127"/>
      <c r="N377" s="127"/>
      <c r="O377" s="127"/>
      <c r="P377" s="127"/>
      <c r="Q377" s="127"/>
      <c r="R377" s="127"/>
    </row>
    <row r="378" spans="2:18">
      <c r="B378" s="35" t="s">
        <v>740</v>
      </c>
      <c r="C378" s="77" t="s">
        <v>741</v>
      </c>
      <c r="D378" s="85">
        <v>254.18</v>
      </c>
      <c r="E378" s="86">
        <v>148.19832</v>
      </c>
      <c r="F378" s="86">
        <f t="shared" si="21"/>
        <v>37669.048977600003</v>
      </c>
      <c r="G378" s="78">
        <f t="shared" si="20"/>
        <v>8.0299191492745766E-4</v>
      </c>
      <c r="H378" s="78">
        <v>1.5736879376819577E-3</v>
      </c>
      <c r="I378" s="80">
        <f t="shared" si="22"/>
        <v>1.2636586905774769E-6</v>
      </c>
      <c r="J378" s="78">
        <v>0.17499999999999999</v>
      </c>
      <c r="K378" s="81">
        <f t="shared" si="23"/>
        <v>1.4052358511230508E-4</v>
      </c>
      <c r="L378" s="127"/>
      <c r="M378" s="127"/>
      <c r="N378" s="127"/>
      <c r="O378" s="127"/>
      <c r="P378" s="127"/>
      <c r="Q378" s="127"/>
      <c r="R378" s="127"/>
    </row>
    <row r="379" spans="2:18">
      <c r="B379" s="35" t="s">
        <v>742</v>
      </c>
      <c r="C379" s="77" t="s">
        <v>743</v>
      </c>
      <c r="D379" s="85">
        <v>68.489999999999995</v>
      </c>
      <c r="E379" s="86">
        <v>124.17677999999999</v>
      </c>
      <c r="F379" s="86">
        <f t="shared" si="21"/>
        <v>8504.8676621999984</v>
      </c>
      <c r="G379" s="78">
        <f t="shared" si="20"/>
        <v>1.8129844409758451E-4</v>
      </c>
      <c r="H379" s="78" t="s">
        <v>43</v>
      </c>
      <c r="I379" s="80" t="str">
        <f t="shared" si="22"/>
        <v>n/a</v>
      </c>
      <c r="J379" s="78">
        <v>0.08</v>
      </c>
      <c r="K379" s="81">
        <f t="shared" si="23"/>
        <v>1.4503875527806762E-5</v>
      </c>
      <c r="L379" s="127"/>
      <c r="M379" s="127"/>
      <c r="N379" s="127"/>
      <c r="O379" s="127"/>
      <c r="P379" s="127"/>
      <c r="Q379" s="127"/>
      <c r="R379" s="127"/>
    </row>
    <row r="380" spans="2:18">
      <c r="B380" s="35" t="s">
        <v>744</v>
      </c>
      <c r="C380" s="77" t="s">
        <v>745</v>
      </c>
      <c r="D380" s="85">
        <v>100.4</v>
      </c>
      <c r="E380" s="86">
        <v>270.15767</v>
      </c>
      <c r="F380" s="86">
        <f t="shared" si="21"/>
        <v>27123.830068000003</v>
      </c>
      <c r="G380" s="78">
        <f t="shared" si="20"/>
        <v>5.7819926007216004E-4</v>
      </c>
      <c r="H380" s="78">
        <v>2.8286852589641431E-2</v>
      </c>
      <c r="I380" s="80">
        <f t="shared" si="22"/>
        <v>1.6355437237100938E-5</v>
      </c>
      <c r="J380" s="78">
        <v>6.5000000000000002E-2</v>
      </c>
      <c r="K380" s="81">
        <f t="shared" si="23"/>
        <v>3.7582951904690407E-5</v>
      </c>
      <c r="L380" s="127"/>
      <c r="M380" s="127"/>
      <c r="N380" s="127"/>
      <c r="O380" s="127"/>
      <c r="P380" s="127"/>
      <c r="Q380" s="127"/>
      <c r="R380" s="127"/>
    </row>
    <row r="381" spans="2:18">
      <c r="B381" s="35" t="s">
        <v>746</v>
      </c>
      <c r="C381" s="77" t="s">
        <v>747</v>
      </c>
      <c r="D381" s="85">
        <v>316.56</v>
      </c>
      <c r="E381" s="86">
        <v>87.651780000000002</v>
      </c>
      <c r="F381" s="86">
        <f t="shared" si="21"/>
        <v>27747.047476800002</v>
      </c>
      <c r="G381" s="78">
        <f t="shared" si="20"/>
        <v>5.9148439877598096E-4</v>
      </c>
      <c r="H381" s="78" t="s">
        <v>43</v>
      </c>
      <c r="I381" s="80" t="str">
        <f t="shared" si="22"/>
        <v>n/a</v>
      </c>
      <c r="J381" s="78">
        <v>9.5000000000000001E-2</v>
      </c>
      <c r="K381" s="81">
        <f t="shared" si="23"/>
        <v>5.6191017883718193E-5</v>
      </c>
      <c r="L381" s="127"/>
      <c r="M381" s="127"/>
      <c r="N381" s="127"/>
      <c r="O381" s="127"/>
      <c r="P381" s="127"/>
      <c r="Q381" s="127"/>
      <c r="R381" s="127"/>
    </row>
    <row r="382" spans="2:18">
      <c r="B382" s="35" t="s">
        <v>748</v>
      </c>
      <c r="C382" s="77" t="s">
        <v>749</v>
      </c>
      <c r="D382" s="85">
        <v>454.64</v>
      </c>
      <c r="E382" s="86">
        <v>38.030050000000003</v>
      </c>
      <c r="F382" s="86">
        <f t="shared" si="21"/>
        <v>17289.981932000002</v>
      </c>
      <c r="G382" s="78">
        <f t="shared" si="20"/>
        <v>3.6857091106531025E-4</v>
      </c>
      <c r="H382" s="78">
        <v>9.1500967798697885E-3</v>
      </c>
      <c r="I382" s="80">
        <f t="shared" si="22"/>
        <v>3.3724595064923694E-6</v>
      </c>
      <c r="J382" s="78">
        <v>0.09</v>
      </c>
      <c r="K382" s="81">
        <f t="shared" si="23"/>
        <v>3.3171381995877921E-5</v>
      </c>
      <c r="L382" s="127"/>
      <c r="M382" s="127"/>
      <c r="N382" s="127"/>
      <c r="O382" s="127"/>
      <c r="P382" s="127"/>
      <c r="Q382" s="127"/>
      <c r="R382" s="127"/>
    </row>
    <row r="383" spans="2:18">
      <c r="B383" s="35" t="s">
        <v>750</v>
      </c>
      <c r="C383" s="77" t="s">
        <v>751</v>
      </c>
      <c r="D383" s="85">
        <v>108.38</v>
      </c>
      <c r="E383" s="86">
        <v>24400</v>
      </c>
      <c r="F383" s="86">
        <f t="shared" si="21"/>
        <v>2644472</v>
      </c>
      <c r="G383" s="78">
        <f t="shared" si="20"/>
        <v>5.6372265636830447E-2</v>
      </c>
      <c r="H383" s="78">
        <v>3.6907178446207787E-4</v>
      </c>
      <c r="I383" s="80">
        <f t="shared" si="22"/>
        <v>2.0805412672755287E-5</v>
      </c>
      <c r="J383" s="78">
        <v>0.41</v>
      </c>
      <c r="K383" s="81">
        <f t="shared" si="23"/>
        <v>2.3112628911100483E-2</v>
      </c>
      <c r="L383" s="127"/>
      <c r="M383" s="127"/>
      <c r="N383" s="127"/>
      <c r="O383" s="127"/>
      <c r="P383" s="127"/>
      <c r="Q383" s="127"/>
      <c r="R383" s="127"/>
    </row>
    <row r="384" spans="2:18">
      <c r="B384" s="35" t="s">
        <v>752</v>
      </c>
      <c r="C384" s="77" t="s">
        <v>753</v>
      </c>
      <c r="D384" s="85">
        <v>76.5</v>
      </c>
      <c r="E384" s="86">
        <v>494.61550999999997</v>
      </c>
      <c r="F384" s="86">
        <f t="shared" si="21"/>
        <v>37838.086514999995</v>
      </c>
      <c r="G384" s="78">
        <f t="shared" si="20"/>
        <v>8.0659529169261463E-4</v>
      </c>
      <c r="H384" s="78">
        <v>1.6209150326797386E-2</v>
      </c>
      <c r="I384" s="80">
        <f t="shared" si="22"/>
        <v>1.3074224335932577E-5</v>
      </c>
      <c r="J384" s="78">
        <v>0.09</v>
      </c>
      <c r="K384" s="81">
        <f t="shared" si="23"/>
        <v>7.259357625233532E-5</v>
      </c>
      <c r="L384" s="127"/>
      <c r="M384" s="127"/>
      <c r="N384" s="127"/>
      <c r="O384" s="127"/>
      <c r="P384" s="127"/>
      <c r="Q384" s="127"/>
      <c r="R384" s="127"/>
    </row>
    <row r="385" spans="2:18">
      <c r="B385" s="35" t="s">
        <v>754</v>
      </c>
      <c r="C385" s="77" t="s">
        <v>755</v>
      </c>
      <c r="D385" s="85">
        <v>495.27</v>
      </c>
      <c r="E385" s="86">
        <v>358.27456999999998</v>
      </c>
      <c r="F385" s="86">
        <f t="shared" si="21"/>
        <v>177442.64628389999</v>
      </c>
      <c r="G385" s="78">
        <f t="shared" si="20"/>
        <v>3.7825486492646379E-3</v>
      </c>
      <c r="H385" s="78" t="s">
        <v>43</v>
      </c>
      <c r="I385" s="80" t="str">
        <f t="shared" si="22"/>
        <v>n/a</v>
      </c>
      <c r="J385" s="78">
        <v>0.14000000000000001</v>
      </c>
      <c r="K385" s="81">
        <f t="shared" si="23"/>
        <v>5.2955681089704931E-4</v>
      </c>
      <c r="L385" s="127"/>
      <c r="M385" s="127"/>
      <c r="N385" s="127"/>
      <c r="O385" s="127"/>
      <c r="P385" s="127"/>
      <c r="Q385" s="127"/>
      <c r="R385" s="127"/>
    </row>
    <row r="386" spans="2:18">
      <c r="B386" s="35" t="s">
        <v>756</v>
      </c>
      <c r="C386" s="77" t="s">
        <v>757</v>
      </c>
      <c r="D386" s="85">
        <v>207.25</v>
      </c>
      <c r="E386" s="86">
        <v>176.49571</v>
      </c>
      <c r="F386" s="86" t="str">
        <f t="shared" si="21"/>
        <v>Excl.</v>
      </c>
      <c r="G386" s="78">
        <f t="shared" si="20"/>
        <v>0</v>
      </c>
      <c r="H386" s="78" t="s">
        <v>43</v>
      </c>
      <c r="I386" s="80" t="str">
        <f t="shared" si="22"/>
        <v>n/a</v>
      </c>
      <c r="J386" s="78" t="s">
        <v>1016</v>
      </c>
      <c r="K386" s="81" t="str">
        <f t="shared" si="23"/>
        <v>n/a</v>
      </c>
      <c r="L386" s="127"/>
      <c r="M386" s="127"/>
      <c r="N386" s="127"/>
      <c r="O386" s="127"/>
      <c r="P386" s="127"/>
      <c r="Q386" s="127"/>
      <c r="R386" s="127"/>
    </row>
    <row r="387" spans="2:18">
      <c r="B387" s="35" t="s">
        <v>758</v>
      </c>
      <c r="C387" s="77" t="s">
        <v>759</v>
      </c>
      <c r="D387" s="85">
        <v>242.16</v>
      </c>
      <c r="E387" s="86">
        <v>312.28494999999998</v>
      </c>
      <c r="F387" s="86">
        <f t="shared" si="21"/>
        <v>75622.923491999987</v>
      </c>
      <c r="G387" s="78">
        <f t="shared" si="20"/>
        <v>1.6120554618557993E-3</v>
      </c>
      <c r="H387" s="78">
        <v>9.5804426825239503E-3</v>
      </c>
      <c r="I387" s="80">
        <f t="shared" si="22"/>
        <v>1.5444204953359158E-5</v>
      </c>
      <c r="J387" s="78">
        <v>0.11</v>
      </c>
      <c r="K387" s="81">
        <f t="shared" si="23"/>
        <v>1.7732610080413793E-4</v>
      </c>
      <c r="L387" s="127"/>
      <c r="M387" s="127"/>
      <c r="N387" s="127"/>
      <c r="O387" s="127"/>
      <c r="P387" s="127"/>
      <c r="Q387" s="127"/>
      <c r="R387" s="127"/>
    </row>
    <row r="388" spans="2:18">
      <c r="B388" s="35" t="s">
        <v>760</v>
      </c>
      <c r="C388" s="77" t="s">
        <v>761</v>
      </c>
      <c r="D388" s="85">
        <v>67.73</v>
      </c>
      <c r="E388" s="86">
        <v>466</v>
      </c>
      <c r="F388" s="86">
        <f t="shared" si="21"/>
        <v>31562.18</v>
      </c>
      <c r="G388" s="78">
        <f t="shared" si="20"/>
        <v>6.7281165958174539E-4</v>
      </c>
      <c r="H388" s="78">
        <v>1.7126827107633247E-2</v>
      </c>
      <c r="I388" s="80">
        <f t="shared" si="22"/>
        <v>1.1523128969656348E-5</v>
      </c>
      <c r="J388" s="78">
        <v>0.115</v>
      </c>
      <c r="K388" s="81">
        <f t="shared" si="23"/>
        <v>7.737334085190072E-5</v>
      </c>
      <c r="L388" s="127"/>
      <c r="M388" s="127"/>
      <c r="N388" s="127"/>
      <c r="O388" s="127"/>
      <c r="P388" s="127"/>
      <c r="Q388" s="127"/>
      <c r="R388" s="127"/>
    </row>
    <row r="389" spans="2:18">
      <c r="B389" s="35" t="s">
        <v>762</v>
      </c>
      <c r="C389" s="77" t="s">
        <v>763</v>
      </c>
      <c r="D389" s="85">
        <v>546.29</v>
      </c>
      <c r="E389" s="86">
        <v>310.79039</v>
      </c>
      <c r="F389" s="86">
        <f t="shared" si="21"/>
        <v>169781.6821531</v>
      </c>
      <c r="G389" s="78">
        <f t="shared" si="20"/>
        <v>3.619239714620714E-3</v>
      </c>
      <c r="H389" s="78">
        <v>2.1966354866462871E-2</v>
      </c>
      <c r="I389" s="80">
        <f t="shared" si="22"/>
        <v>7.9501503918154407E-5</v>
      </c>
      <c r="J389" s="78">
        <v>0.115</v>
      </c>
      <c r="K389" s="81">
        <f t="shared" si="23"/>
        <v>4.1621256718138211E-4</v>
      </c>
      <c r="L389" s="127"/>
      <c r="M389" s="127"/>
      <c r="N389" s="127"/>
      <c r="O389" s="127"/>
      <c r="P389" s="127"/>
      <c r="Q389" s="127"/>
      <c r="R389" s="127"/>
    </row>
    <row r="390" spans="2:18">
      <c r="B390" s="35" t="s">
        <v>764</v>
      </c>
      <c r="C390" s="77" t="s">
        <v>765</v>
      </c>
      <c r="D390" s="85">
        <v>220.01</v>
      </c>
      <c r="E390" s="86">
        <v>107.61524</v>
      </c>
      <c r="F390" s="86">
        <f t="shared" si="21"/>
        <v>23676.428952399998</v>
      </c>
      <c r="G390" s="78">
        <f t="shared" si="20"/>
        <v>5.0471093747116093E-4</v>
      </c>
      <c r="H390" s="78">
        <v>2.0180900868142358E-2</v>
      </c>
      <c r="I390" s="80">
        <f t="shared" si="22"/>
        <v>1.0185521396172695E-5</v>
      </c>
      <c r="J390" s="78">
        <v>0.19</v>
      </c>
      <c r="K390" s="81">
        <f t="shared" si="23"/>
        <v>9.589507811952058E-5</v>
      </c>
      <c r="L390" s="127"/>
      <c r="M390" s="127"/>
      <c r="N390" s="127"/>
      <c r="O390" s="127"/>
      <c r="P390" s="127"/>
      <c r="Q390" s="127"/>
      <c r="R390" s="127"/>
    </row>
    <row r="391" spans="2:18">
      <c r="B391" s="35" t="s">
        <v>766</v>
      </c>
      <c r="C391" s="77" t="s">
        <v>767</v>
      </c>
      <c r="D391" s="85">
        <v>71.36</v>
      </c>
      <c r="E391" s="86">
        <v>651.91336999999999</v>
      </c>
      <c r="F391" s="86">
        <f t="shared" si="21"/>
        <v>46520.538083200001</v>
      </c>
      <c r="G391" s="78">
        <f t="shared" si="20"/>
        <v>9.9167929567582397E-4</v>
      </c>
      <c r="H391" s="78">
        <v>3.6154708520179372E-2</v>
      </c>
      <c r="I391" s="80">
        <f t="shared" si="22"/>
        <v>3.5853875880656195E-5</v>
      </c>
      <c r="J391" s="78">
        <v>0.06</v>
      </c>
      <c r="K391" s="81">
        <f t="shared" si="23"/>
        <v>5.9500757740549434E-5</v>
      </c>
      <c r="L391" s="127"/>
      <c r="M391" s="127"/>
      <c r="N391" s="127"/>
      <c r="O391" s="127"/>
      <c r="P391" s="127"/>
      <c r="Q391" s="127"/>
      <c r="R391" s="127"/>
    </row>
    <row r="392" spans="2:18">
      <c r="B392" s="35" t="s">
        <v>768</v>
      </c>
      <c r="C392" s="77" t="s">
        <v>769</v>
      </c>
      <c r="D392" s="85">
        <v>465.69</v>
      </c>
      <c r="E392" s="86">
        <v>179.88933</v>
      </c>
      <c r="F392" s="86">
        <f t="shared" si="21"/>
        <v>83772.662087699995</v>
      </c>
      <c r="G392" s="78">
        <f t="shared" si="20"/>
        <v>1.7857836121207785E-3</v>
      </c>
      <c r="H392" s="78">
        <v>8.0740406708325278E-3</v>
      </c>
      <c r="I392" s="80">
        <f t="shared" si="22"/>
        <v>1.4418489513569385E-5</v>
      </c>
      <c r="J392" s="78">
        <v>8.5000000000000006E-2</v>
      </c>
      <c r="K392" s="81">
        <f t="shared" si="23"/>
        <v>1.5179160703026619E-4</v>
      </c>
      <c r="L392" s="127"/>
      <c r="M392" s="127"/>
      <c r="N392" s="127"/>
      <c r="O392" s="127"/>
      <c r="P392" s="127"/>
      <c r="Q392" s="127"/>
      <c r="R392" s="127"/>
    </row>
    <row r="393" spans="2:18">
      <c r="B393" s="35" t="s">
        <v>770</v>
      </c>
      <c r="C393" s="77" t="s">
        <v>771</v>
      </c>
      <c r="D393" s="85">
        <v>40.69</v>
      </c>
      <c r="E393" s="86">
        <v>421.42113000000001</v>
      </c>
      <c r="F393" s="86">
        <f t="shared" si="21"/>
        <v>17147.6257797</v>
      </c>
      <c r="G393" s="78">
        <f t="shared" si="20"/>
        <v>3.6553630195147095E-4</v>
      </c>
      <c r="H393" s="78" t="s">
        <v>43</v>
      </c>
      <c r="I393" s="80" t="str">
        <f t="shared" si="22"/>
        <v>n/a</v>
      </c>
      <c r="J393" s="78">
        <v>4.4999999999999998E-2</v>
      </c>
      <c r="K393" s="81">
        <f t="shared" si="23"/>
        <v>1.6449133587816191E-5</v>
      </c>
      <c r="L393" s="127"/>
      <c r="M393" s="127"/>
      <c r="N393" s="127"/>
      <c r="O393" s="127"/>
      <c r="P393" s="127"/>
      <c r="Q393" s="127"/>
      <c r="R393" s="127"/>
    </row>
    <row r="394" spans="2:18">
      <c r="B394" s="35" t="s">
        <v>772</v>
      </c>
      <c r="C394" s="77" t="s">
        <v>773</v>
      </c>
      <c r="D394" s="85">
        <v>4606.91</v>
      </c>
      <c r="E394" s="86">
        <v>32.815199999999997</v>
      </c>
      <c r="F394" s="86">
        <f t="shared" si="21"/>
        <v>151176.67303199999</v>
      </c>
      <c r="G394" s="78">
        <f t="shared" si="20"/>
        <v>3.2226363411116342E-3</v>
      </c>
      <c r="H394" s="78">
        <v>8.3353050092144186E-3</v>
      </c>
      <c r="I394" s="80">
        <f t="shared" si="22"/>
        <v>2.686165683694423E-5</v>
      </c>
      <c r="J394" s="78">
        <v>0.22</v>
      </c>
      <c r="K394" s="81">
        <f t="shared" si="23"/>
        <v>7.0897999504455954E-4</v>
      </c>
      <c r="L394" s="127"/>
      <c r="M394" s="127"/>
      <c r="N394" s="127"/>
      <c r="O394" s="127"/>
      <c r="P394" s="127"/>
      <c r="Q394" s="127"/>
      <c r="R394" s="127"/>
    </row>
    <row r="395" spans="2:18">
      <c r="B395" s="35" t="s">
        <v>774</v>
      </c>
      <c r="C395" s="77" t="s">
        <v>775</v>
      </c>
      <c r="D395" s="85">
        <v>266.27</v>
      </c>
      <c r="E395" s="86">
        <v>57.652259999999998</v>
      </c>
      <c r="F395" s="86">
        <f t="shared" si="21"/>
        <v>15351.067270199999</v>
      </c>
      <c r="G395" s="78">
        <f t="shared" si="20"/>
        <v>3.2723902615137089E-4</v>
      </c>
      <c r="H395" s="78" t="s">
        <v>43</v>
      </c>
      <c r="I395" s="80" t="str">
        <f t="shared" si="22"/>
        <v>n/a</v>
      </c>
      <c r="J395" s="78">
        <v>0.1</v>
      </c>
      <c r="K395" s="81">
        <f t="shared" si="23"/>
        <v>3.2723902615137091E-5</v>
      </c>
      <c r="L395" s="127"/>
      <c r="M395" s="127"/>
      <c r="N395" s="127"/>
      <c r="O395" s="127"/>
      <c r="P395" s="127"/>
      <c r="Q395" s="127"/>
      <c r="R395" s="127"/>
    </row>
    <row r="396" spans="2:18">
      <c r="B396" s="35" t="s">
        <v>776</v>
      </c>
      <c r="C396" s="77" t="s">
        <v>777</v>
      </c>
      <c r="D396" s="85">
        <v>80.5</v>
      </c>
      <c r="E396" s="86">
        <v>150.38748000000001</v>
      </c>
      <c r="F396" s="86">
        <f t="shared" si="21"/>
        <v>12106.192140000001</v>
      </c>
      <c r="G396" s="78">
        <f t="shared" si="20"/>
        <v>2.580679542708673E-4</v>
      </c>
      <c r="H396" s="78" t="s">
        <v>43</v>
      </c>
      <c r="I396" s="80" t="str">
        <f t="shared" si="22"/>
        <v>n/a</v>
      </c>
      <c r="J396" s="78">
        <v>0.08</v>
      </c>
      <c r="K396" s="81">
        <f t="shared" si="23"/>
        <v>2.0645436341669383E-5</v>
      </c>
      <c r="L396" s="127"/>
      <c r="M396" s="127"/>
      <c r="N396" s="127"/>
      <c r="O396" s="127"/>
      <c r="P396" s="127"/>
      <c r="Q396" s="127"/>
      <c r="R396" s="127"/>
    </row>
    <row r="397" spans="2:18">
      <c r="B397" s="35" t="s">
        <v>778</v>
      </c>
      <c r="C397" s="77" t="s">
        <v>779</v>
      </c>
      <c r="D397" s="85">
        <v>150.52000000000001</v>
      </c>
      <c r="E397" s="86">
        <v>51.14161</v>
      </c>
      <c r="F397" s="86">
        <f t="shared" si="21"/>
        <v>7697.8351372000006</v>
      </c>
      <c r="G397" s="78">
        <f t="shared" si="20"/>
        <v>1.6409491466832154E-4</v>
      </c>
      <c r="H397" s="78" t="s">
        <v>43</v>
      </c>
      <c r="I397" s="80" t="str">
        <f t="shared" si="22"/>
        <v>n/a</v>
      </c>
      <c r="J397" s="78">
        <v>4.4999999999999998E-2</v>
      </c>
      <c r="K397" s="81">
        <f t="shared" si="23"/>
        <v>7.3842711600744688E-6</v>
      </c>
      <c r="L397" s="127"/>
      <c r="M397" s="127"/>
      <c r="N397" s="127"/>
      <c r="O397" s="127"/>
      <c r="P397" s="127"/>
      <c r="Q397" s="127"/>
      <c r="R397" s="127"/>
    </row>
    <row r="398" spans="2:18">
      <c r="B398" s="35" t="s">
        <v>780</v>
      </c>
      <c r="C398" s="77" t="s">
        <v>781</v>
      </c>
      <c r="D398" s="85">
        <v>216.35</v>
      </c>
      <c r="E398" s="86">
        <v>37.693219999999997</v>
      </c>
      <c r="F398" s="86">
        <f t="shared" si="21"/>
        <v>8154.9281469999987</v>
      </c>
      <c r="G398" s="78">
        <f t="shared" si="20"/>
        <v>1.7383877603996165E-4</v>
      </c>
      <c r="H398" s="78">
        <v>1.4051305754564364E-2</v>
      </c>
      <c r="I398" s="80">
        <f t="shared" si="22"/>
        <v>2.4426617941367387E-6</v>
      </c>
      <c r="J398" s="78">
        <v>0.1</v>
      </c>
      <c r="K398" s="81">
        <f t="shared" si="23"/>
        <v>1.7383877603996164E-5</v>
      </c>
      <c r="L398" s="127"/>
      <c r="M398" s="127"/>
      <c r="N398" s="127"/>
      <c r="O398" s="127"/>
      <c r="P398" s="127"/>
      <c r="Q398" s="127"/>
      <c r="R398" s="127"/>
    </row>
    <row r="399" spans="2:18">
      <c r="B399" s="35" t="s">
        <v>782</v>
      </c>
      <c r="C399" s="77" t="s">
        <v>783</v>
      </c>
      <c r="D399" s="85">
        <v>37.4</v>
      </c>
      <c r="E399" s="86">
        <v>649</v>
      </c>
      <c r="F399" s="86">
        <f t="shared" si="21"/>
        <v>24272.6</v>
      </c>
      <c r="G399" s="78">
        <f t="shared" si="20"/>
        <v>5.1741952832040975E-4</v>
      </c>
      <c r="H399" s="78">
        <v>2.5668449197860963E-2</v>
      </c>
      <c r="I399" s="80">
        <f t="shared" si="22"/>
        <v>1.3281356876673619E-5</v>
      </c>
      <c r="J399" s="78">
        <v>1.4999999999999999E-2</v>
      </c>
      <c r="K399" s="81">
        <f t="shared" si="23"/>
        <v>7.7612929248061465E-6</v>
      </c>
      <c r="L399" s="127"/>
      <c r="M399" s="127"/>
      <c r="N399" s="127"/>
      <c r="O399" s="127"/>
      <c r="P399" s="127"/>
      <c r="Q399" s="127"/>
      <c r="R399" s="127"/>
    </row>
    <row r="400" spans="2:18">
      <c r="B400" s="35" t="s">
        <v>784</v>
      </c>
      <c r="C400" s="77" t="s">
        <v>785</v>
      </c>
      <c r="D400" s="85">
        <v>58.63</v>
      </c>
      <c r="E400" s="86">
        <v>158.08768000000001</v>
      </c>
      <c r="F400" s="86">
        <f t="shared" si="21"/>
        <v>9268.6806784</v>
      </c>
      <c r="G400" s="78">
        <f t="shared" si="20"/>
        <v>1.9758066234232114E-4</v>
      </c>
      <c r="H400" s="78">
        <v>5.4579566774688726E-3</v>
      </c>
      <c r="I400" s="80">
        <f t="shared" si="22"/>
        <v>1.0783866953699942E-6</v>
      </c>
      <c r="J400" s="78">
        <v>0.11</v>
      </c>
      <c r="K400" s="81">
        <f t="shared" si="23"/>
        <v>2.1733872857655325E-5</v>
      </c>
      <c r="L400" s="127"/>
      <c r="M400" s="127"/>
      <c r="N400" s="127"/>
      <c r="O400" s="127"/>
      <c r="P400" s="127"/>
      <c r="Q400" s="127"/>
      <c r="R400" s="127"/>
    </row>
    <row r="401" spans="2:18">
      <c r="B401" s="35" t="s">
        <v>786</v>
      </c>
      <c r="C401" s="77" t="s">
        <v>787</v>
      </c>
      <c r="D401" s="85">
        <v>154.63999999999999</v>
      </c>
      <c r="E401" s="86">
        <v>5833</v>
      </c>
      <c r="F401" s="86" t="str">
        <f t="shared" si="21"/>
        <v>Excl.</v>
      </c>
      <c r="G401" s="78">
        <f t="shared" si="20"/>
        <v>0</v>
      </c>
      <c r="H401" s="78">
        <v>5.1733057423693747E-3</v>
      </c>
      <c r="I401" s="80">
        <f t="shared" si="22"/>
        <v>0</v>
      </c>
      <c r="J401" s="78" t="s">
        <v>1016</v>
      </c>
      <c r="K401" s="81" t="str">
        <f t="shared" si="23"/>
        <v>n/a</v>
      </c>
      <c r="L401" s="127"/>
      <c r="M401" s="127"/>
      <c r="N401" s="127"/>
      <c r="O401" s="127"/>
      <c r="P401" s="127"/>
      <c r="Q401" s="127"/>
      <c r="R401" s="127"/>
    </row>
    <row r="402" spans="2:18">
      <c r="B402" s="35" t="s">
        <v>789</v>
      </c>
      <c r="C402" s="77" t="s">
        <v>790</v>
      </c>
      <c r="D402" s="85">
        <v>130.46</v>
      </c>
      <c r="E402" s="86">
        <v>86.290350000000004</v>
      </c>
      <c r="F402" s="86">
        <f t="shared" si="21"/>
        <v>11257.439061000001</v>
      </c>
      <c r="G402" s="78">
        <f t="shared" si="20"/>
        <v>2.3997506690829896E-4</v>
      </c>
      <c r="H402" s="78">
        <v>1.5636976851142112E-2</v>
      </c>
      <c r="I402" s="80">
        <f t="shared" si="22"/>
        <v>3.7524845660963502E-6</v>
      </c>
      <c r="J402" s="78">
        <v>7.4999999999999997E-2</v>
      </c>
      <c r="K402" s="81">
        <f t="shared" si="23"/>
        <v>1.7998130018122421E-5</v>
      </c>
      <c r="L402" s="127"/>
      <c r="M402" s="127"/>
      <c r="N402" s="127"/>
      <c r="O402" s="127"/>
      <c r="P402" s="127"/>
      <c r="Q402" s="127"/>
      <c r="R402" s="127"/>
    </row>
    <row r="403" spans="2:18">
      <c r="B403" s="35" t="s">
        <v>791</v>
      </c>
      <c r="C403" s="77" t="s">
        <v>792</v>
      </c>
      <c r="D403" s="85">
        <v>932.53</v>
      </c>
      <c r="E403" s="86">
        <v>427.75709999999998</v>
      </c>
      <c r="F403" s="86">
        <f t="shared" si="21"/>
        <v>398896.32846299995</v>
      </c>
      <c r="G403" s="78">
        <f t="shared" si="20"/>
        <v>8.5032814829094829E-3</v>
      </c>
      <c r="H403" s="78" t="s">
        <v>43</v>
      </c>
      <c r="I403" s="80" t="str">
        <f t="shared" si="22"/>
        <v>n/a</v>
      </c>
      <c r="J403" s="78">
        <v>0.16500000000000001</v>
      </c>
      <c r="K403" s="81">
        <f t="shared" si="23"/>
        <v>1.4030414446800647E-3</v>
      </c>
      <c r="L403" s="127"/>
      <c r="M403" s="127"/>
      <c r="N403" s="127"/>
      <c r="O403" s="127"/>
      <c r="P403" s="127"/>
      <c r="Q403" s="127"/>
      <c r="R403" s="127"/>
    </row>
    <row r="404" spans="2:18">
      <c r="B404" s="35" t="s">
        <v>793</v>
      </c>
      <c r="C404" s="77" t="s">
        <v>794</v>
      </c>
      <c r="D404" s="85">
        <v>116.98</v>
      </c>
      <c r="E404" s="86">
        <v>285.10271999999998</v>
      </c>
      <c r="F404" s="86">
        <f t="shared" si="21"/>
        <v>33351.316185600001</v>
      </c>
      <c r="G404" s="78">
        <f t="shared" si="20"/>
        <v>7.1095071354605613E-4</v>
      </c>
      <c r="H404" s="78">
        <v>8.4800820653103091E-3</v>
      </c>
      <c r="I404" s="80">
        <f t="shared" si="22"/>
        <v>6.0289203952614778E-6</v>
      </c>
      <c r="J404" s="78">
        <v>6.5000000000000002E-2</v>
      </c>
      <c r="K404" s="81">
        <f t="shared" si="23"/>
        <v>4.621179638049365E-5</v>
      </c>
      <c r="L404" s="127"/>
      <c r="M404" s="127"/>
      <c r="N404" s="127"/>
      <c r="O404" s="127"/>
      <c r="P404" s="127"/>
      <c r="Q404" s="127"/>
      <c r="R404" s="127"/>
    </row>
    <row r="405" spans="2:18">
      <c r="B405" s="35" t="s">
        <v>795</v>
      </c>
      <c r="C405" s="77" t="s">
        <v>796</v>
      </c>
      <c r="D405" s="85">
        <v>10.73</v>
      </c>
      <c r="E405" s="86">
        <v>2454.7643400000002</v>
      </c>
      <c r="F405" s="86" t="str">
        <f t="shared" si="21"/>
        <v>Excl.</v>
      </c>
      <c r="G405" s="78">
        <f t="shared" si="20"/>
        <v>0</v>
      </c>
      <c r="H405" s="78" t="s">
        <v>43</v>
      </c>
      <c r="I405" s="80" t="str">
        <f t="shared" si="22"/>
        <v>n/a</v>
      </c>
      <c r="J405" s="78" t="s">
        <v>1016</v>
      </c>
      <c r="K405" s="81" t="str">
        <f t="shared" si="23"/>
        <v>n/a</v>
      </c>
      <c r="L405" s="127"/>
      <c r="M405" s="127"/>
      <c r="N405" s="127"/>
      <c r="O405" s="127"/>
      <c r="P405" s="127"/>
      <c r="Q405" s="127"/>
      <c r="R405" s="127"/>
    </row>
    <row r="406" spans="2:18">
      <c r="B406" s="35" t="s">
        <v>799</v>
      </c>
      <c r="C406" s="77" t="s">
        <v>800</v>
      </c>
      <c r="D406" s="85">
        <v>65.650000000000006</v>
      </c>
      <c r="E406" s="86">
        <v>245.79204999999999</v>
      </c>
      <c r="F406" s="86">
        <f t="shared" si="21"/>
        <v>16136.2480825</v>
      </c>
      <c r="G406" s="78">
        <f t="shared" si="20"/>
        <v>3.4397674215816464E-4</v>
      </c>
      <c r="H406" s="78" t="s">
        <v>43</v>
      </c>
      <c r="I406" s="80" t="str">
        <f t="shared" si="22"/>
        <v>n/a</v>
      </c>
      <c r="J406" s="78">
        <v>5.5E-2</v>
      </c>
      <c r="K406" s="81">
        <f t="shared" si="23"/>
        <v>1.8918720818699055E-5</v>
      </c>
      <c r="L406" s="127"/>
      <c r="M406" s="127"/>
      <c r="N406" s="127"/>
      <c r="O406" s="127"/>
      <c r="P406" s="127"/>
      <c r="Q406" s="127"/>
      <c r="R406" s="127"/>
    </row>
    <row r="407" spans="2:18">
      <c r="B407" s="35" t="s">
        <v>797</v>
      </c>
      <c r="C407" s="77" t="s">
        <v>798</v>
      </c>
      <c r="D407" s="85">
        <v>434.96</v>
      </c>
      <c r="E407" s="86">
        <v>226.38693000000001</v>
      </c>
      <c r="F407" s="86">
        <f t="shared" si="21"/>
        <v>98469.259072799992</v>
      </c>
      <c r="G407" s="78">
        <f t="shared" ref="G407:G470" si="24">IF(F407="Excl.",0,F407/SUM($F$23:$F$525))</f>
        <v>2.0990712813422712E-3</v>
      </c>
      <c r="H407" s="78">
        <v>1.572558396174361E-2</v>
      </c>
      <c r="I407" s="80">
        <f t="shared" si="22"/>
        <v>3.300912167643263E-5</v>
      </c>
      <c r="J407" s="78">
        <v>9.5000000000000001E-2</v>
      </c>
      <c r="K407" s="81">
        <f t="shared" si="23"/>
        <v>1.9941177172751577E-4</v>
      </c>
      <c r="L407" s="127"/>
      <c r="M407" s="127"/>
      <c r="N407" s="127"/>
      <c r="O407" s="127"/>
      <c r="P407" s="127"/>
      <c r="Q407" s="127"/>
      <c r="R407" s="127"/>
    </row>
    <row r="408" spans="2:18">
      <c r="B408" s="35" t="s">
        <v>801</v>
      </c>
      <c r="C408" s="77" t="s">
        <v>802</v>
      </c>
      <c r="D408" s="85">
        <v>265.29000000000002</v>
      </c>
      <c r="E408" s="86">
        <v>360.37957</v>
      </c>
      <c r="F408" s="86">
        <f t="shared" ref="F408:F471" si="25">IF(J408="","Excl.",D408*E408)</f>
        <v>95605.096125300013</v>
      </c>
      <c r="G408" s="78">
        <f t="shared" si="24"/>
        <v>2.0380158591242871E-3</v>
      </c>
      <c r="H408" s="78">
        <v>1.8847299182027214E-2</v>
      </c>
      <c r="I408" s="80">
        <f t="shared" ref="I408:I471" si="26">IFERROR($H408*$G408, "n/a")</f>
        <v>3.8411094634631669E-5</v>
      </c>
      <c r="J408" s="78">
        <v>5.5E-2</v>
      </c>
      <c r="K408" s="81">
        <f t="shared" ref="K408:K471" si="27">IFERROR($J408*$G408, "n/a")</f>
        <v>1.1209087225183579E-4</v>
      </c>
      <c r="L408" s="127"/>
      <c r="M408" s="127"/>
      <c r="N408" s="127"/>
      <c r="O408" s="127"/>
      <c r="P408" s="127"/>
      <c r="Q408" s="127"/>
      <c r="R408" s="127"/>
    </row>
    <row r="409" spans="2:18">
      <c r="B409" s="35" t="s">
        <v>803</v>
      </c>
      <c r="C409" s="77" t="s">
        <v>804</v>
      </c>
      <c r="D409" s="85">
        <v>36.19</v>
      </c>
      <c r="E409" s="86">
        <v>333.18975999999998</v>
      </c>
      <c r="F409" s="86">
        <f t="shared" si="25"/>
        <v>12058.137414399998</v>
      </c>
      <c r="G409" s="78">
        <f t="shared" si="24"/>
        <v>2.5704357066739998E-4</v>
      </c>
      <c r="H409" s="78">
        <v>2.4316109422492405E-2</v>
      </c>
      <c r="I409" s="80">
        <f t="shared" si="26"/>
        <v>6.2502995906966572E-6</v>
      </c>
      <c r="J409" s="78">
        <v>7.0000000000000007E-2</v>
      </c>
      <c r="K409" s="81">
        <f t="shared" si="27"/>
        <v>1.7993049946718001E-5</v>
      </c>
      <c r="L409" s="127"/>
      <c r="M409" s="127"/>
      <c r="N409" s="127"/>
      <c r="O409" s="127"/>
      <c r="P409" s="127"/>
      <c r="Q409" s="127"/>
      <c r="R409" s="127"/>
    </row>
    <row r="410" spans="2:18">
      <c r="B410" s="35" t="s">
        <v>805</v>
      </c>
      <c r="C410" s="77" t="s">
        <v>806</v>
      </c>
      <c r="D410" s="85">
        <v>138.27000000000001</v>
      </c>
      <c r="E410" s="86">
        <v>207.51775000000001</v>
      </c>
      <c r="F410" s="86">
        <f t="shared" si="25"/>
        <v>28693.479292500004</v>
      </c>
      <c r="G410" s="78">
        <f t="shared" si="24"/>
        <v>6.1165950583772638E-4</v>
      </c>
      <c r="H410" s="78">
        <v>3.153250885947783E-2</v>
      </c>
      <c r="I410" s="80">
        <f t="shared" si="26"/>
        <v>1.9287158786811939E-5</v>
      </c>
      <c r="J410" s="78">
        <v>8.5000000000000006E-2</v>
      </c>
      <c r="K410" s="81">
        <f t="shared" si="27"/>
        <v>5.1991057996206745E-5</v>
      </c>
      <c r="L410" s="127"/>
      <c r="M410" s="127"/>
      <c r="N410" s="127"/>
      <c r="O410" s="127"/>
      <c r="P410" s="127"/>
      <c r="Q410" s="127"/>
      <c r="R410" s="127"/>
    </row>
    <row r="411" spans="2:18">
      <c r="B411" s="35" t="s">
        <v>807</v>
      </c>
      <c r="C411" s="77" t="s">
        <v>808</v>
      </c>
      <c r="D411" s="85">
        <v>75.86</v>
      </c>
      <c r="E411" s="86">
        <v>575.14531999999997</v>
      </c>
      <c r="F411" s="86">
        <f t="shared" si="25"/>
        <v>43630.523975199998</v>
      </c>
      <c r="G411" s="78">
        <f t="shared" si="24"/>
        <v>9.3007280372190511E-4</v>
      </c>
      <c r="H411" s="78">
        <v>1.2654890587925125E-2</v>
      </c>
      <c r="I411" s="80">
        <f t="shared" si="26"/>
        <v>1.1769969569905469E-5</v>
      </c>
      <c r="J411" s="78">
        <v>4.4999999999999998E-2</v>
      </c>
      <c r="K411" s="81">
        <f t="shared" si="27"/>
        <v>4.1853276167485731E-5</v>
      </c>
      <c r="L411" s="127"/>
      <c r="M411" s="127"/>
      <c r="N411" s="127"/>
      <c r="O411" s="127"/>
      <c r="P411" s="127"/>
      <c r="Q411" s="127"/>
      <c r="R411" s="127"/>
    </row>
    <row r="412" spans="2:18">
      <c r="B412" s="35" t="s">
        <v>809</v>
      </c>
      <c r="C412" s="77" t="s">
        <v>810</v>
      </c>
      <c r="D412" s="85">
        <v>158.72999999999999</v>
      </c>
      <c r="E412" s="86">
        <v>1556.48821</v>
      </c>
      <c r="F412" s="86">
        <f t="shared" si="25"/>
        <v>247061.37357329999</v>
      </c>
      <c r="G412" s="78">
        <f t="shared" si="24"/>
        <v>5.2666125334941225E-3</v>
      </c>
      <c r="H412" s="78">
        <v>3.4020034020034028E-2</v>
      </c>
      <c r="I412" s="80">
        <f t="shared" si="26"/>
        <v>1.7917033755980764E-4</v>
      </c>
      <c r="J412" s="78">
        <v>0.05</v>
      </c>
      <c r="K412" s="81">
        <f t="shared" si="27"/>
        <v>2.6333062667470615E-4</v>
      </c>
      <c r="L412" s="127"/>
      <c r="M412" s="127"/>
      <c r="N412" s="127"/>
      <c r="O412" s="127"/>
      <c r="P412" s="127"/>
      <c r="Q412" s="127"/>
      <c r="R412" s="127"/>
    </row>
    <row r="413" spans="2:18">
      <c r="B413" s="35" t="s">
        <v>813</v>
      </c>
      <c r="C413" s="77" t="s">
        <v>814</v>
      </c>
      <c r="D413" s="85">
        <v>80.03</v>
      </c>
      <c r="E413" s="86">
        <v>403.08325000000002</v>
      </c>
      <c r="F413" s="86">
        <f t="shared" si="25"/>
        <v>32258.752497500001</v>
      </c>
      <c r="G413" s="78">
        <f t="shared" si="24"/>
        <v>6.8766051026512582E-4</v>
      </c>
      <c r="H413" s="78">
        <v>9.9962514057228545E-4</v>
      </c>
      <c r="I413" s="80">
        <f t="shared" si="26"/>
        <v>6.8740273423978597E-7</v>
      </c>
      <c r="J413" s="78">
        <v>0.105</v>
      </c>
      <c r="K413" s="81">
        <f t="shared" si="27"/>
        <v>7.2204353577838207E-5</v>
      </c>
      <c r="L413" s="127"/>
      <c r="M413" s="127"/>
      <c r="N413" s="127"/>
      <c r="O413" s="127"/>
      <c r="P413" s="127"/>
      <c r="Q413" s="127"/>
      <c r="R413" s="127"/>
    </row>
    <row r="414" spans="2:18">
      <c r="B414" s="35" t="s">
        <v>811</v>
      </c>
      <c r="C414" s="77" t="s">
        <v>812</v>
      </c>
      <c r="D414" s="85">
        <v>268.36</v>
      </c>
      <c r="E414" s="86">
        <v>961</v>
      </c>
      <c r="F414" s="86">
        <f t="shared" si="25"/>
        <v>257893.96000000002</v>
      </c>
      <c r="G414" s="78">
        <f t="shared" si="24"/>
        <v>5.4975310077982021E-3</v>
      </c>
      <c r="H414" s="78">
        <v>6.2006260247428821E-3</v>
      </c>
      <c r="I414" s="80">
        <f t="shared" si="26"/>
        <v>3.40881338387845E-5</v>
      </c>
      <c r="J414" s="78">
        <v>0.245</v>
      </c>
      <c r="K414" s="81">
        <f t="shared" si="27"/>
        <v>1.3468950969105595E-3</v>
      </c>
      <c r="L414" s="127"/>
      <c r="M414" s="127"/>
      <c r="N414" s="127"/>
      <c r="O414" s="127"/>
      <c r="P414" s="127"/>
      <c r="Q414" s="127"/>
      <c r="R414" s="127"/>
    </row>
    <row r="415" spans="2:18">
      <c r="B415" s="35" t="s">
        <v>815</v>
      </c>
      <c r="C415" s="77" t="s">
        <v>816</v>
      </c>
      <c r="D415" s="85">
        <v>589.58000000000004</v>
      </c>
      <c r="E415" s="86">
        <v>107.38521</v>
      </c>
      <c r="F415" s="86">
        <f t="shared" si="25"/>
        <v>63312.172111800006</v>
      </c>
      <c r="G415" s="78">
        <f t="shared" si="24"/>
        <v>1.3496269139287988E-3</v>
      </c>
      <c r="H415" s="78">
        <v>5.597204789850401E-3</v>
      </c>
      <c r="I415" s="80">
        <f t="shared" si="26"/>
        <v>7.5541382271532876E-6</v>
      </c>
      <c r="J415" s="78">
        <v>0.09</v>
      </c>
      <c r="K415" s="81">
        <f t="shared" si="27"/>
        <v>1.2146642225359188E-4</v>
      </c>
      <c r="L415" s="127"/>
      <c r="M415" s="127"/>
      <c r="N415" s="127"/>
      <c r="O415" s="127"/>
      <c r="P415" s="127"/>
      <c r="Q415" s="127"/>
      <c r="R415" s="127"/>
    </row>
    <row r="416" spans="2:18">
      <c r="B416" s="35" t="s">
        <v>817</v>
      </c>
      <c r="C416" s="77" t="s">
        <v>818</v>
      </c>
      <c r="D416" s="85">
        <v>204.04</v>
      </c>
      <c r="E416" s="86">
        <v>39.235570000000003</v>
      </c>
      <c r="F416" s="86">
        <f t="shared" si="25"/>
        <v>8005.6257028</v>
      </c>
      <c r="G416" s="78">
        <f t="shared" si="24"/>
        <v>1.7065609267456002E-4</v>
      </c>
      <c r="H416" s="78">
        <v>2.6465398941384045E-2</v>
      </c>
      <c r="I416" s="80">
        <f t="shared" si="26"/>
        <v>4.5164815744100378E-6</v>
      </c>
      <c r="J416" s="78">
        <v>0.1</v>
      </c>
      <c r="K416" s="81">
        <f t="shared" si="27"/>
        <v>1.7065609267456002E-5</v>
      </c>
      <c r="L416" s="127"/>
      <c r="M416" s="127"/>
      <c r="N416" s="127"/>
      <c r="O416" s="127"/>
      <c r="P416" s="127"/>
      <c r="Q416" s="127"/>
      <c r="R416" s="127"/>
    </row>
    <row r="417" spans="2:18">
      <c r="B417" s="35" t="s">
        <v>819</v>
      </c>
      <c r="C417" s="77" t="s">
        <v>820</v>
      </c>
      <c r="D417" s="85">
        <v>80.290000000000006</v>
      </c>
      <c r="E417" s="86">
        <v>681.22802999999999</v>
      </c>
      <c r="F417" s="86">
        <f t="shared" si="25"/>
        <v>54695.798528700005</v>
      </c>
      <c r="G417" s="78">
        <f t="shared" si="24"/>
        <v>1.1659514957535707E-3</v>
      </c>
      <c r="H417" s="78">
        <v>2.7151575538672312E-2</v>
      </c>
      <c r="I417" s="80">
        <f t="shared" si="26"/>
        <v>3.1657420111381046E-5</v>
      </c>
      <c r="J417" s="78">
        <v>7.4999999999999997E-2</v>
      </c>
      <c r="K417" s="81">
        <f t="shared" si="27"/>
        <v>8.7446362181517798E-5</v>
      </c>
      <c r="L417" s="127"/>
      <c r="M417" s="127"/>
      <c r="N417" s="127"/>
      <c r="O417" s="127"/>
      <c r="P417" s="127"/>
      <c r="Q417" s="127"/>
      <c r="R417" s="127"/>
    </row>
    <row r="418" spans="2:18">
      <c r="B418" s="35" t="s">
        <v>821</v>
      </c>
      <c r="C418" s="77" t="s">
        <v>822</v>
      </c>
      <c r="D418" s="85">
        <v>70.41</v>
      </c>
      <c r="E418" s="86">
        <v>207.01548</v>
      </c>
      <c r="F418" s="86">
        <f t="shared" si="25"/>
        <v>14575.9599468</v>
      </c>
      <c r="G418" s="78">
        <f t="shared" si="24"/>
        <v>3.10716046920826E-4</v>
      </c>
      <c r="H418" s="78">
        <v>1.9883539269990057E-2</v>
      </c>
      <c r="I418" s="80">
        <f t="shared" si="26"/>
        <v>6.1781347207663166E-6</v>
      </c>
      <c r="J418" s="78">
        <v>0.09</v>
      </c>
      <c r="K418" s="81">
        <f t="shared" si="27"/>
        <v>2.7964444222874338E-5</v>
      </c>
      <c r="L418" s="127"/>
      <c r="M418" s="127"/>
      <c r="N418" s="127"/>
      <c r="O418" s="127"/>
      <c r="P418" s="127"/>
      <c r="Q418" s="127"/>
      <c r="R418" s="127"/>
    </row>
    <row r="419" spans="2:18">
      <c r="B419" s="35" t="s">
        <v>823</v>
      </c>
      <c r="C419" s="77" t="s">
        <v>824</v>
      </c>
      <c r="D419" s="85">
        <v>29.43</v>
      </c>
      <c r="E419" s="86">
        <v>1884.7453800000001</v>
      </c>
      <c r="F419" s="86">
        <f t="shared" si="25"/>
        <v>55468.056533399998</v>
      </c>
      <c r="G419" s="78">
        <f t="shared" si="24"/>
        <v>1.1824137359970359E-3</v>
      </c>
      <c r="H419" s="78">
        <v>1.7669045191980974E-2</v>
      </c>
      <c r="I419" s="80">
        <f t="shared" si="26"/>
        <v>2.0892121736950689E-5</v>
      </c>
      <c r="J419" s="78">
        <v>0.1</v>
      </c>
      <c r="K419" s="81">
        <f t="shared" si="27"/>
        <v>1.1824137359970359E-4</v>
      </c>
      <c r="L419" s="127"/>
      <c r="M419" s="127"/>
      <c r="N419" s="127"/>
      <c r="O419" s="127"/>
      <c r="P419" s="127"/>
      <c r="Q419" s="127"/>
      <c r="R419" s="127"/>
    </row>
    <row r="420" spans="2:18">
      <c r="B420" s="35" t="s">
        <v>825</v>
      </c>
      <c r="C420" s="77" t="s">
        <v>826</v>
      </c>
      <c r="D420" s="85">
        <v>72.48</v>
      </c>
      <c r="E420" s="86">
        <v>587.86490000000003</v>
      </c>
      <c r="F420" s="86">
        <f t="shared" si="25"/>
        <v>42608.447952000002</v>
      </c>
      <c r="G420" s="78">
        <f t="shared" si="24"/>
        <v>9.0828518748665467E-4</v>
      </c>
      <c r="H420" s="78" t="s">
        <v>43</v>
      </c>
      <c r="I420" s="80" t="str">
        <f t="shared" si="26"/>
        <v>n/a</v>
      </c>
      <c r="J420" s="78">
        <v>6.5000000000000002E-2</v>
      </c>
      <c r="K420" s="81">
        <f t="shared" si="27"/>
        <v>5.9038537186632558E-5</v>
      </c>
      <c r="L420" s="127"/>
      <c r="M420" s="127"/>
      <c r="N420" s="127"/>
      <c r="O420" s="127"/>
      <c r="P420" s="127"/>
      <c r="Q420" s="127"/>
      <c r="R420" s="127"/>
    </row>
    <row r="421" spans="2:18">
      <c r="B421" s="35" t="s">
        <v>827</v>
      </c>
      <c r="C421" s="77" t="s">
        <v>828</v>
      </c>
      <c r="D421" s="85">
        <v>484.11</v>
      </c>
      <c r="E421" s="86">
        <v>95.813959999999994</v>
      </c>
      <c r="F421" s="86">
        <f t="shared" si="25"/>
        <v>46384.496175599998</v>
      </c>
      <c r="G421" s="78">
        <f t="shared" si="24"/>
        <v>9.8877928744999736E-4</v>
      </c>
      <c r="H421" s="78">
        <v>1.222862572555824E-2</v>
      </c>
      <c r="I421" s="80">
        <f t="shared" si="26"/>
        <v>1.2091411831410184E-5</v>
      </c>
      <c r="J421" s="78">
        <v>0.1</v>
      </c>
      <c r="K421" s="81">
        <f t="shared" si="27"/>
        <v>9.8877928744999739E-5</v>
      </c>
      <c r="L421" s="127"/>
      <c r="M421" s="127"/>
      <c r="N421" s="127"/>
      <c r="O421" s="127"/>
      <c r="P421" s="127"/>
      <c r="Q421" s="127"/>
      <c r="R421" s="127"/>
    </row>
    <row r="422" spans="2:18">
      <c r="B422" s="35" t="s">
        <v>829</v>
      </c>
      <c r="C422" s="77" t="s">
        <v>830</v>
      </c>
      <c r="D422" s="85">
        <v>282.56</v>
      </c>
      <c r="E422" s="86">
        <v>51.143320000000003</v>
      </c>
      <c r="F422" s="86">
        <f t="shared" si="25"/>
        <v>14451.056499200002</v>
      </c>
      <c r="G422" s="78">
        <f t="shared" si="24"/>
        <v>3.0805347748274423E-4</v>
      </c>
      <c r="H422" s="78" t="s">
        <v>43</v>
      </c>
      <c r="I422" s="80" t="str">
        <f t="shared" si="26"/>
        <v>n/a</v>
      </c>
      <c r="J422" s="78">
        <v>5.5E-2</v>
      </c>
      <c r="K422" s="81">
        <f t="shared" si="27"/>
        <v>1.6942941261550932E-5</v>
      </c>
      <c r="L422" s="127"/>
      <c r="M422" s="127"/>
      <c r="N422" s="127"/>
      <c r="O422" s="127"/>
      <c r="P422" s="127"/>
      <c r="Q422" s="127"/>
      <c r="R422" s="127"/>
    </row>
    <row r="423" spans="2:18">
      <c r="B423" s="35" t="s">
        <v>831</v>
      </c>
      <c r="C423" s="77" t="s">
        <v>832</v>
      </c>
      <c r="D423" s="85">
        <v>113.18</v>
      </c>
      <c r="E423" s="86">
        <v>199.06316000000001</v>
      </c>
      <c r="F423" s="86">
        <f t="shared" si="25"/>
        <v>22529.968448800002</v>
      </c>
      <c r="G423" s="78">
        <f t="shared" si="24"/>
        <v>4.8027181463262329E-4</v>
      </c>
      <c r="H423" s="78">
        <v>8.4820639688990979E-3</v>
      </c>
      <c r="I423" s="80">
        <f t="shared" si="26"/>
        <v>4.0736962541731605E-6</v>
      </c>
      <c r="J423" s="78">
        <v>6.5000000000000002E-2</v>
      </c>
      <c r="K423" s="81">
        <f t="shared" si="27"/>
        <v>3.1217667951120517E-5</v>
      </c>
      <c r="L423" s="127"/>
      <c r="M423" s="127"/>
      <c r="N423" s="127"/>
      <c r="O423" s="127"/>
      <c r="P423" s="127"/>
      <c r="Q423" s="127"/>
      <c r="R423" s="127"/>
    </row>
    <row r="424" spans="2:18">
      <c r="B424" s="35" t="s">
        <v>835</v>
      </c>
      <c r="C424" s="77" t="s">
        <v>836</v>
      </c>
      <c r="D424" s="85">
        <v>122.3</v>
      </c>
      <c r="E424" s="86">
        <v>108.79919</v>
      </c>
      <c r="F424" s="86">
        <f t="shared" si="25"/>
        <v>13306.140936999998</v>
      </c>
      <c r="G424" s="78">
        <f t="shared" si="24"/>
        <v>2.8364728819275378E-4</v>
      </c>
      <c r="H424" s="78">
        <v>3.4341782502044157E-2</v>
      </c>
      <c r="I424" s="80">
        <f t="shared" si="26"/>
        <v>9.7409534784101888E-6</v>
      </c>
      <c r="J424" s="78">
        <v>-6.5000000000000002E-2</v>
      </c>
      <c r="K424" s="81">
        <f t="shared" si="27"/>
        <v>-1.8437073732528997E-5</v>
      </c>
      <c r="L424" s="127"/>
      <c r="M424" s="127"/>
      <c r="N424" s="127"/>
      <c r="O424" s="127"/>
      <c r="P424" s="127"/>
      <c r="Q424" s="127"/>
      <c r="R424" s="127"/>
    </row>
    <row r="425" spans="2:18">
      <c r="B425" s="35" t="s">
        <v>833</v>
      </c>
      <c r="C425" s="77" t="s">
        <v>834</v>
      </c>
      <c r="D425" s="85">
        <v>130.78</v>
      </c>
      <c r="E425" s="86">
        <v>300.03748000000002</v>
      </c>
      <c r="F425" s="86">
        <f t="shared" si="25"/>
        <v>39238.901634400005</v>
      </c>
      <c r="G425" s="78">
        <f t="shared" si="24"/>
        <v>8.3645649726367215E-4</v>
      </c>
      <c r="H425" s="78" t="s">
        <v>43</v>
      </c>
      <c r="I425" s="80" t="str">
        <f t="shared" si="26"/>
        <v>n/a</v>
      </c>
      <c r="J425" s="78">
        <v>0.06</v>
      </c>
      <c r="K425" s="81">
        <f t="shared" si="27"/>
        <v>5.0187389835820328E-5</v>
      </c>
      <c r="L425" s="127"/>
      <c r="M425" s="127"/>
      <c r="N425" s="127"/>
      <c r="O425" s="127"/>
      <c r="P425" s="127"/>
      <c r="Q425" s="127"/>
      <c r="R425" s="127"/>
    </row>
    <row r="426" spans="2:18">
      <c r="B426" s="35" t="s">
        <v>837</v>
      </c>
      <c r="C426" s="77" t="s">
        <v>838</v>
      </c>
      <c r="D426" s="85">
        <v>548.12</v>
      </c>
      <c r="E426" s="86">
        <v>904.88951999999995</v>
      </c>
      <c r="F426" s="86">
        <f t="shared" si="25"/>
        <v>495988.0437024</v>
      </c>
      <c r="G426" s="78">
        <f t="shared" si="24"/>
        <v>1.057298763317727E-2</v>
      </c>
      <c r="H426" s="78">
        <v>5.5462307523899863E-3</v>
      </c>
      <c r="I426" s="80">
        <f t="shared" si="26"/>
        <v>5.8640229155766792E-5</v>
      </c>
      <c r="J426" s="78">
        <v>0.14499999999999999</v>
      </c>
      <c r="K426" s="81">
        <f t="shared" si="27"/>
        <v>1.533083206810704E-3</v>
      </c>
      <c r="L426" s="127"/>
      <c r="M426" s="127"/>
      <c r="N426" s="127"/>
      <c r="O426" s="127"/>
      <c r="P426" s="127"/>
      <c r="Q426" s="127"/>
      <c r="R426" s="127"/>
    </row>
    <row r="427" spans="2:18">
      <c r="B427" s="35" t="s">
        <v>839</v>
      </c>
      <c r="C427" s="77" t="s">
        <v>840</v>
      </c>
      <c r="D427" s="85">
        <v>77.92</v>
      </c>
      <c r="E427" s="86">
        <v>153.79997</v>
      </c>
      <c r="F427" s="86">
        <f t="shared" si="25"/>
        <v>11984.093662400001</v>
      </c>
      <c r="G427" s="78">
        <f t="shared" si="24"/>
        <v>2.5546517843768782E-4</v>
      </c>
      <c r="H427" s="78" t="s">
        <v>43</v>
      </c>
      <c r="I427" s="80" t="str">
        <f t="shared" si="26"/>
        <v>n/a</v>
      </c>
      <c r="J427" s="78">
        <v>0.03</v>
      </c>
      <c r="K427" s="81">
        <f t="shared" si="27"/>
        <v>7.6639553531306345E-6</v>
      </c>
      <c r="L427" s="127"/>
      <c r="M427" s="127"/>
      <c r="N427" s="127"/>
      <c r="O427" s="127"/>
      <c r="P427" s="127"/>
      <c r="Q427" s="127"/>
      <c r="R427" s="127"/>
    </row>
    <row r="428" spans="2:18">
      <c r="B428" s="35" t="s">
        <v>841</v>
      </c>
      <c r="C428" s="77" t="s">
        <v>842</v>
      </c>
      <c r="D428" s="85">
        <v>172.5</v>
      </c>
      <c r="E428" s="86">
        <v>574.56485999999995</v>
      </c>
      <c r="F428" s="86">
        <f t="shared" si="25"/>
        <v>99112.438349999997</v>
      </c>
      <c r="G428" s="78">
        <f t="shared" si="24"/>
        <v>2.1127819476175892E-3</v>
      </c>
      <c r="H428" s="78">
        <v>1.1130434782608693E-2</v>
      </c>
      <c r="I428" s="80">
        <f t="shared" si="26"/>
        <v>2.3516181677830552E-5</v>
      </c>
      <c r="J428" s="78">
        <v>6.5000000000000002E-2</v>
      </c>
      <c r="K428" s="81">
        <f t="shared" si="27"/>
        <v>1.3733082659514331E-4</v>
      </c>
      <c r="L428" s="127"/>
      <c r="M428" s="127"/>
      <c r="N428" s="127"/>
      <c r="O428" s="127"/>
      <c r="P428" s="127"/>
      <c r="Q428" s="127"/>
      <c r="R428" s="127"/>
    </row>
    <row r="429" spans="2:18">
      <c r="B429" s="35" t="s">
        <v>843</v>
      </c>
      <c r="C429" s="77" t="s">
        <v>844</v>
      </c>
      <c r="D429" s="85">
        <v>74.680000000000007</v>
      </c>
      <c r="E429" s="86">
        <v>529.69159000000002</v>
      </c>
      <c r="F429" s="86">
        <f t="shared" si="25"/>
        <v>39557.367941200006</v>
      </c>
      <c r="G429" s="78">
        <f t="shared" si="24"/>
        <v>8.43245250271195E-4</v>
      </c>
      <c r="H429" s="78">
        <v>2.1424745581146223E-2</v>
      </c>
      <c r="I429" s="80">
        <f t="shared" si="26"/>
        <v>1.8066314949570326E-5</v>
      </c>
      <c r="J429" s="78">
        <v>4.4999999999999998E-2</v>
      </c>
      <c r="K429" s="81">
        <f t="shared" si="27"/>
        <v>3.7946036262203776E-5</v>
      </c>
      <c r="L429" s="127"/>
      <c r="M429" s="127"/>
      <c r="N429" s="127"/>
      <c r="O429" s="127"/>
      <c r="P429" s="127"/>
      <c r="Q429" s="127"/>
      <c r="R429" s="127"/>
    </row>
    <row r="430" spans="2:18">
      <c r="B430" s="35" t="s">
        <v>1253</v>
      </c>
      <c r="C430" s="77" t="s">
        <v>1254</v>
      </c>
      <c r="D430" s="85">
        <v>45.06</v>
      </c>
      <c r="E430" s="86">
        <v>521.97622000000001</v>
      </c>
      <c r="F430" s="86" t="str">
        <f t="shared" si="25"/>
        <v>Excl.</v>
      </c>
      <c r="G430" s="78">
        <f t="shared" si="24"/>
        <v>0</v>
      </c>
      <c r="H430" s="78">
        <v>3.8242343541944071E-2</v>
      </c>
      <c r="I430" s="80">
        <f t="shared" si="26"/>
        <v>0</v>
      </c>
      <c r="J430" s="78" t="s">
        <v>1016</v>
      </c>
      <c r="K430" s="81" t="str">
        <f t="shared" si="27"/>
        <v>n/a</v>
      </c>
      <c r="L430" s="127"/>
      <c r="M430" s="127"/>
      <c r="N430" s="127"/>
      <c r="O430" s="127"/>
      <c r="P430" s="127"/>
      <c r="Q430" s="127"/>
      <c r="R430" s="127"/>
    </row>
    <row r="431" spans="2:18">
      <c r="B431" s="35" t="s">
        <v>845</v>
      </c>
      <c r="C431" s="77" t="s">
        <v>846</v>
      </c>
      <c r="D431" s="85">
        <v>50.21</v>
      </c>
      <c r="E431" s="86">
        <v>1355.337</v>
      </c>
      <c r="F431" s="86">
        <f t="shared" si="25"/>
        <v>68051.47077</v>
      </c>
      <c r="G431" s="78">
        <f t="shared" si="24"/>
        <v>1.4506546438092151E-3</v>
      </c>
      <c r="H431" s="78" t="s">
        <v>43</v>
      </c>
      <c r="I431" s="80" t="str">
        <f t="shared" si="26"/>
        <v>n/a</v>
      </c>
      <c r="J431" s="78">
        <v>0.20499999999999999</v>
      </c>
      <c r="K431" s="81">
        <f t="shared" si="27"/>
        <v>2.9738420198088908E-4</v>
      </c>
      <c r="L431" s="127"/>
      <c r="M431" s="127"/>
      <c r="N431" s="127"/>
      <c r="O431" s="127"/>
      <c r="P431" s="127"/>
      <c r="Q431" s="127"/>
      <c r="R431" s="127"/>
    </row>
    <row r="432" spans="2:18">
      <c r="B432" s="35" t="s">
        <v>847</v>
      </c>
      <c r="C432" s="77" t="s">
        <v>848</v>
      </c>
      <c r="D432" s="85">
        <v>83.5</v>
      </c>
      <c r="E432" s="86">
        <v>106.16733000000001</v>
      </c>
      <c r="F432" s="86">
        <f t="shared" si="25"/>
        <v>8864.9720550000002</v>
      </c>
      <c r="G432" s="78">
        <f t="shared" si="24"/>
        <v>1.8897479706630991E-4</v>
      </c>
      <c r="H432" s="78">
        <v>1.1976047904191617E-2</v>
      </c>
      <c r="I432" s="80">
        <f t="shared" si="26"/>
        <v>2.263171222351017E-6</v>
      </c>
      <c r="J432" s="78">
        <v>0.27</v>
      </c>
      <c r="K432" s="81">
        <f t="shared" si="27"/>
        <v>5.1023195207903677E-5</v>
      </c>
      <c r="L432" s="127"/>
      <c r="M432" s="127"/>
      <c r="N432" s="127"/>
      <c r="O432" s="127"/>
      <c r="P432" s="127"/>
      <c r="Q432" s="127"/>
      <c r="R432" s="127"/>
    </row>
    <row r="433" spans="2:18">
      <c r="B433" s="35" t="s">
        <v>849</v>
      </c>
      <c r="C433" s="77" t="s">
        <v>850</v>
      </c>
      <c r="D433" s="85">
        <v>130.58000000000001</v>
      </c>
      <c r="E433" s="86">
        <v>233.40116</v>
      </c>
      <c r="F433" s="86" t="str">
        <f t="shared" si="25"/>
        <v>Excl.</v>
      </c>
      <c r="G433" s="78">
        <f t="shared" si="24"/>
        <v>0</v>
      </c>
      <c r="H433" s="78" t="s">
        <v>43</v>
      </c>
      <c r="I433" s="80" t="str">
        <f t="shared" si="26"/>
        <v>n/a</v>
      </c>
      <c r="J433" s="78" t="s">
        <v>1016</v>
      </c>
      <c r="K433" s="81" t="str">
        <f t="shared" si="27"/>
        <v>n/a</v>
      </c>
      <c r="L433" s="127"/>
      <c r="M433" s="127"/>
      <c r="N433" s="127"/>
      <c r="O433" s="127"/>
      <c r="P433" s="127"/>
      <c r="Q433" s="127"/>
      <c r="R433" s="127"/>
    </row>
    <row r="434" spans="2:18">
      <c r="B434" s="35" t="s">
        <v>851</v>
      </c>
      <c r="C434" s="77" t="s">
        <v>852</v>
      </c>
      <c r="D434" s="85">
        <v>209.75</v>
      </c>
      <c r="E434" s="86">
        <v>50.791919999999998</v>
      </c>
      <c r="F434" s="86">
        <f t="shared" si="25"/>
        <v>10653.605219999999</v>
      </c>
      <c r="G434" s="78">
        <f t="shared" si="24"/>
        <v>2.2710312812983594E-4</v>
      </c>
      <c r="H434" s="78">
        <v>1.5256257449344456E-2</v>
      </c>
      <c r="I434" s="80">
        <f t="shared" si="26"/>
        <v>3.4647437903002379E-6</v>
      </c>
      <c r="J434" s="78">
        <v>9.5000000000000001E-2</v>
      </c>
      <c r="K434" s="81">
        <f t="shared" si="27"/>
        <v>2.1574797172334414E-5</v>
      </c>
      <c r="L434" s="127"/>
      <c r="M434" s="127"/>
      <c r="N434" s="127"/>
      <c r="O434" s="127"/>
      <c r="P434" s="127"/>
      <c r="Q434" s="127"/>
      <c r="R434" s="127"/>
    </row>
    <row r="435" spans="2:18">
      <c r="B435" s="35" t="s">
        <v>853</v>
      </c>
      <c r="C435" s="77" t="s">
        <v>854</v>
      </c>
      <c r="D435" s="85">
        <v>95.46</v>
      </c>
      <c r="E435" s="86">
        <v>203.66696999999999</v>
      </c>
      <c r="F435" s="86">
        <f t="shared" si="25"/>
        <v>19442.048956199997</v>
      </c>
      <c r="G435" s="78">
        <f t="shared" si="24"/>
        <v>4.1444656940333206E-4</v>
      </c>
      <c r="H435" s="78">
        <v>1.8437041692855649E-2</v>
      </c>
      <c r="I435" s="80">
        <f t="shared" si="26"/>
        <v>7.6411686795502252E-6</v>
      </c>
      <c r="J435" s="78">
        <v>0.185</v>
      </c>
      <c r="K435" s="81">
        <f t="shared" si="27"/>
        <v>7.6672615339616433E-5</v>
      </c>
      <c r="L435" s="127"/>
      <c r="M435" s="127"/>
      <c r="N435" s="127"/>
      <c r="O435" s="127"/>
      <c r="P435" s="127"/>
      <c r="Q435" s="127"/>
      <c r="R435" s="127"/>
    </row>
    <row r="436" spans="2:18">
      <c r="B436" s="35" t="s">
        <v>857</v>
      </c>
      <c r="C436" s="77" t="s">
        <v>858</v>
      </c>
      <c r="D436" s="85">
        <v>58.52</v>
      </c>
      <c r="E436" s="86">
        <v>973.15890000000002</v>
      </c>
      <c r="F436" s="86">
        <f t="shared" si="25"/>
        <v>56949.258828000005</v>
      </c>
      <c r="G436" s="78">
        <f t="shared" si="24"/>
        <v>1.2139885566845208E-3</v>
      </c>
      <c r="H436" s="78" t="s">
        <v>43</v>
      </c>
      <c r="I436" s="80" t="str">
        <f t="shared" si="26"/>
        <v>n/a</v>
      </c>
      <c r="J436" s="78">
        <v>0.115</v>
      </c>
      <c r="K436" s="81">
        <f t="shared" si="27"/>
        <v>1.3960868401871989E-4</v>
      </c>
      <c r="L436" s="127"/>
      <c r="M436" s="127"/>
      <c r="N436" s="127"/>
      <c r="O436" s="127"/>
      <c r="P436" s="127"/>
      <c r="Q436" s="127"/>
      <c r="R436" s="127"/>
    </row>
    <row r="437" spans="2:18">
      <c r="B437" s="35" t="s">
        <v>855</v>
      </c>
      <c r="C437" s="77" t="s">
        <v>856</v>
      </c>
      <c r="D437" s="85">
        <v>21.73</v>
      </c>
      <c r="E437" s="86">
        <v>905.46506999999997</v>
      </c>
      <c r="F437" s="86">
        <f t="shared" si="25"/>
        <v>19675.755971099999</v>
      </c>
      <c r="G437" s="78">
        <f t="shared" si="24"/>
        <v>4.1942850679012751E-4</v>
      </c>
      <c r="H437" s="78">
        <v>4.6019328117809483E-2</v>
      </c>
      <c r="I437" s="80">
        <f t="shared" si="26"/>
        <v>1.9301818075937759E-5</v>
      </c>
      <c r="J437" s="78">
        <v>0.05</v>
      </c>
      <c r="K437" s="81">
        <f t="shared" si="27"/>
        <v>2.0971425339506376E-5</v>
      </c>
      <c r="L437" s="127"/>
      <c r="M437" s="127"/>
      <c r="N437" s="127"/>
      <c r="O437" s="127"/>
      <c r="P437" s="127"/>
      <c r="Q437" s="127"/>
      <c r="R437" s="127"/>
    </row>
    <row r="438" spans="2:18">
      <c r="B438" s="35" t="s">
        <v>861</v>
      </c>
      <c r="C438" s="77" t="s">
        <v>862</v>
      </c>
      <c r="D438" s="85">
        <v>43.95</v>
      </c>
      <c r="E438" s="86">
        <v>990.34957999999995</v>
      </c>
      <c r="F438" s="86">
        <f t="shared" si="25"/>
        <v>43525.864041000001</v>
      </c>
      <c r="G438" s="78">
        <f t="shared" si="24"/>
        <v>9.2784176568775105E-4</v>
      </c>
      <c r="H438" s="78">
        <v>2.0932878270762231E-2</v>
      </c>
      <c r="I438" s="80">
        <f t="shared" si="26"/>
        <v>1.9422398735670785E-5</v>
      </c>
      <c r="J438" s="78">
        <v>0.3</v>
      </c>
      <c r="K438" s="81">
        <f t="shared" si="27"/>
        <v>2.7835252970632529E-4</v>
      </c>
      <c r="L438" s="127"/>
      <c r="M438" s="127"/>
      <c r="N438" s="127"/>
      <c r="O438" s="127"/>
      <c r="P438" s="127"/>
      <c r="Q438" s="127"/>
      <c r="R438" s="127"/>
    </row>
    <row r="439" spans="2:18">
      <c r="B439" s="35" t="s">
        <v>859</v>
      </c>
      <c r="C439" s="77" t="s">
        <v>860</v>
      </c>
      <c r="D439" s="85">
        <v>27.01</v>
      </c>
      <c r="E439" s="86">
        <v>316.93923000000001</v>
      </c>
      <c r="F439" s="86">
        <f t="shared" si="25"/>
        <v>8560.5286023000008</v>
      </c>
      <c r="G439" s="78">
        <f t="shared" si="24"/>
        <v>1.8248496953665629E-4</v>
      </c>
      <c r="H439" s="78">
        <v>3.2580525731210661E-2</v>
      </c>
      <c r="I439" s="80">
        <f t="shared" si="26"/>
        <v>5.9454562455482239E-6</v>
      </c>
      <c r="J439" s="78">
        <v>-0.09</v>
      </c>
      <c r="K439" s="81">
        <f t="shared" si="27"/>
        <v>-1.6423647258299067E-5</v>
      </c>
      <c r="L439" s="127"/>
      <c r="M439" s="127"/>
      <c r="N439" s="127"/>
      <c r="O439" s="127"/>
      <c r="P439" s="127"/>
      <c r="Q439" s="127"/>
      <c r="R439" s="127"/>
    </row>
    <row r="440" spans="2:18">
      <c r="B440" s="35" t="s">
        <v>863</v>
      </c>
      <c r="C440" s="77" t="s">
        <v>864</v>
      </c>
      <c r="D440" s="85">
        <v>168.1</v>
      </c>
      <c r="E440" s="86">
        <v>123.33362</v>
      </c>
      <c r="F440" s="86">
        <f t="shared" si="25"/>
        <v>20732.381522</v>
      </c>
      <c r="G440" s="78">
        <f t="shared" si="24"/>
        <v>4.4195261603915606E-4</v>
      </c>
      <c r="H440" s="78">
        <v>9.5181439619274246E-3</v>
      </c>
      <c r="I440" s="80">
        <f t="shared" si="26"/>
        <v>4.2065686238111229E-6</v>
      </c>
      <c r="J440" s="78">
        <v>0.39</v>
      </c>
      <c r="K440" s="81">
        <f t="shared" si="27"/>
        <v>1.7236152025527088E-4</v>
      </c>
      <c r="L440" s="127"/>
      <c r="M440" s="127"/>
      <c r="N440" s="127"/>
      <c r="O440" s="127"/>
      <c r="P440" s="127"/>
      <c r="Q440" s="127"/>
      <c r="R440" s="127"/>
    </row>
    <row r="441" spans="2:18">
      <c r="B441" s="35" t="s">
        <v>865</v>
      </c>
      <c r="C441" s="77" t="s">
        <v>866</v>
      </c>
      <c r="D441" s="85">
        <v>78.150000000000006</v>
      </c>
      <c r="E441" s="86">
        <v>166.46719999999999</v>
      </c>
      <c r="F441" s="86" t="str">
        <f t="shared" si="25"/>
        <v>Excl.</v>
      </c>
      <c r="G441" s="78">
        <f t="shared" si="24"/>
        <v>0</v>
      </c>
      <c r="H441" s="78">
        <v>2.5591810620601407E-2</v>
      </c>
      <c r="I441" s="80">
        <f t="shared" si="26"/>
        <v>0</v>
      </c>
      <c r="J441" s="78" t="s">
        <v>1016</v>
      </c>
      <c r="K441" s="81" t="str">
        <f t="shared" si="27"/>
        <v>n/a</v>
      </c>
      <c r="L441" s="127"/>
      <c r="M441" s="127"/>
      <c r="N441" s="127"/>
      <c r="O441" s="127"/>
      <c r="P441" s="127"/>
      <c r="Q441" s="127"/>
      <c r="R441" s="127"/>
    </row>
    <row r="442" spans="2:18">
      <c r="B442" s="35" t="s">
        <v>869</v>
      </c>
      <c r="C442" s="77" t="s">
        <v>870</v>
      </c>
      <c r="D442" s="85">
        <v>21.02</v>
      </c>
      <c r="E442" s="86">
        <v>364.06432000000001</v>
      </c>
      <c r="F442" s="86">
        <f t="shared" si="25"/>
        <v>7652.6320064000001</v>
      </c>
      <c r="G442" s="78">
        <f t="shared" si="24"/>
        <v>1.6313131857160582E-4</v>
      </c>
      <c r="H442" s="78">
        <v>4.7573739295908662E-2</v>
      </c>
      <c r="I442" s="80">
        <f t="shared" si="26"/>
        <v>7.7607668207233981E-6</v>
      </c>
      <c r="J442" s="78">
        <v>0.06</v>
      </c>
      <c r="K442" s="81">
        <f t="shared" si="27"/>
        <v>9.7878791142963482E-6</v>
      </c>
      <c r="L442" s="127"/>
      <c r="M442" s="127"/>
      <c r="N442" s="127"/>
      <c r="O442" s="127"/>
      <c r="P442" s="127"/>
      <c r="Q442" s="127"/>
      <c r="R442" s="127"/>
    </row>
    <row r="443" spans="2:18">
      <c r="B443" s="35" t="s">
        <v>867</v>
      </c>
      <c r="C443" s="77" t="s">
        <v>868</v>
      </c>
      <c r="D443" s="85">
        <v>134.94</v>
      </c>
      <c r="E443" s="86">
        <v>128.21386999999999</v>
      </c>
      <c r="F443" s="86">
        <f t="shared" si="25"/>
        <v>17301.179617799997</v>
      </c>
      <c r="G443" s="78">
        <f t="shared" si="24"/>
        <v>3.6880961237068807E-4</v>
      </c>
      <c r="H443" s="78">
        <v>1.185712168371128E-2</v>
      </c>
      <c r="I443" s="80">
        <f t="shared" si="26"/>
        <v>4.3730204520016377E-6</v>
      </c>
      <c r="J443" s="78">
        <v>0.08</v>
      </c>
      <c r="K443" s="81">
        <f t="shared" si="27"/>
        <v>2.9504768989655045E-5</v>
      </c>
      <c r="L443" s="127"/>
      <c r="M443" s="127"/>
      <c r="N443" s="127"/>
      <c r="O443" s="127"/>
      <c r="P443" s="127"/>
      <c r="Q443" s="127"/>
      <c r="R443" s="127"/>
    </row>
    <row r="444" spans="2:18">
      <c r="B444" s="35" t="s">
        <v>786</v>
      </c>
      <c r="C444" s="77" t="s">
        <v>871</v>
      </c>
      <c r="D444" s="85">
        <v>156.22999999999999</v>
      </c>
      <c r="E444" s="86">
        <v>5497</v>
      </c>
      <c r="F444" s="86">
        <f t="shared" si="25"/>
        <v>858796.30999999994</v>
      </c>
      <c r="G444" s="78">
        <f t="shared" si="24"/>
        <v>1.8306979130522004E-2</v>
      </c>
      <c r="H444" s="78">
        <v>5.1206554438968203E-3</v>
      </c>
      <c r="I444" s="80">
        <f t="shared" si="26"/>
        <v>9.3743732346012975E-5</v>
      </c>
      <c r="J444" s="78">
        <v>0.13500000000000001</v>
      </c>
      <c r="K444" s="81">
        <f t="shared" si="27"/>
        <v>2.4714421826204707E-3</v>
      </c>
      <c r="L444" s="127"/>
      <c r="M444" s="127"/>
      <c r="N444" s="127"/>
      <c r="O444" s="127"/>
      <c r="P444" s="127"/>
      <c r="Q444" s="127"/>
      <c r="R444" s="127"/>
    </row>
    <row r="445" spans="2:18">
      <c r="B445" s="35" t="s">
        <v>1296</v>
      </c>
      <c r="C445" s="77" t="s">
        <v>1297</v>
      </c>
      <c r="D445" s="85">
        <v>152.81</v>
      </c>
      <c r="E445" s="86">
        <v>81.553820000000002</v>
      </c>
      <c r="F445" s="86" t="str">
        <f t="shared" si="25"/>
        <v>Excl.</v>
      </c>
      <c r="G445" s="78">
        <f t="shared" si="24"/>
        <v>0</v>
      </c>
      <c r="H445" s="78">
        <v>9.9469929978404561E-3</v>
      </c>
      <c r="I445" s="80">
        <f t="shared" si="26"/>
        <v>0</v>
      </c>
      <c r="J445" s="78" t="s">
        <v>1016</v>
      </c>
      <c r="K445" s="81" t="str">
        <f t="shared" si="27"/>
        <v>n/a</v>
      </c>
      <c r="L445" s="127"/>
      <c r="M445" s="127"/>
      <c r="N445" s="127"/>
      <c r="O445" s="127"/>
      <c r="P445" s="127"/>
      <c r="Q445" s="127"/>
      <c r="R445" s="127"/>
    </row>
    <row r="446" spans="2:18">
      <c r="B446" s="35" t="s">
        <v>872</v>
      </c>
      <c r="C446" s="77" t="s">
        <v>873</v>
      </c>
      <c r="D446" s="85">
        <v>126.43</v>
      </c>
      <c r="E446" s="86">
        <v>107.06211</v>
      </c>
      <c r="F446" s="86">
        <f t="shared" si="25"/>
        <v>13535.862567300001</v>
      </c>
      <c r="G446" s="78">
        <f t="shared" si="24"/>
        <v>2.8854426905161612E-4</v>
      </c>
      <c r="H446" s="78" t="s">
        <v>43</v>
      </c>
      <c r="I446" s="80" t="str">
        <f t="shared" si="26"/>
        <v>n/a</v>
      </c>
      <c r="J446" s="78">
        <v>0.34499999999999997</v>
      </c>
      <c r="K446" s="81">
        <f t="shared" si="27"/>
        <v>9.9547772822807554E-5</v>
      </c>
      <c r="L446" s="127"/>
      <c r="M446" s="127"/>
      <c r="N446" s="127"/>
      <c r="O446" s="127"/>
      <c r="P446" s="127"/>
      <c r="Q446" s="127"/>
      <c r="R446" s="127"/>
    </row>
    <row r="447" spans="2:18">
      <c r="B447" s="35" t="s">
        <v>875</v>
      </c>
      <c r="C447" s="77" t="s">
        <v>876</v>
      </c>
      <c r="D447" s="85">
        <v>170.7</v>
      </c>
      <c r="E447" s="86">
        <v>251.60413</v>
      </c>
      <c r="F447" s="86">
        <f t="shared" si="25"/>
        <v>42948.824990999994</v>
      </c>
      <c r="G447" s="78">
        <f t="shared" si="24"/>
        <v>9.1554101203657808E-4</v>
      </c>
      <c r="H447" s="78">
        <v>1.6403046280023433E-2</v>
      </c>
      <c r="I447" s="80">
        <f t="shared" si="26"/>
        <v>1.501766159169548E-5</v>
      </c>
      <c r="J447" s="78">
        <v>0.04</v>
      </c>
      <c r="K447" s="81">
        <f t="shared" si="27"/>
        <v>3.6621640481463127E-5</v>
      </c>
      <c r="L447" s="127"/>
      <c r="M447" s="127"/>
      <c r="N447" s="127"/>
      <c r="O447" s="127"/>
      <c r="P447" s="127"/>
      <c r="Q447" s="127"/>
      <c r="R447" s="127"/>
    </row>
    <row r="448" spans="2:18">
      <c r="B448" s="35" t="s">
        <v>879</v>
      </c>
      <c r="C448" s="77" t="s">
        <v>880</v>
      </c>
      <c r="D448" s="85">
        <v>350.46</v>
      </c>
      <c r="E448" s="86">
        <v>1723.3623500000001</v>
      </c>
      <c r="F448" s="86">
        <f t="shared" si="25"/>
        <v>603969.569181</v>
      </c>
      <c r="G448" s="78">
        <f t="shared" si="24"/>
        <v>1.2874832098972262E-2</v>
      </c>
      <c r="H448" s="78">
        <v>6.7340067340067337E-3</v>
      </c>
      <c r="I448" s="80">
        <f t="shared" si="26"/>
        <v>8.6699206053685268E-5</v>
      </c>
      <c r="J448" s="78">
        <v>0.13500000000000001</v>
      </c>
      <c r="K448" s="81">
        <f t="shared" si="27"/>
        <v>1.7381023333612555E-3</v>
      </c>
      <c r="L448" s="127"/>
      <c r="M448" s="127"/>
      <c r="N448" s="127"/>
      <c r="O448" s="127"/>
      <c r="P448" s="127"/>
      <c r="Q448" s="127"/>
      <c r="R448" s="127"/>
    </row>
    <row r="449" spans="2:18">
      <c r="B449" s="35" t="s">
        <v>881</v>
      </c>
      <c r="C449" s="77" t="s">
        <v>882</v>
      </c>
      <c r="D449" s="85">
        <v>167.58</v>
      </c>
      <c r="E449" s="86">
        <v>116.90178</v>
      </c>
      <c r="F449" s="86">
        <f t="shared" si="25"/>
        <v>19590.400292400001</v>
      </c>
      <c r="G449" s="78">
        <f t="shared" si="24"/>
        <v>4.1760897797935232E-4</v>
      </c>
      <c r="H449" s="78">
        <v>3.616183315431435E-2</v>
      </c>
      <c r="I449" s="80">
        <f t="shared" si="26"/>
        <v>1.5101506185433074E-5</v>
      </c>
      <c r="J449" s="78">
        <v>-0.13500000000000001</v>
      </c>
      <c r="K449" s="81">
        <f t="shared" si="27"/>
        <v>-5.6377212027212566E-5</v>
      </c>
      <c r="L449" s="127"/>
      <c r="M449" s="127"/>
      <c r="N449" s="127"/>
      <c r="O449" s="127"/>
      <c r="P449" s="127"/>
      <c r="Q449" s="127"/>
      <c r="R449" s="127"/>
    </row>
    <row r="450" spans="2:18">
      <c r="B450" s="35" t="s">
        <v>883</v>
      </c>
      <c r="C450" s="77" t="s">
        <v>884</v>
      </c>
      <c r="D450" s="85">
        <v>119.46</v>
      </c>
      <c r="E450" s="86">
        <v>243.34947</v>
      </c>
      <c r="F450" s="86">
        <f t="shared" si="25"/>
        <v>29070.527686199999</v>
      </c>
      <c r="G450" s="78">
        <f t="shared" si="24"/>
        <v>6.1969705443252956E-4</v>
      </c>
      <c r="H450" s="78">
        <v>1.339360455382555E-2</v>
      </c>
      <c r="I450" s="80">
        <f t="shared" si="26"/>
        <v>8.2999772902398075E-6</v>
      </c>
      <c r="J450" s="78">
        <v>0.11</v>
      </c>
      <c r="K450" s="81">
        <f t="shared" si="27"/>
        <v>6.8166675987578248E-5</v>
      </c>
      <c r="L450" s="127"/>
      <c r="M450" s="127"/>
      <c r="N450" s="127"/>
      <c r="O450" s="127"/>
      <c r="P450" s="127"/>
      <c r="Q450" s="127"/>
      <c r="R450" s="127"/>
    </row>
    <row r="451" spans="2:18">
      <c r="B451" s="35" t="s">
        <v>885</v>
      </c>
      <c r="C451" s="77" t="s">
        <v>886</v>
      </c>
      <c r="D451" s="85">
        <v>145.69</v>
      </c>
      <c r="E451" s="86">
        <v>311.53136000000001</v>
      </c>
      <c r="F451" s="86">
        <f t="shared" si="25"/>
        <v>45387.0038384</v>
      </c>
      <c r="G451" s="78">
        <f t="shared" si="24"/>
        <v>9.6751572216991822E-4</v>
      </c>
      <c r="H451" s="78">
        <v>2.4984556249571008E-2</v>
      </c>
      <c r="I451" s="80">
        <f t="shared" si="26"/>
        <v>2.4172950982898638E-5</v>
      </c>
      <c r="J451" s="78">
        <v>-0.06</v>
      </c>
      <c r="K451" s="81">
        <f t="shared" si="27"/>
        <v>-5.8050943330195094E-5</v>
      </c>
      <c r="L451" s="127"/>
      <c r="M451" s="127"/>
      <c r="N451" s="127"/>
      <c r="O451" s="127"/>
      <c r="P451" s="127"/>
      <c r="Q451" s="127"/>
      <c r="R451" s="127"/>
    </row>
    <row r="452" spans="2:18">
      <c r="B452" s="35" t="s">
        <v>887</v>
      </c>
      <c r="C452" s="77" t="s">
        <v>888</v>
      </c>
      <c r="D452" s="85">
        <v>55.1</v>
      </c>
      <c r="E452" s="86">
        <v>531.61539000000005</v>
      </c>
      <c r="F452" s="86">
        <f t="shared" si="25"/>
        <v>29292.007989000005</v>
      </c>
      <c r="G452" s="78">
        <f t="shared" si="24"/>
        <v>6.2441835473851413E-4</v>
      </c>
      <c r="H452" s="78">
        <v>1.6696914700544466E-2</v>
      </c>
      <c r="I452" s="80">
        <f t="shared" si="26"/>
        <v>1.0425860006523285E-5</v>
      </c>
      <c r="J452" s="78">
        <v>0.1</v>
      </c>
      <c r="K452" s="81">
        <f t="shared" si="27"/>
        <v>6.2441835473851418E-5</v>
      </c>
      <c r="L452" s="127"/>
      <c r="M452" s="127"/>
      <c r="N452" s="127"/>
      <c r="O452" s="127"/>
      <c r="P452" s="127"/>
      <c r="Q452" s="127"/>
      <c r="R452" s="127"/>
    </row>
    <row r="453" spans="2:18">
      <c r="B453" s="35" t="s">
        <v>889</v>
      </c>
      <c r="C453" s="77" t="s">
        <v>890</v>
      </c>
      <c r="D453" s="85">
        <v>102.74</v>
      </c>
      <c r="E453" s="86">
        <v>1616.2975200000001</v>
      </c>
      <c r="F453" s="86">
        <f t="shared" si="25"/>
        <v>166058.40720479999</v>
      </c>
      <c r="G453" s="78">
        <f t="shared" si="24"/>
        <v>3.5398705836847373E-3</v>
      </c>
      <c r="H453" s="78" t="s">
        <v>43</v>
      </c>
      <c r="I453" s="80" t="str">
        <f t="shared" si="26"/>
        <v>n/a</v>
      </c>
      <c r="J453" s="78">
        <v>0.17</v>
      </c>
      <c r="K453" s="81">
        <f t="shared" si="27"/>
        <v>6.0177799922640535E-4</v>
      </c>
      <c r="L453" s="127"/>
      <c r="M453" s="127"/>
      <c r="N453" s="127"/>
      <c r="O453" s="127"/>
      <c r="P453" s="127"/>
      <c r="Q453" s="127"/>
      <c r="R453" s="127"/>
    </row>
    <row r="454" spans="2:18">
      <c r="B454" s="35" t="s">
        <v>891</v>
      </c>
      <c r="C454" s="77" t="s">
        <v>892</v>
      </c>
      <c r="D454" s="85">
        <v>223.85</v>
      </c>
      <c r="E454" s="86">
        <v>146.86690999999999</v>
      </c>
      <c r="F454" s="86">
        <f t="shared" si="25"/>
        <v>32876.157803499998</v>
      </c>
      <c r="G454" s="78">
        <f t="shared" si="24"/>
        <v>7.0082175225045238E-4</v>
      </c>
      <c r="H454" s="78">
        <v>9.4706276524458358E-3</v>
      </c>
      <c r="I454" s="80">
        <f t="shared" si="26"/>
        <v>6.6372218662986791E-6</v>
      </c>
      <c r="J454" s="78">
        <v>0.11</v>
      </c>
      <c r="K454" s="81">
        <f t="shared" si="27"/>
        <v>7.7090392747549755E-5</v>
      </c>
      <c r="L454" s="127"/>
      <c r="M454" s="127"/>
      <c r="N454" s="127"/>
      <c r="O454" s="127"/>
      <c r="P454" s="127"/>
      <c r="Q454" s="127"/>
      <c r="R454" s="127"/>
    </row>
    <row r="455" spans="2:18">
      <c r="B455" s="35" t="s">
        <v>893</v>
      </c>
      <c r="C455" s="77" t="s">
        <v>894</v>
      </c>
      <c r="D455" s="85">
        <v>1180.9100000000001</v>
      </c>
      <c r="E455" s="86">
        <v>20.840949999999999</v>
      </c>
      <c r="F455" s="86">
        <f t="shared" si="25"/>
        <v>24611.286264500002</v>
      </c>
      <c r="G455" s="78">
        <f t="shared" si="24"/>
        <v>5.2463931059450457E-4</v>
      </c>
      <c r="H455" s="78" t="s">
        <v>43</v>
      </c>
      <c r="I455" s="80" t="str">
        <f t="shared" si="26"/>
        <v>n/a</v>
      </c>
      <c r="J455" s="78">
        <v>9.5000000000000001E-2</v>
      </c>
      <c r="K455" s="81">
        <f t="shared" si="27"/>
        <v>4.9840734506477935E-5</v>
      </c>
      <c r="L455" s="127"/>
      <c r="M455" s="127"/>
      <c r="N455" s="127"/>
      <c r="O455" s="127"/>
      <c r="P455" s="127"/>
      <c r="Q455" s="127"/>
      <c r="R455" s="127"/>
    </row>
    <row r="456" spans="2:18">
      <c r="B456" s="35" t="s">
        <v>899</v>
      </c>
      <c r="C456" s="77" t="s">
        <v>900</v>
      </c>
      <c r="D456" s="85">
        <v>32.619999999999997</v>
      </c>
      <c r="E456" s="86">
        <v>1056.70255</v>
      </c>
      <c r="F456" s="86">
        <f t="shared" si="25"/>
        <v>34469.637180999998</v>
      </c>
      <c r="G456" s="78">
        <f t="shared" si="24"/>
        <v>7.3478998589226866E-4</v>
      </c>
      <c r="H456" s="78">
        <v>5.3034947884733299E-2</v>
      </c>
      <c r="I456" s="80">
        <f t="shared" si="26"/>
        <v>3.8969548608020387E-5</v>
      </c>
      <c r="J456" s="78">
        <v>9.5000000000000001E-2</v>
      </c>
      <c r="K456" s="81">
        <f t="shared" si="27"/>
        <v>6.9805048659765521E-5</v>
      </c>
      <c r="L456" s="127"/>
      <c r="M456" s="127"/>
      <c r="N456" s="127"/>
      <c r="O456" s="127"/>
      <c r="P456" s="127"/>
      <c r="Q456" s="127"/>
      <c r="R456" s="127"/>
    </row>
    <row r="457" spans="2:18">
      <c r="B457" s="35" t="s">
        <v>897</v>
      </c>
      <c r="C457" s="77" t="s">
        <v>898</v>
      </c>
      <c r="D457" s="85">
        <v>56.59</v>
      </c>
      <c r="E457" s="86">
        <v>966.09295999999995</v>
      </c>
      <c r="F457" s="86">
        <f t="shared" si="25"/>
        <v>54671.200606400002</v>
      </c>
      <c r="G457" s="78">
        <f t="shared" si="24"/>
        <v>1.1654271413228906E-3</v>
      </c>
      <c r="H457" s="78" t="s">
        <v>43</v>
      </c>
      <c r="I457" s="80" t="str">
        <f t="shared" si="26"/>
        <v>n/a</v>
      </c>
      <c r="J457" s="78">
        <v>0.09</v>
      </c>
      <c r="K457" s="81">
        <f t="shared" si="27"/>
        <v>1.0488844271906015E-4</v>
      </c>
      <c r="L457" s="127"/>
      <c r="M457" s="127"/>
      <c r="N457" s="127"/>
      <c r="O457" s="127"/>
      <c r="P457" s="127"/>
      <c r="Q457" s="127"/>
      <c r="R457" s="127"/>
    </row>
    <row r="458" spans="2:18">
      <c r="B458" s="35" t="s">
        <v>895</v>
      </c>
      <c r="C458" s="77" t="s">
        <v>896</v>
      </c>
      <c r="D458" s="85">
        <v>120.89</v>
      </c>
      <c r="E458" s="86">
        <v>122.54367000000001</v>
      </c>
      <c r="F458" s="86">
        <f t="shared" si="25"/>
        <v>14814.304266300001</v>
      </c>
      <c r="G458" s="78">
        <f t="shared" si="24"/>
        <v>3.1579683782800285E-4</v>
      </c>
      <c r="H458" s="78">
        <v>1.0588137976673009E-2</v>
      </c>
      <c r="I458" s="80">
        <f t="shared" si="26"/>
        <v>3.3437004915199245E-6</v>
      </c>
      <c r="J458" s="78">
        <v>0.11</v>
      </c>
      <c r="K458" s="81">
        <f t="shared" si="27"/>
        <v>3.4737652161080316E-5</v>
      </c>
      <c r="L458" s="127"/>
      <c r="M458" s="127"/>
      <c r="N458" s="127"/>
      <c r="O458" s="127"/>
      <c r="P458" s="127"/>
      <c r="Q458" s="127"/>
      <c r="R458" s="127"/>
    </row>
    <row r="459" spans="2:18">
      <c r="B459" s="35" t="s">
        <v>901</v>
      </c>
      <c r="C459" s="77" t="s">
        <v>902</v>
      </c>
      <c r="D459" s="85">
        <v>72.02</v>
      </c>
      <c r="E459" s="86">
        <v>117.65057</v>
      </c>
      <c r="F459" s="86">
        <f t="shared" si="25"/>
        <v>8473.1940513999998</v>
      </c>
      <c r="G459" s="78">
        <f t="shared" si="24"/>
        <v>1.8062325706527896E-4</v>
      </c>
      <c r="H459" s="78">
        <v>2.2493751735628995E-2</v>
      </c>
      <c r="I459" s="80">
        <f t="shared" si="26"/>
        <v>4.0628947021070804E-6</v>
      </c>
      <c r="J459" s="78">
        <v>-3.5000000000000003E-2</v>
      </c>
      <c r="K459" s="81">
        <f t="shared" si="27"/>
        <v>-6.321813997284764E-6</v>
      </c>
      <c r="L459" s="127"/>
      <c r="M459" s="127"/>
      <c r="N459" s="127"/>
      <c r="O459" s="127"/>
      <c r="P459" s="127"/>
      <c r="Q459" s="127"/>
      <c r="R459" s="127"/>
    </row>
    <row r="460" spans="2:18">
      <c r="B460" s="35" t="s">
        <v>903</v>
      </c>
      <c r="C460" s="77" t="s">
        <v>904</v>
      </c>
      <c r="D460" s="85">
        <v>96.26</v>
      </c>
      <c r="E460" s="86">
        <v>768.97406000000001</v>
      </c>
      <c r="F460" s="86">
        <f t="shared" si="25"/>
        <v>74021.443015600002</v>
      </c>
      <c r="G460" s="78">
        <f t="shared" si="24"/>
        <v>1.5779166686192597E-3</v>
      </c>
      <c r="H460" s="78" t="s">
        <v>43</v>
      </c>
      <c r="I460" s="80" t="str">
        <f t="shared" si="26"/>
        <v>n/a</v>
      </c>
      <c r="J460" s="78">
        <v>0.18</v>
      </c>
      <c r="K460" s="81">
        <f t="shared" si="27"/>
        <v>2.8402500035146672E-4</v>
      </c>
      <c r="L460" s="127"/>
      <c r="M460" s="127"/>
      <c r="N460" s="127"/>
      <c r="O460" s="127"/>
      <c r="P460" s="127"/>
      <c r="Q460" s="127"/>
      <c r="R460" s="127"/>
    </row>
    <row r="461" spans="2:18">
      <c r="B461" s="35" t="s">
        <v>905</v>
      </c>
      <c r="C461" s="77" t="s">
        <v>906</v>
      </c>
      <c r="D461" s="85">
        <v>28.35</v>
      </c>
      <c r="E461" s="86">
        <v>386.62259999999998</v>
      </c>
      <c r="F461" s="86">
        <f t="shared" si="25"/>
        <v>10960.75071</v>
      </c>
      <c r="G461" s="78">
        <f t="shared" si="24"/>
        <v>2.3365055504584581E-4</v>
      </c>
      <c r="H461" s="78" t="s">
        <v>43</v>
      </c>
      <c r="I461" s="80" t="str">
        <f t="shared" si="26"/>
        <v>n/a</v>
      </c>
      <c r="J461" s="78">
        <v>-0.16</v>
      </c>
      <c r="K461" s="81">
        <f t="shared" si="27"/>
        <v>-3.7384088807335333E-5</v>
      </c>
      <c r="L461" s="127"/>
      <c r="M461" s="127"/>
      <c r="N461" s="127"/>
      <c r="O461" s="127"/>
      <c r="P461" s="127"/>
      <c r="Q461" s="127"/>
      <c r="R461" s="127"/>
    </row>
    <row r="462" spans="2:18">
      <c r="B462" s="35" t="s">
        <v>907</v>
      </c>
      <c r="C462" s="77" t="s">
        <v>908</v>
      </c>
      <c r="D462" s="85">
        <v>306.57</v>
      </c>
      <c r="E462" s="86">
        <v>64.325580000000002</v>
      </c>
      <c r="F462" s="86">
        <f t="shared" si="25"/>
        <v>19720.293060600001</v>
      </c>
      <c r="G462" s="78">
        <f t="shared" si="24"/>
        <v>4.2037790487034363E-4</v>
      </c>
      <c r="H462" s="78">
        <v>3.3532309097432884E-2</v>
      </c>
      <c r="I462" s="80">
        <f t="shared" si="26"/>
        <v>1.40962418438436E-5</v>
      </c>
      <c r="J462" s="78">
        <v>0.03</v>
      </c>
      <c r="K462" s="81">
        <f t="shared" si="27"/>
        <v>1.2611337146110309E-5</v>
      </c>
      <c r="L462" s="127"/>
      <c r="M462" s="127"/>
      <c r="N462" s="127"/>
      <c r="O462" s="127"/>
      <c r="P462" s="127"/>
      <c r="Q462" s="127"/>
      <c r="R462" s="127"/>
    </row>
    <row r="463" spans="2:18">
      <c r="B463" s="35" t="s">
        <v>909</v>
      </c>
      <c r="C463" s="77" t="s">
        <v>910</v>
      </c>
      <c r="D463" s="85">
        <v>79.23</v>
      </c>
      <c r="E463" s="86">
        <v>421.76274999999998</v>
      </c>
      <c r="F463" s="86">
        <f t="shared" si="25"/>
        <v>33416.262682499997</v>
      </c>
      <c r="G463" s="78">
        <f t="shared" si="24"/>
        <v>7.1233517939611171E-4</v>
      </c>
      <c r="H463" s="78" t="s">
        <v>43</v>
      </c>
      <c r="I463" s="80" t="str">
        <f t="shared" si="26"/>
        <v>n/a</v>
      </c>
      <c r="J463" s="78">
        <v>0.115</v>
      </c>
      <c r="K463" s="81">
        <f t="shared" si="27"/>
        <v>8.1918545630552849E-5</v>
      </c>
      <c r="L463" s="127"/>
      <c r="M463" s="127"/>
      <c r="N463" s="127"/>
      <c r="O463" s="127"/>
      <c r="P463" s="127"/>
      <c r="Q463" s="127"/>
      <c r="R463" s="127"/>
    </row>
    <row r="464" spans="2:18">
      <c r="B464" s="35" t="s">
        <v>911</v>
      </c>
      <c r="C464" s="77" t="s">
        <v>912</v>
      </c>
      <c r="D464" s="85">
        <v>58.01</v>
      </c>
      <c r="E464" s="86">
        <v>891.76916000000006</v>
      </c>
      <c r="F464" s="86">
        <f t="shared" si="25"/>
        <v>51731.528971600004</v>
      </c>
      <c r="G464" s="78">
        <f t="shared" si="24"/>
        <v>1.1027620988183751E-3</v>
      </c>
      <c r="H464" s="78">
        <v>5.5542147905533537E-2</v>
      </c>
      <c r="I464" s="80">
        <f t="shared" si="26"/>
        <v>6.1249775597186786E-5</v>
      </c>
      <c r="J464" s="78">
        <v>0.05</v>
      </c>
      <c r="K464" s="81">
        <f t="shared" si="27"/>
        <v>5.5138104940918761E-5</v>
      </c>
      <c r="L464" s="127"/>
      <c r="M464" s="127"/>
      <c r="N464" s="127"/>
      <c r="O464" s="127"/>
      <c r="P464" s="127"/>
      <c r="Q464" s="127"/>
      <c r="R464" s="127"/>
    </row>
    <row r="465" spans="2:18">
      <c r="B465" s="35" t="s">
        <v>913</v>
      </c>
      <c r="C465" s="77" t="s">
        <v>914</v>
      </c>
      <c r="D465" s="85">
        <v>181.35</v>
      </c>
      <c r="E465" s="86">
        <v>170.84815</v>
      </c>
      <c r="F465" s="86">
        <f t="shared" si="25"/>
        <v>30983.312002499999</v>
      </c>
      <c r="G465" s="78">
        <f t="shared" si="24"/>
        <v>6.6047191821797587E-4</v>
      </c>
      <c r="H465" s="78">
        <v>5.5141990625861594E-3</v>
      </c>
      <c r="I465" s="80">
        <f t="shared" si="26"/>
        <v>3.6419736323020448E-6</v>
      </c>
      <c r="J465" s="78">
        <v>0.16</v>
      </c>
      <c r="K465" s="81">
        <f t="shared" si="27"/>
        <v>1.0567550691487614E-4</v>
      </c>
      <c r="L465" s="127"/>
      <c r="M465" s="127"/>
      <c r="N465" s="127"/>
      <c r="O465" s="127"/>
      <c r="P465" s="127"/>
      <c r="Q465" s="127"/>
      <c r="R465" s="127"/>
    </row>
    <row r="466" spans="2:18">
      <c r="B466" s="35" t="s">
        <v>1269</v>
      </c>
      <c r="C466" s="77" t="s">
        <v>1270</v>
      </c>
      <c r="D466" s="85">
        <v>84.4</v>
      </c>
      <c r="E466" s="86">
        <v>2248.9508300000002</v>
      </c>
      <c r="F466" s="86" t="str">
        <f t="shared" si="25"/>
        <v>Excl.</v>
      </c>
      <c r="G466" s="78">
        <f t="shared" si="24"/>
        <v>0</v>
      </c>
      <c r="H466" s="78" t="s">
        <v>43</v>
      </c>
      <c r="I466" s="80" t="str">
        <f t="shared" si="26"/>
        <v>n/a</v>
      </c>
      <c r="J466" s="78" t="s">
        <v>1016</v>
      </c>
      <c r="K466" s="81" t="str">
        <f t="shared" si="27"/>
        <v>n/a</v>
      </c>
      <c r="L466" s="127"/>
      <c r="M466" s="127"/>
      <c r="N466" s="127"/>
      <c r="O466" s="127"/>
      <c r="P466" s="127"/>
      <c r="Q466" s="127"/>
      <c r="R466" s="127"/>
    </row>
    <row r="467" spans="2:18">
      <c r="B467" s="35" t="s">
        <v>915</v>
      </c>
      <c r="C467" s="77" t="s">
        <v>916</v>
      </c>
      <c r="D467" s="85">
        <v>318.35000000000002</v>
      </c>
      <c r="E467" s="86">
        <v>37.718200000000003</v>
      </c>
      <c r="F467" s="86">
        <f t="shared" si="25"/>
        <v>12007.588970000003</v>
      </c>
      <c r="G467" s="78">
        <f t="shared" si="24"/>
        <v>2.5596602840745352E-4</v>
      </c>
      <c r="H467" s="78">
        <v>1.5077744620700485E-2</v>
      </c>
      <c r="I467" s="80">
        <f t="shared" si="26"/>
        <v>3.8593904079025495E-6</v>
      </c>
      <c r="J467" s="78">
        <v>2.5000000000000001E-2</v>
      </c>
      <c r="K467" s="81">
        <f t="shared" si="27"/>
        <v>6.3991507101863386E-6</v>
      </c>
      <c r="L467" s="127"/>
      <c r="M467" s="127"/>
      <c r="N467" s="127"/>
      <c r="O467" s="127"/>
      <c r="P467" s="127"/>
      <c r="Q467" s="127"/>
      <c r="R467" s="127"/>
    </row>
    <row r="468" spans="2:18">
      <c r="B468" s="35" t="s">
        <v>917</v>
      </c>
      <c r="C468" s="77" t="s">
        <v>918</v>
      </c>
      <c r="D468" s="85">
        <v>40.43</v>
      </c>
      <c r="E468" s="86">
        <v>347.82389999999998</v>
      </c>
      <c r="F468" s="86">
        <f t="shared" si="25"/>
        <v>14062.520277</v>
      </c>
      <c r="G468" s="78">
        <f t="shared" si="24"/>
        <v>2.9977104260448152E-4</v>
      </c>
      <c r="H468" s="78" t="s">
        <v>43</v>
      </c>
      <c r="I468" s="80" t="str">
        <f t="shared" si="26"/>
        <v>n/a</v>
      </c>
      <c r="J468" s="78">
        <v>0.13500000000000001</v>
      </c>
      <c r="K468" s="81">
        <f t="shared" si="27"/>
        <v>4.046909075160501E-5</v>
      </c>
      <c r="L468" s="127"/>
      <c r="M468" s="127"/>
      <c r="N468" s="127"/>
      <c r="O468" s="127"/>
      <c r="P468" s="127"/>
      <c r="Q468" s="127"/>
      <c r="R468" s="127"/>
    </row>
    <row r="469" spans="2:18">
      <c r="B469" s="35" t="s">
        <v>919</v>
      </c>
      <c r="C469" s="77" t="s">
        <v>920</v>
      </c>
      <c r="D469" s="85">
        <v>149.94</v>
      </c>
      <c r="E469" s="86">
        <v>1371.3115700000001</v>
      </c>
      <c r="F469" s="86">
        <f t="shared" si="25"/>
        <v>205614.4568058</v>
      </c>
      <c r="G469" s="78">
        <f t="shared" si="24"/>
        <v>4.3830877308699652E-3</v>
      </c>
      <c r="H469" s="78">
        <v>3.6147792450313458E-2</v>
      </c>
      <c r="I469" s="80">
        <f t="shared" si="26"/>
        <v>1.5843894558700288E-4</v>
      </c>
      <c r="J469" s="78">
        <v>7.4999999999999997E-2</v>
      </c>
      <c r="K469" s="81">
        <f t="shared" si="27"/>
        <v>3.2873157981524738E-4</v>
      </c>
      <c r="L469" s="127"/>
      <c r="M469" s="127"/>
      <c r="N469" s="127"/>
      <c r="O469" s="127"/>
      <c r="P469" s="127"/>
      <c r="Q469" s="127"/>
      <c r="R469" s="127"/>
    </row>
    <row r="470" spans="2:18">
      <c r="B470" s="35" t="s">
        <v>1271</v>
      </c>
      <c r="C470" s="77" t="s">
        <v>874</v>
      </c>
      <c r="D470" s="85">
        <v>141.32</v>
      </c>
      <c r="E470" s="86">
        <v>298.35318000000001</v>
      </c>
      <c r="F470" s="86">
        <f t="shared" si="25"/>
        <v>42163.271397600001</v>
      </c>
      <c r="G470" s="78">
        <f t="shared" si="24"/>
        <v>8.9879534944717994E-4</v>
      </c>
      <c r="H470" s="78">
        <v>2.0096235493914524E-2</v>
      </c>
      <c r="I470" s="80">
        <f t="shared" si="26"/>
        <v>1.8062403003325726E-5</v>
      </c>
      <c r="J470" s="78">
        <v>0.105</v>
      </c>
      <c r="K470" s="81">
        <f t="shared" si="27"/>
        <v>9.437351169195389E-5</v>
      </c>
      <c r="L470" s="127"/>
      <c r="M470" s="127"/>
      <c r="N470" s="127"/>
      <c r="O470" s="127"/>
      <c r="P470" s="127"/>
      <c r="Q470" s="127"/>
      <c r="R470" s="127"/>
    </row>
    <row r="471" spans="2:18">
      <c r="B471" s="35" t="s">
        <v>921</v>
      </c>
      <c r="C471" s="77" t="s">
        <v>922</v>
      </c>
      <c r="D471" s="85">
        <v>159.88</v>
      </c>
      <c r="E471" s="86">
        <v>289.4409</v>
      </c>
      <c r="F471" s="86">
        <f t="shared" si="25"/>
        <v>46275.811091999996</v>
      </c>
      <c r="G471" s="78">
        <f t="shared" ref="G471:G525" si="28">IF(F471="Excl.",0,F471/SUM($F$23:$F$525))</f>
        <v>9.8646244522082615E-4</v>
      </c>
      <c r="H471" s="78">
        <v>2.501876407305479E-2</v>
      </c>
      <c r="I471" s="80">
        <f t="shared" si="26"/>
        <v>2.4680071183908585E-5</v>
      </c>
      <c r="J471" s="78">
        <v>2.5000000000000001E-2</v>
      </c>
      <c r="K471" s="81">
        <f t="shared" si="27"/>
        <v>2.4661561130520656E-5</v>
      </c>
      <c r="L471" s="127"/>
      <c r="M471" s="127"/>
      <c r="N471" s="127"/>
      <c r="O471" s="127"/>
      <c r="P471" s="127"/>
      <c r="Q471" s="127"/>
      <c r="R471" s="127"/>
    </row>
    <row r="472" spans="2:18">
      <c r="B472" s="35" t="s">
        <v>923</v>
      </c>
      <c r="C472" s="77" t="s">
        <v>924</v>
      </c>
      <c r="D472" s="85">
        <v>170.64</v>
      </c>
      <c r="E472" s="86">
        <v>662.1</v>
      </c>
      <c r="F472" s="86" t="str">
        <f t="shared" ref="F472:F524" si="29">IF(J472="","Excl.",D472*E472)</f>
        <v>Excl.</v>
      </c>
      <c r="G472" s="78">
        <f t="shared" si="28"/>
        <v>0</v>
      </c>
      <c r="H472" s="78" t="s">
        <v>43</v>
      </c>
      <c r="I472" s="80" t="str">
        <f t="shared" ref="I472:I525" si="30">IFERROR($H472*$G472, "n/a")</f>
        <v>n/a</v>
      </c>
      <c r="J472" s="78" t="s">
        <v>1016</v>
      </c>
      <c r="K472" s="81" t="str">
        <f t="shared" ref="K472:K525" si="31">IFERROR($J472*$G472, "n/a")</f>
        <v>n/a</v>
      </c>
      <c r="L472" s="127"/>
      <c r="M472" s="127"/>
      <c r="N472" s="127"/>
      <c r="O472" s="127"/>
      <c r="P472" s="127"/>
      <c r="Q472" s="127"/>
      <c r="R472" s="127"/>
    </row>
    <row r="473" spans="2:18">
      <c r="B473" s="35" t="s">
        <v>925</v>
      </c>
      <c r="C473" s="77" t="s">
        <v>926</v>
      </c>
      <c r="D473" s="85">
        <v>796.14</v>
      </c>
      <c r="E473" s="86">
        <v>207.19938999999999</v>
      </c>
      <c r="F473" s="86">
        <f t="shared" si="29"/>
        <v>164959.7223546</v>
      </c>
      <c r="G473" s="78">
        <f t="shared" si="28"/>
        <v>3.5164498954616684E-3</v>
      </c>
      <c r="H473" s="78" t="s">
        <v>43</v>
      </c>
      <c r="I473" s="80" t="str">
        <f t="shared" si="30"/>
        <v>n/a</v>
      </c>
      <c r="J473" s="78">
        <v>0.32500000000000001</v>
      </c>
      <c r="K473" s="81">
        <f t="shared" si="31"/>
        <v>1.1428462160250424E-3</v>
      </c>
      <c r="L473" s="127"/>
      <c r="M473" s="127"/>
      <c r="N473" s="127"/>
      <c r="O473" s="127"/>
      <c r="P473" s="127"/>
      <c r="Q473" s="127"/>
      <c r="R473" s="127"/>
    </row>
    <row r="474" spans="2:18">
      <c r="B474" s="35" t="s">
        <v>927</v>
      </c>
      <c r="C474" s="77" t="s">
        <v>928</v>
      </c>
      <c r="D474" s="85">
        <v>110.09</v>
      </c>
      <c r="E474" s="86">
        <v>246.10900000000001</v>
      </c>
      <c r="F474" s="86">
        <f t="shared" si="29"/>
        <v>27094.139810000001</v>
      </c>
      <c r="G474" s="78">
        <f t="shared" si="28"/>
        <v>5.7756635221350159E-4</v>
      </c>
      <c r="H474" s="78">
        <v>1.0718503042964846E-2</v>
      </c>
      <c r="I474" s="80">
        <f t="shared" si="30"/>
        <v>6.1906467037145225E-6</v>
      </c>
      <c r="J474" s="78">
        <v>0.06</v>
      </c>
      <c r="K474" s="81">
        <f t="shared" si="31"/>
        <v>3.4653981132810096E-5</v>
      </c>
      <c r="L474" s="127"/>
      <c r="M474" s="127"/>
      <c r="N474" s="127"/>
      <c r="O474" s="127"/>
      <c r="P474" s="127"/>
      <c r="Q474" s="127"/>
      <c r="R474" s="127"/>
    </row>
    <row r="475" spans="2:18">
      <c r="B475" s="35" t="s">
        <v>929</v>
      </c>
      <c r="C475" s="77" t="s">
        <v>930</v>
      </c>
      <c r="D475" s="85">
        <v>97.82</v>
      </c>
      <c r="E475" s="86">
        <v>85.780069999999995</v>
      </c>
      <c r="F475" s="86">
        <f t="shared" si="29"/>
        <v>8391.0064473999992</v>
      </c>
      <c r="G475" s="78">
        <f t="shared" si="28"/>
        <v>1.7887126216998696E-4</v>
      </c>
      <c r="H475" s="78">
        <v>4.4980576569208758E-2</v>
      </c>
      <c r="I475" s="80">
        <f t="shared" si="30"/>
        <v>8.0457325040681117E-6</v>
      </c>
      <c r="J475" s="78">
        <v>2.5000000000000001E-2</v>
      </c>
      <c r="K475" s="81">
        <f t="shared" si="31"/>
        <v>4.4717815542496739E-6</v>
      </c>
      <c r="L475" s="127"/>
      <c r="M475" s="127"/>
      <c r="N475" s="127"/>
      <c r="O475" s="127"/>
      <c r="P475" s="127"/>
      <c r="Q475" s="127"/>
      <c r="R475" s="127"/>
    </row>
    <row r="476" spans="2:18">
      <c r="B476" s="35" t="s">
        <v>931</v>
      </c>
      <c r="C476" s="77" t="s">
        <v>932</v>
      </c>
      <c r="D476" s="85">
        <v>29.64</v>
      </c>
      <c r="E476" s="86">
        <v>282.95058999999998</v>
      </c>
      <c r="F476" s="86">
        <f t="shared" si="29"/>
        <v>8386.6554875999991</v>
      </c>
      <c r="G476" s="78">
        <f t="shared" si="28"/>
        <v>1.7877851266777224E-4</v>
      </c>
      <c r="H476" s="78" t="s">
        <v>43</v>
      </c>
      <c r="I476" s="80" t="str">
        <f t="shared" si="30"/>
        <v>n/a</v>
      </c>
      <c r="J476" s="78">
        <v>0.25</v>
      </c>
      <c r="K476" s="81">
        <f t="shared" si="31"/>
        <v>4.4694628166943059E-5</v>
      </c>
      <c r="L476" s="127"/>
      <c r="M476" s="127"/>
      <c r="N476" s="127"/>
      <c r="O476" s="127"/>
      <c r="P476" s="127"/>
      <c r="Q476" s="127"/>
      <c r="R476" s="127"/>
    </row>
    <row r="477" spans="2:18">
      <c r="B477" s="35" t="s">
        <v>933</v>
      </c>
      <c r="C477" s="77" t="s">
        <v>934</v>
      </c>
      <c r="D477" s="85">
        <v>109.27</v>
      </c>
      <c r="E477" s="86">
        <v>533.98769000000004</v>
      </c>
      <c r="F477" s="86">
        <f t="shared" si="29"/>
        <v>58348.834886299999</v>
      </c>
      <c r="G477" s="78">
        <f t="shared" si="28"/>
        <v>1.2438233491638645E-3</v>
      </c>
      <c r="H477" s="78">
        <v>3.4044110917909765E-2</v>
      </c>
      <c r="I477" s="80">
        <f t="shared" si="30"/>
        <v>4.2344860061220606E-5</v>
      </c>
      <c r="J477" s="78">
        <v>6.5000000000000002E-2</v>
      </c>
      <c r="K477" s="81">
        <f t="shared" si="31"/>
        <v>8.0848517695651195E-5</v>
      </c>
      <c r="L477" s="127"/>
      <c r="M477" s="127"/>
      <c r="N477" s="127"/>
      <c r="O477" s="127"/>
      <c r="P477" s="127"/>
      <c r="Q477" s="127"/>
      <c r="R477" s="127"/>
    </row>
    <row r="478" spans="2:18">
      <c r="B478" s="35" t="s">
        <v>935</v>
      </c>
      <c r="C478" s="77" t="s">
        <v>936</v>
      </c>
      <c r="D478" s="85">
        <v>34.85</v>
      </c>
      <c r="E478" s="86">
        <v>612.68958999999995</v>
      </c>
      <c r="F478" s="86">
        <f t="shared" si="29"/>
        <v>21352.232211499999</v>
      </c>
      <c r="G478" s="78">
        <f t="shared" si="28"/>
        <v>4.5516598631634809E-4</v>
      </c>
      <c r="H478" s="78">
        <v>3.3285509325681487E-2</v>
      </c>
      <c r="I478" s="80">
        <f t="shared" si="30"/>
        <v>1.5150431682265816E-5</v>
      </c>
      <c r="J478" s="78">
        <v>7.0000000000000007E-2</v>
      </c>
      <c r="K478" s="81">
        <f t="shared" si="31"/>
        <v>3.1861619042144367E-5</v>
      </c>
      <c r="L478" s="127"/>
      <c r="M478" s="127"/>
      <c r="N478" s="127"/>
      <c r="O478" s="127"/>
      <c r="P478" s="127"/>
      <c r="Q478" s="127"/>
      <c r="R478" s="127"/>
    </row>
    <row r="479" spans="2:18">
      <c r="B479" s="35" t="s">
        <v>937</v>
      </c>
      <c r="C479" s="77" t="s">
        <v>938</v>
      </c>
      <c r="D479" s="85">
        <v>154.94999999999999</v>
      </c>
      <c r="E479" s="86">
        <v>120.32353999999999</v>
      </c>
      <c r="F479" s="86">
        <f t="shared" si="29"/>
        <v>18644.132522999997</v>
      </c>
      <c r="G479" s="78">
        <f t="shared" si="28"/>
        <v>3.9743736789605856E-4</v>
      </c>
      <c r="H479" s="78" t="s">
        <v>43</v>
      </c>
      <c r="I479" s="80" t="str">
        <f t="shared" si="30"/>
        <v>n/a</v>
      </c>
      <c r="J479" s="78">
        <v>0.28999999999999998</v>
      </c>
      <c r="K479" s="81">
        <f t="shared" si="31"/>
        <v>1.1525683668985697E-4</v>
      </c>
      <c r="L479" s="127"/>
      <c r="M479" s="127"/>
      <c r="N479" s="127"/>
      <c r="O479" s="127"/>
      <c r="P479" s="127"/>
      <c r="Q479" s="127"/>
      <c r="R479" s="127"/>
    </row>
    <row r="480" spans="2:18">
      <c r="B480" s="35" t="s">
        <v>939</v>
      </c>
      <c r="C480" s="77" t="s">
        <v>940</v>
      </c>
      <c r="D480" s="85">
        <v>147.94999999999999</v>
      </c>
      <c r="E480" s="86">
        <v>100.00821000000001</v>
      </c>
      <c r="F480" s="86">
        <f t="shared" si="29"/>
        <v>14796.214669499999</v>
      </c>
      <c r="G480" s="78">
        <f t="shared" si="28"/>
        <v>3.1541122150985959E-4</v>
      </c>
      <c r="H480" s="78">
        <v>1.1895910780669145E-2</v>
      </c>
      <c r="I480" s="80">
        <f t="shared" si="30"/>
        <v>3.7521037503031623E-6</v>
      </c>
      <c r="J480" s="78">
        <v>0.06</v>
      </c>
      <c r="K480" s="81">
        <f t="shared" si="31"/>
        <v>1.8924673290591574E-5</v>
      </c>
      <c r="L480" s="127"/>
      <c r="M480" s="127"/>
      <c r="N480" s="127"/>
      <c r="O480" s="127"/>
      <c r="P480" s="127"/>
      <c r="Q480" s="127"/>
      <c r="R480" s="127"/>
    </row>
    <row r="481" spans="2:18">
      <c r="B481" s="35" t="s">
        <v>941</v>
      </c>
      <c r="C481" s="77" t="s">
        <v>942</v>
      </c>
      <c r="D481" s="85">
        <v>72.7</v>
      </c>
      <c r="E481" s="86">
        <v>1283.662</v>
      </c>
      <c r="F481" s="86">
        <f t="shared" si="29"/>
        <v>93322.227400000003</v>
      </c>
      <c r="G481" s="78">
        <f t="shared" si="28"/>
        <v>1.9893518981533923E-3</v>
      </c>
      <c r="H481" s="78">
        <v>1.265474552957359E-2</v>
      </c>
      <c r="I481" s="80">
        <f t="shared" si="30"/>
        <v>2.5174742039905375E-5</v>
      </c>
      <c r="J481" s="78">
        <v>0.11</v>
      </c>
      <c r="K481" s="81">
        <f t="shared" si="31"/>
        <v>2.1882870879687315E-4</v>
      </c>
      <c r="L481" s="127"/>
      <c r="M481" s="127"/>
      <c r="N481" s="127"/>
      <c r="O481" s="127"/>
      <c r="P481" s="127"/>
      <c r="Q481" s="127"/>
      <c r="R481" s="127"/>
    </row>
    <row r="482" spans="2:18">
      <c r="B482" s="35" t="s">
        <v>943</v>
      </c>
      <c r="C482" s="77" t="s">
        <v>944</v>
      </c>
      <c r="D482" s="85">
        <v>114.18</v>
      </c>
      <c r="E482" s="86">
        <v>62.587229999999998</v>
      </c>
      <c r="F482" s="86">
        <f t="shared" si="29"/>
        <v>7146.2099214</v>
      </c>
      <c r="G482" s="78">
        <f t="shared" si="28"/>
        <v>1.5233590825908312E-4</v>
      </c>
      <c r="H482" s="78" t="s">
        <v>43</v>
      </c>
      <c r="I482" s="80" t="str">
        <f t="shared" si="30"/>
        <v>n/a</v>
      </c>
      <c r="J482" s="78">
        <v>0.02</v>
      </c>
      <c r="K482" s="81">
        <f t="shared" si="31"/>
        <v>3.0467181651816624E-6</v>
      </c>
      <c r="L482" s="127"/>
      <c r="M482" s="127"/>
      <c r="N482" s="127"/>
      <c r="O482" s="127"/>
      <c r="P482" s="127"/>
      <c r="Q482" s="127"/>
      <c r="R482" s="127"/>
    </row>
    <row r="483" spans="2:18">
      <c r="B483" s="35" t="s">
        <v>945</v>
      </c>
      <c r="C483" s="77" t="s">
        <v>946</v>
      </c>
      <c r="D483" s="85">
        <v>80.709999999999994</v>
      </c>
      <c r="E483" s="86">
        <v>457.29831000000001</v>
      </c>
      <c r="F483" s="86" t="str">
        <f t="shared" si="29"/>
        <v>Excl.</v>
      </c>
      <c r="G483" s="78">
        <f t="shared" si="28"/>
        <v>0</v>
      </c>
      <c r="H483" s="78">
        <v>1.7346053772766697E-3</v>
      </c>
      <c r="I483" s="80">
        <f t="shared" si="30"/>
        <v>0</v>
      </c>
      <c r="J483" s="78" t="s">
        <v>1016</v>
      </c>
      <c r="K483" s="81" t="str">
        <f t="shared" si="31"/>
        <v>n/a</v>
      </c>
      <c r="L483" s="127"/>
      <c r="M483" s="127"/>
      <c r="N483" s="127"/>
      <c r="O483" s="127"/>
      <c r="P483" s="127"/>
      <c r="Q483" s="127"/>
      <c r="R483" s="127"/>
    </row>
    <row r="484" spans="2:18">
      <c r="B484" s="35" t="s">
        <v>947</v>
      </c>
      <c r="C484" s="77" t="s">
        <v>948</v>
      </c>
      <c r="D484" s="85">
        <v>87.48</v>
      </c>
      <c r="E484" s="86">
        <v>164.96968000000001</v>
      </c>
      <c r="F484" s="86">
        <f t="shared" si="29"/>
        <v>14431.547606400001</v>
      </c>
      <c r="G484" s="78">
        <f t="shared" si="28"/>
        <v>3.0763760600170681E-4</v>
      </c>
      <c r="H484" s="78">
        <v>1.1431184270690443E-2</v>
      </c>
      <c r="I484" s="80">
        <f t="shared" si="30"/>
        <v>3.5166621627995744E-6</v>
      </c>
      <c r="J484" s="78">
        <v>0.12</v>
      </c>
      <c r="K484" s="81">
        <f t="shared" si="31"/>
        <v>3.6916512720204818E-5</v>
      </c>
      <c r="L484" s="127"/>
      <c r="M484" s="127"/>
      <c r="N484" s="127"/>
      <c r="O484" s="127"/>
      <c r="P484" s="127"/>
      <c r="Q484" s="127"/>
      <c r="R484" s="127"/>
    </row>
    <row r="485" spans="2:18">
      <c r="B485" s="35" t="s">
        <v>949</v>
      </c>
      <c r="C485" s="77" t="s">
        <v>950</v>
      </c>
      <c r="D485" s="85">
        <v>484.82</v>
      </c>
      <c r="E485" s="86">
        <v>256.78987000000001</v>
      </c>
      <c r="F485" s="86">
        <f t="shared" si="29"/>
        <v>124496.8647734</v>
      </c>
      <c r="G485" s="78">
        <f t="shared" si="28"/>
        <v>2.6539023033553253E-3</v>
      </c>
      <c r="H485" s="78" t="s">
        <v>43</v>
      </c>
      <c r="I485" s="80" t="str">
        <f t="shared" si="30"/>
        <v>n/a</v>
      </c>
      <c r="J485" s="78">
        <v>0.1</v>
      </c>
      <c r="K485" s="81">
        <f t="shared" si="31"/>
        <v>2.6539023033553255E-4</v>
      </c>
      <c r="L485" s="127"/>
      <c r="M485" s="127"/>
      <c r="N485" s="127"/>
      <c r="O485" s="127"/>
      <c r="P485" s="127"/>
      <c r="Q485" s="127"/>
      <c r="R485" s="127"/>
    </row>
    <row r="486" spans="2:18">
      <c r="B486" s="35" t="s">
        <v>951</v>
      </c>
      <c r="C486" s="77" t="s">
        <v>952</v>
      </c>
      <c r="D486" s="85">
        <v>9.6999999999999993</v>
      </c>
      <c r="E486" s="86">
        <v>1445.34321</v>
      </c>
      <c r="F486" s="86">
        <f t="shared" si="29"/>
        <v>14019.829136999999</v>
      </c>
      <c r="G486" s="78">
        <f t="shared" si="28"/>
        <v>2.9886099466885615E-4</v>
      </c>
      <c r="H486" s="78">
        <v>5.2577319587628873E-2</v>
      </c>
      <c r="I486" s="80">
        <f t="shared" si="30"/>
        <v>1.5713310028981098E-5</v>
      </c>
      <c r="J486" s="78">
        <v>0.115</v>
      </c>
      <c r="K486" s="81">
        <f t="shared" si="31"/>
        <v>3.4369014386918458E-5</v>
      </c>
      <c r="L486" s="127"/>
      <c r="M486" s="127"/>
      <c r="N486" s="127"/>
      <c r="O486" s="127"/>
      <c r="P486" s="127"/>
      <c r="Q486" s="127"/>
      <c r="R486" s="127"/>
    </row>
    <row r="487" spans="2:18">
      <c r="B487" s="35" t="s">
        <v>953</v>
      </c>
      <c r="C487" s="77" t="s">
        <v>954</v>
      </c>
      <c r="D487" s="85">
        <v>576.36</v>
      </c>
      <c r="E487" s="86">
        <v>2189.89815</v>
      </c>
      <c r="F487" s="86">
        <f t="shared" si="29"/>
        <v>1262169.6977339999</v>
      </c>
      <c r="G487" s="78">
        <f t="shared" si="28"/>
        <v>2.6905698180740442E-2</v>
      </c>
      <c r="H487" s="78">
        <v>3.6435561107641058E-3</v>
      </c>
      <c r="I487" s="80">
        <f t="shared" si="30"/>
        <v>9.8032421020811529E-5</v>
      </c>
      <c r="J487" s="78">
        <v>0.19</v>
      </c>
      <c r="K487" s="81">
        <f t="shared" si="31"/>
        <v>5.1120826543406845E-3</v>
      </c>
      <c r="L487" s="127"/>
      <c r="M487" s="127"/>
      <c r="N487" s="127"/>
      <c r="O487" s="127"/>
      <c r="P487" s="127"/>
      <c r="Q487" s="127"/>
      <c r="R487" s="127"/>
    </row>
    <row r="488" spans="2:18">
      <c r="B488" s="35" t="s">
        <v>955</v>
      </c>
      <c r="C488" s="77" t="s">
        <v>956</v>
      </c>
      <c r="D488" s="85">
        <v>266.70999999999998</v>
      </c>
      <c r="E488" s="86">
        <v>1141.74495</v>
      </c>
      <c r="F488" s="86">
        <f t="shared" si="29"/>
        <v>304514.79561450001</v>
      </c>
      <c r="G488" s="78">
        <f t="shared" si="28"/>
        <v>6.4913483480731607E-3</v>
      </c>
      <c r="H488" s="78">
        <v>1.319785534850587E-2</v>
      </c>
      <c r="I488" s="80">
        <f t="shared" si="30"/>
        <v>8.5671876514632102E-5</v>
      </c>
      <c r="J488" s="78">
        <v>0.18</v>
      </c>
      <c r="K488" s="81">
        <f t="shared" si="31"/>
        <v>1.1684427026531689E-3</v>
      </c>
      <c r="L488" s="127"/>
      <c r="M488" s="127"/>
      <c r="N488" s="127"/>
      <c r="O488" s="127"/>
      <c r="P488" s="127"/>
      <c r="Q488" s="127"/>
      <c r="R488" s="127"/>
    </row>
    <row r="489" spans="2:18">
      <c r="B489" s="35" t="s">
        <v>957</v>
      </c>
      <c r="C489" s="77" t="s">
        <v>958</v>
      </c>
      <c r="D489" s="85">
        <v>626.70000000000005</v>
      </c>
      <c r="E489" s="86">
        <v>65.332089999999994</v>
      </c>
      <c r="F489" s="86">
        <f t="shared" si="29"/>
        <v>40943.620802999998</v>
      </c>
      <c r="G489" s="78">
        <f t="shared" si="28"/>
        <v>8.7279603188854834E-4</v>
      </c>
      <c r="H489" s="78">
        <v>1.1424924206159245E-2</v>
      </c>
      <c r="I489" s="80">
        <f t="shared" si="30"/>
        <v>9.9716285117632133E-6</v>
      </c>
      <c r="J489" s="78">
        <v>9.5000000000000001E-2</v>
      </c>
      <c r="K489" s="81">
        <f t="shared" si="31"/>
        <v>8.2915623029412093E-5</v>
      </c>
      <c r="L489" s="127"/>
      <c r="M489" s="127"/>
      <c r="N489" s="127"/>
      <c r="O489" s="127"/>
      <c r="P489" s="127"/>
      <c r="Q489" s="127"/>
      <c r="R489" s="127"/>
    </row>
    <row r="490" spans="2:18">
      <c r="B490" s="35" t="s">
        <v>961</v>
      </c>
      <c r="C490" s="77" t="s">
        <v>962</v>
      </c>
      <c r="D490" s="85">
        <v>92.51</v>
      </c>
      <c r="E490" s="86">
        <v>173.09175999999999</v>
      </c>
      <c r="F490" s="86">
        <f t="shared" si="29"/>
        <v>16012.718717600001</v>
      </c>
      <c r="G490" s="78">
        <f t="shared" si="28"/>
        <v>3.4134346407010334E-4</v>
      </c>
      <c r="H490" s="78">
        <v>5.7074910820451838E-2</v>
      </c>
      <c r="I490" s="80">
        <f t="shared" si="30"/>
        <v>1.9482147770945255E-5</v>
      </c>
      <c r="J490" s="78">
        <v>8.5000000000000006E-2</v>
      </c>
      <c r="K490" s="81">
        <f t="shared" si="31"/>
        <v>2.9014194445958785E-5</v>
      </c>
      <c r="L490" s="127"/>
      <c r="M490" s="127"/>
      <c r="N490" s="127"/>
      <c r="O490" s="127"/>
      <c r="P490" s="127"/>
      <c r="Q490" s="127"/>
      <c r="R490" s="127"/>
    </row>
    <row r="491" spans="2:18">
      <c r="B491" s="35" t="s">
        <v>959</v>
      </c>
      <c r="C491" s="77" t="s">
        <v>960</v>
      </c>
      <c r="D491" s="85">
        <v>211.75</v>
      </c>
      <c r="E491" s="86">
        <v>648.76774999999998</v>
      </c>
      <c r="F491" s="86">
        <f t="shared" si="29"/>
        <v>137376.57106250001</v>
      </c>
      <c r="G491" s="78">
        <f t="shared" si="28"/>
        <v>2.9284592751264394E-3</v>
      </c>
      <c r="H491" s="78">
        <v>2.1345926800472252E-2</v>
      </c>
      <c r="I491" s="80">
        <f t="shared" si="30"/>
        <v>6.2510677325013008E-5</v>
      </c>
      <c r="J491" s="78">
        <v>9.5000000000000001E-2</v>
      </c>
      <c r="K491" s="81">
        <f t="shared" si="31"/>
        <v>2.7820363113701177E-4</v>
      </c>
      <c r="L491" s="127"/>
      <c r="M491" s="127"/>
      <c r="N491" s="127"/>
      <c r="O491" s="127"/>
      <c r="P491" s="127"/>
      <c r="Q491" s="127"/>
      <c r="R491" s="127"/>
    </row>
    <row r="492" spans="2:18">
      <c r="B492" s="35" t="s">
        <v>963</v>
      </c>
      <c r="C492" s="77" t="s">
        <v>964</v>
      </c>
      <c r="D492" s="85">
        <v>43.6</v>
      </c>
      <c r="E492" s="86">
        <v>645.96200999999996</v>
      </c>
      <c r="F492" s="86">
        <f t="shared" si="29"/>
        <v>28163.943636</v>
      </c>
      <c r="G492" s="78">
        <f t="shared" si="28"/>
        <v>6.0037138303196719E-4</v>
      </c>
      <c r="H492" s="78">
        <v>1.3761467889908256E-2</v>
      </c>
      <c r="I492" s="80">
        <f t="shared" si="30"/>
        <v>8.2619915096142271E-6</v>
      </c>
      <c r="J492" s="78">
        <v>0.28000000000000003</v>
      </c>
      <c r="K492" s="81">
        <f t="shared" si="31"/>
        <v>1.6810398724895082E-4</v>
      </c>
      <c r="L492" s="127"/>
      <c r="M492" s="127"/>
      <c r="N492" s="127"/>
      <c r="O492" s="127"/>
      <c r="P492" s="127"/>
      <c r="Q492" s="127"/>
      <c r="R492" s="127"/>
    </row>
    <row r="493" spans="2:18">
      <c r="B493" s="35" t="s">
        <v>967</v>
      </c>
      <c r="C493" s="77" t="s">
        <v>968</v>
      </c>
      <c r="D493" s="85">
        <v>69.05</v>
      </c>
      <c r="E493" s="86">
        <v>328.80309</v>
      </c>
      <c r="F493" s="86" t="str">
        <f t="shared" si="29"/>
        <v>Excl.</v>
      </c>
      <c r="G493" s="78">
        <f t="shared" si="28"/>
        <v>0</v>
      </c>
      <c r="H493" s="78" t="s">
        <v>43</v>
      </c>
      <c r="I493" s="80" t="str">
        <f t="shared" si="30"/>
        <v>n/a</v>
      </c>
      <c r="J493" s="78" t="s">
        <v>1016</v>
      </c>
      <c r="K493" s="81" t="str">
        <f t="shared" si="31"/>
        <v>n/a</v>
      </c>
      <c r="L493" s="127"/>
      <c r="M493" s="127"/>
      <c r="N493" s="127"/>
      <c r="O493" s="127"/>
      <c r="P493" s="127"/>
      <c r="Q493" s="127"/>
      <c r="R493" s="127"/>
    </row>
    <row r="494" spans="2:18">
      <c r="B494" s="35" t="s">
        <v>965</v>
      </c>
      <c r="C494" s="77" t="s">
        <v>966</v>
      </c>
      <c r="D494" s="85">
        <v>84.95</v>
      </c>
      <c r="E494" s="86">
        <v>211.70739</v>
      </c>
      <c r="F494" s="86">
        <f t="shared" si="29"/>
        <v>17984.5427805</v>
      </c>
      <c r="G494" s="78">
        <f t="shared" si="28"/>
        <v>3.8337687938434865E-4</v>
      </c>
      <c r="H494" s="78">
        <v>3.3902295467922304E-2</v>
      </c>
      <c r="I494" s="80">
        <f t="shared" si="30"/>
        <v>1.2997356240458198E-5</v>
      </c>
      <c r="J494" s="78">
        <v>0.22500000000000001</v>
      </c>
      <c r="K494" s="81">
        <f t="shared" si="31"/>
        <v>8.6259797861478453E-5</v>
      </c>
      <c r="L494" s="127"/>
      <c r="M494" s="127"/>
      <c r="N494" s="127"/>
      <c r="O494" s="127"/>
      <c r="P494" s="127"/>
      <c r="Q494" s="127"/>
      <c r="R494" s="127"/>
    </row>
    <row r="495" spans="2:18">
      <c r="B495" s="35" t="s">
        <v>969</v>
      </c>
      <c r="C495" s="77" t="s">
        <v>970</v>
      </c>
      <c r="D495" s="85">
        <v>30.37</v>
      </c>
      <c r="E495" s="86">
        <v>189.34084999999999</v>
      </c>
      <c r="F495" s="86" t="str">
        <f t="shared" si="29"/>
        <v>Excl.</v>
      </c>
      <c r="G495" s="78">
        <f t="shared" si="28"/>
        <v>0</v>
      </c>
      <c r="H495" s="78">
        <v>6.5854461639776093E-3</v>
      </c>
      <c r="I495" s="80">
        <f t="shared" si="30"/>
        <v>0</v>
      </c>
      <c r="J495" s="78" t="s">
        <v>1016</v>
      </c>
      <c r="K495" s="81" t="str">
        <f t="shared" si="31"/>
        <v>n/a</v>
      </c>
      <c r="L495" s="127"/>
      <c r="M495" s="127"/>
      <c r="N495" s="127"/>
      <c r="O495" s="127"/>
      <c r="P495" s="127"/>
      <c r="Q495" s="127"/>
      <c r="R495" s="127"/>
    </row>
    <row r="496" spans="2:18">
      <c r="B496" s="35" t="s">
        <v>971</v>
      </c>
      <c r="C496" s="77" t="s">
        <v>972</v>
      </c>
      <c r="D496" s="85">
        <v>60.71</v>
      </c>
      <c r="E496" s="86">
        <v>496.06004999999999</v>
      </c>
      <c r="F496" s="86">
        <f t="shared" si="29"/>
        <v>30115.805635500001</v>
      </c>
      <c r="G496" s="78">
        <f t="shared" si="28"/>
        <v>6.4197926661789637E-4</v>
      </c>
      <c r="H496" s="78" t="s">
        <v>43</v>
      </c>
      <c r="I496" s="80" t="str">
        <f t="shared" si="30"/>
        <v>n/a</v>
      </c>
      <c r="J496" s="78">
        <v>9.5000000000000001E-2</v>
      </c>
      <c r="K496" s="81">
        <f t="shared" si="31"/>
        <v>6.0988030328700156E-5</v>
      </c>
      <c r="L496" s="127"/>
      <c r="M496" s="127"/>
      <c r="N496" s="127"/>
      <c r="O496" s="127"/>
      <c r="P496" s="127"/>
      <c r="Q496" s="127"/>
      <c r="R496" s="127"/>
    </row>
    <row r="497" spans="2:18">
      <c r="B497" s="35" t="s">
        <v>1282</v>
      </c>
      <c r="C497" s="77" t="s">
        <v>1283</v>
      </c>
      <c r="D497" s="85">
        <v>136.94</v>
      </c>
      <c r="E497" s="86">
        <v>570.48046999999997</v>
      </c>
      <c r="F497" s="86">
        <f t="shared" si="29"/>
        <v>78121.595561800001</v>
      </c>
      <c r="G497" s="78">
        <f t="shared" si="28"/>
        <v>1.6653197072923533E-3</v>
      </c>
      <c r="H497" s="78">
        <v>1.3509566233386885E-2</v>
      </c>
      <c r="I497" s="80">
        <f t="shared" si="30"/>
        <v>2.2497746885430508E-5</v>
      </c>
      <c r="J497" s="78">
        <v>0.23499999999999999</v>
      </c>
      <c r="K497" s="81">
        <f t="shared" si="31"/>
        <v>3.9135013121370299E-4</v>
      </c>
      <c r="L497" s="127"/>
      <c r="M497" s="127"/>
      <c r="N497" s="127"/>
      <c r="O497" s="127"/>
      <c r="P497" s="127"/>
      <c r="Q497" s="127"/>
      <c r="R497" s="127"/>
    </row>
    <row r="498" spans="2:18">
      <c r="B498" s="35" t="s">
        <v>973</v>
      </c>
      <c r="C498" s="77" t="s">
        <v>974</v>
      </c>
      <c r="D498" s="85">
        <v>478.13</v>
      </c>
      <c r="E498" s="86">
        <v>60.974150000000002</v>
      </c>
      <c r="F498" s="86">
        <f t="shared" si="29"/>
        <v>29153.570339500002</v>
      </c>
      <c r="G498" s="78">
        <f t="shared" si="28"/>
        <v>6.214672764318607E-4</v>
      </c>
      <c r="H498" s="78">
        <v>6.6090812122226172E-3</v>
      </c>
      <c r="I498" s="80">
        <f t="shared" si="30"/>
        <v>4.1073277006769705E-6</v>
      </c>
      <c r="J498" s="78">
        <v>0.105</v>
      </c>
      <c r="K498" s="81">
        <f t="shared" si="31"/>
        <v>6.5254064025345364E-5</v>
      </c>
      <c r="L498" s="127"/>
      <c r="M498" s="127"/>
      <c r="N498" s="127"/>
      <c r="O498" s="127"/>
      <c r="P498" s="127"/>
      <c r="Q498" s="127"/>
      <c r="R498" s="127"/>
    </row>
    <row r="499" spans="2:18">
      <c r="B499" s="35" t="s">
        <v>975</v>
      </c>
      <c r="C499" s="77" t="s">
        <v>976</v>
      </c>
      <c r="D499" s="85">
        <v>82.6</v>
      </c>
      <c r="E499" s="86">
        <v>161.53887</v>
      </c>
      <c r="F499" s="86">
        <f t="shared" si="29"/>
        <v>13343.110661999999</v>
      </c>
      <c r="G499" s="78">
        <f t="shared" si="28"/>
        <v>2.844353726036383E-4</v>
      </c>
      <c r="H499" s="78">
        <v>5.8111380145278455E-3</v>
      </c>
      <c r="I499" s="80">
        <f t="shared" si="30"/>
        <v>1.6528932064133947E-6</v>
      </c>
      <c r="J499" s="78">
        <v>0.15</v>
      </c>
      <c r="K499" s="81">
        <f t="shared" si="31"/>
        <v>4.2665305890545741E-5</v>
      </c>
      <c r="L499" s="127"/>
      <c r="M499" s="127"/>
      <c r="N499" s="127"/>
      <c r="O499" s="127"/>
      <c r="P499" s="127"/>
      <c r="Q499" s="127"/>
      <c r="R499" s="127"/>
    </row>
    <row r="500" spans="2:18">
      <c r="B500" s="35" t="s">
        <v>977</v>
      </c>
      <c r="C500" s="77" t="s">
        <v>978</v>
      </c>
      <c r="D500" s="85">
        <v>65.25</v>
      </c>
      <c r="E500" s="86">
        <v>989.24244999999996</v>
      </c>
      <c r="F500" s="86">
        <f t="shared" si="29"/>
        <v>64548.0698625</v>
      </c>
      <c r="G500" s="78">
        <f t="shared" si="28"/>
        <v>1.3759725724581467E-3</v>
      </c>
      <c r="H500" s="78" t="s">
        <v>43</v>
      </c>
      <c r="I500" s="80" t="str">
        <f t="shared" si="30"/>
        <v>n/a</v>
      </c>
      <c r="J500" s="78">
        <v>0.115</v>
      </c>
      <c r="K500" s="81">
        <f t="shared" si="31"/>
        <v>1.5823684583268687E-4</v>
      </c>
      <c r="L500" s="127"/>
      <c r="M500" s="127"/>
      <c r="N500" s="127"/>
      <c r="O500" s="127"/>
      <c r="P500" s="127"/>
      <c r="Q500" s="127"/>
      <c r="R500" s="127"/>
    </row>
    <row r="501" spans="2:18">
      <c r="B501" s="35" t="s">
        <v>979</v>
      </c>
      <c r="C501" s="77" t="s">
        <v>980</v>
      </c>
      <c r="D501" s="85">
        <v>259.16000000000003</v>
      </c>
      <c r="E501" s="86">
        <v>3216.5170400000002</v>
      </c>
      <c r="F501" s="86">
        <f t="shared" si="29"/>
        <v>833592.55608640017</v>
      </c>
      <c r="G501" s="78">
        <f t="shared" si="28"/>
        <v>1.7769710174502525E-2</v>
      </c>
      <c r="H501" s="78" t="s">
        <v>43</v>
      </c>
      <c r="I501" s="80" t="str">
        <f t="shared" si="30"/>
        <v>n/a</v>
      </c>
      <c r="J501" s="78">
        <v>0.16500000000000001</v>
      </c>
      <c r="K501" s="81">
        <f t="shared" si="31"/>
        <v>2.9320021787929166E-3</v>
      </c>
      <c r="L501" s="127"/>
      <c r="M501" s="127"/>
      <c r="N501" s="127"/>
      <c r="O501" s="127"/>
      <c r="P501" s="127"/>
      <c r="Q501" s="127"/>
      <c r="R501" s="127"/>
    </row>
    <row r="502" spans="2:18">
      <c r="B502" s="35" t="s">
        <v>1272</v>
      </c>
      <c r="C502" s="77" t="s">
        <v>1273</v>
      </c>
      <c r="D502" s="85">
        <v>946.48</v>
      </c>
      <c r="E502" s="86">
        <v>155.25344000000001</v>
      </c>
      <c r="F502" s="86">
        <f t="shared" si="29"/>
        <v>146944.27589120003</v>
      </c>
      <c r="G502" s="78">
        <f t="shared" si="28"/>
        <v>3.132414241614367E-3</v>
      </c>
      <c r="H502" s="78">
        <v>2.2018426168540276E-2</v>
      </c>
      <c r="I502" s="80">
        <f t="shared" si="30"/>
        <v>6.8970831708270016E-5</v>
      </c>
      <c r="J502" s="78">
        <v>9.5000000000000001E-2</v>
      </c>
      <c r="K502" s="81">
        <f t="shared" si="31"/>
        <v>2.9757935295336485E-4</v>
      </c>
      <c r="L502" s="127"/>
      <c r="M502" s="127"/>
      <c r="N502" s="127"/>
      <c r="O502" s="127"/>
      <c r="P502" s="127"/>
      <c r="Q502" s="127"/>
      <c r="R502" s="127"/>
    </row>
    <row r="503" spans="2:18">
      <c r="B503" s="35" t="s">
        <v>1245</v>
      </c>
      <c r="C503" s="77" t="s">
        <v>1246</v>
      </c>
      <c r="D503" s="85">
        <v>115.61</v>
      </c>
      <c r="E503" s="86">
        <v>888.25053000000003</v>
      </c>
      <c r="F503" s="86">
        <f t="shared" si="29"/>
        <v>102690.64377330001</v>
      </c>
      <c r="G503" s="78">
        <f t="shared" si="28"/>
        <v>2.1890586284164086E-3</v>
      </c>
      <c r="H503" s="78">
        <v>6.0548395467520111E-3</v>
      </c>
      <c r="I503" s="80">
        <f t="shared" si="30"/>
        <v>1.3254398753494387E-5</v>
      </c>
      <c r="J503" s="78">
        <v>0.05</v>
      </c>
      <c r="K503" s="81">
        <f t="shared" si="31"/>
        <v>1.0945293142082043E-4</v>
      </c>
      <c r="L503" s="127"/>
      <c r="M503" s="127"/>
      <c r="N503" s="127"/>
      <c r="O503" s="127"/>
      <c r="P503" s="127"/>
      <c r="Q503" s="127"/>
      <c r="R503" s="127"/>
    </row>
    <row r="504" spans="2:18">
      <c r="B504" s="35" t="s">
        <v>981</v>
      </c>
      <c r="C504" s="77" t="s">
        <v>982</v>
      </c>
      <c r="D504" s="85">
        <v>96.18</v>
      </c>
      <c r="E504" s="86">
        <v>375.71602000000001</v>
      </c>
      <c r="F504" s="86">
        <f t="shared" si="29"/>
        <v>36136.366803600002</v>
      </c>
      <c r="G504" s="78">
        <f t="shared" si="28"/>
        <v>7.7031969656040256E-4</v>
      </c>
      <c r="H504" s="78" t="s">
        <v>43</v>
      </c>
      <c r="I504" s="80" t="str">
        <f t="shared" si="30"/>
        <v>n/a</v>
      </c>
      <c r="J504" s="78">
        <v>0.15</v>
      </c>
      <c r="K504" s="81">
        <f t="shared" si="31"/>
        <v>1.1554795448406038E-4</v>
      </c>
      <c r="L504" s="127"/>
      <c r="M504" s="127"/>
      <c r="N504" s="127"/>
      <c r="O504" s="127"/>
      <c r="P504" s="127"/>
      <c r="Q504" s="127"/>
      <c r="R504" s="127"/>
    </row>
    <row r="505" spans="2:18">
      <c r="B505" s="35" t="s">
        <v>983</v>
      </c>
      <c r="C505" s="77" t="s">
        <v>984</v>
      </c>
      <c r="D505" s="85">
        <v>34.92</v>
      </c>
      <c r="E505" s="86">
        <v>705.76445999999999</v>
      </c>
      <c r="F505" s="86">
        <f t="shared" si="29"/>
        <v>24645.294943200002</v>
      </c>
      <c r="G505" s="78">
        <f t="shared" si="28"/>
        <v>5.253642743186938E-4</v>
      </c>
      <c r="H505" s="78">
        <v>8.0183276059564712E-2</v>
      </c>
      <c r="I505" s="80">
        <f t="shared" si="30"/>
        <v>4.2125428639528711E-5</v>
      </c>
      <c r="J505" s="78">
        <v>6.5000000000000002E-2</v>
      </c>
      <c r="K505" s="81">
        <f t="shared" si="31"/>
        <v>3.4148677830715099E-5</v>
      </c>
      <c r="L505" s="127"/>
      <c r="M505" s="127"/>
      <c r="N505" s="127"/>
      <c r="O505" s="127"/>
      <c r="P505" s="127"/>
      <c r="Q505" s="127"/>
      <c r="R505" s="127"/>
    </row>
    <row r="506" spans="2:18">
      <c r="B506" s="35" t="s">
        <v>985</v>
      </c>
      <c r="C506" s="77" t="s">
        <v>986</v>
      </c>
      <c r="D506" s="85">
        <v>363.33</v>
      </c>
      <c r="E506" s="86">
        <v>42.934100000000001</v>
      </c>
      <c r="F506" s="86">
        <f t="shared" si="29"/>
        <v>15599.246552999999</v>
      </c>
      <c r="G506" s="78">
        <f t="shared" si="28"/>
        <v>3.3252946917952913E-4</v>
      </c>
      <c r="H506" s="78">
        <v>2.2018550628904853E-2</v>
      </c>
      <c r="I506" s="80">
        <f t="shared" si="30"/>
        <v>7.321816952732318E-6</v>
      </c>
      <c r="J506" s="78">
        <v>0.14499999999999999</v>
      </c>
      <c r="K506" s="81">
        <f t="shared" si="31"/>
        <v>4.8216773031031718E-5</v>
      </c>
      <c r="L506" s="127"/>
      <c r="M506" s="127"/>
      <c r="N506" s="127"/>
      <c r="O506" s="127"/>
      <c r="P506" s="127"/>
      <c r="Q506" s="127"/>
      <c r="R506" s="127"/>
    </row>
    <row r="507" spans="2:18">
      <c r="B507" s="35" t="s">
        <v>987</v>
      </c>
      <c r="C507" s="77" t="s">
        <v>988</v>
      </c>
      <c r="D507" s="85">
        <v>497.71</v>
      </c>
      <c r="E507" s="86">
        <v>46.837299999999999</v>
      </c>
      <c r="F507" s="86">
        <f t="shared" si="29"/>
        <v>23311.392582999997</v>
      </c>
      <c r="G507" s="78">
        <f t="shared" si="28"/>
        <v>4.9692944945278869E-4</v>
      </c>
      <c r="H507" s="78" t="s">
        <v>43</v>
      </c>
      <c r="I507" s="80" t="str">
        <f t="shared" si="30"/>
        <v>n/a</v>
      </c>
      <c r="J507" s="78">
        <v>0.08</v>
      </c>
      <c r="K507" s="81">
        <f t="shared" si="31"/>
        <v>3.9754355956223094E-5</v>
      </c>
      <c r="L507" s="127"/>
      <c r="M507" s="127"/>
      <c r="N507" s="127"/>
      <c r="O507" s="127"/>
      <c r="P507" s="127"/>
      <c r="Q507" s="127"/>
      <c r="R507" s="127"/>
    </row>
    <row r="508" spans="2:18">
      <c r="B508" s="35" t="s">
        <v>678</v>
      </c>
      <c r="C508" s="77" t="s">
        <v>679</v>
      </c>
      <c r="D508" s="85">
        <v>459.45</v>
      </c>
      <c r="E508" s="86">
        <v>34.297040000000003</v>
      </c>
      <c r="F508" s="86">
        <f t="shared" si="29"/>
        <v>15757.775028</v>
      </c>
      <c r="G508" s="78">
        <f t="shared" si="28"/>
        <v>3.3590882403891186E-4</v>
      </c>
      <c r="H508" s="78">
        <v>1.5148547175971271E-2</v>
      </c>
      <c r="I508" s="80">
        <f t="shared" si="30"/>
        <v>5.0885306677784885E-6</v>
      </c>
      <c r="J508" s="78">
        <v>0.125</v>
      </c>
      <c r="K508" s="81">
        <f t="shared" si="31"/>
        <v>4.1988603004863983E-5</v>
      </c>
      <c r="L508" s="127"/>
      <c r="M508" s="127"/>
      <c r="N508" s="127"/>
      <c r="O508" s="127"/>
      <c r="P508" s="127"/>
      <c r="Q508" s="127"/>
      <c r="R508" s="127"/>
    </row>
    <row r="509" spans="2:18">
      <c r="B509" s="35" t="s">
        <v>1247</v>
      </c>
      <c r="C509" s="77" t="s">
        <v>1248</v>
      </c>
      <c r="D509" s="85">
        <v>305.27999999999997</v>
      </c>
      <c r="E509" s="86">
        <v>273.34557000000001</v>
      </c>
      <c r="F509" s="86" t="str">
        <f t="shared" si="29"/>
        <v>Excl.</v>
      </c>
      <c r="G509" s="78">
        <f t="shared" si="28"/>
        <v>0</v>
      </c>
      <c r="H509" s="78">
        <v>3.2756813417190779E-3</v>
      </c>
      <c r="I509" s="80">
        <f t="shared" si="30"/>
        <v>0</v>
      </c>
      <c r="J509" s="78" t="s">
        <v>1016</v>
      </c>
      <c r="K509" s="81" t="str">
        <f t="shared" si="31"/>
        <v>n/a</v>
      </c>
      <c r="L509" s="127"/>
      <c r="M509" s="127"/>
      <c r="N509" s="127"/>
      <c r="O509" s="127"/>
      <c r="P509" s="127"/>
      <c r="Q509" s="127"/>
      <c r="R509" s="127"/>
    </row>
    <row r="510" spans="2:18">
      <c r="B510" s="35" t="s">
        <v>969</v>
      </c>
      <c r="C510" s="77" t="s">
        <v>989</v>
      </c>
      <c r="D510" s="85">
        <v>27.22</v>
      </c>
      <c r="E510" s="86">
        <v>378.05509000000001</v>
      </c>
      <c r="F510" s="86">
        <f t="shared" si="29"/>
        <v>10290.659549800001</v>
      </c>
      <c r="G510" s="78">
        <f t="shared" si="28"/>
        <v>2.193662075905934E-4</v>
      </c>
      <c r="H510" s="78">
        <v>7.3475385745775165E-3</v>
      </c>
      <c r="I510" s="80">
        <f t="shared" si="30"/>
        <v>1.6118016722306641E-6</v>
      </c>
      <c r="J510" s="78">
        <v>0.14499999999999999</v>
      </c>
      <c r="K510" s="81">
        <f t="shared" si="31"/>
        <v>3.1808100100636043E-5</v>
      </c>
      <c r="L510" s="127"/>
      <c r="M510" s="127"/>
      <c r="N510" s="127"/>
      <c r="O510" s="127"/>
      <c r="P510" s="127"/>
      <c r="Q510" s="127"/>
      <c r="R510" s="127"/>
    </row>
    <row r="511" spans="2:18">
      <c r="B511" s="35" t="s">
        <v>990</v>
      </c>
      <c r="C511" s="77" t="s">
        <v>991</v>
      </c>
      <c r="D511" s="85">
        <v>46.08</v>
      </c>
      <c r="E511" s="86">
        <v>1009.53563</v>
      </c>
      <c r="F511" s="86" t="str">
        <f t="shared" si="29"/>
        <v>Excl.</v>
      </c>
      <c r="G511" s="78">
        <f t="shared" si="28"/>
        <v>0</v>
      </c>
      <c r="H511" s="78">
        <v>3.4722222222222224E-2</v>
      </c>
      <c r="I511" s="80">
        <f t="shared" si="30"/>
        <v>0</v>
      </c>
      <c r="J511" s="78" t="s">
        <v>1016</v>
      </c>
      <c r="K511" s="81" t="str">
        <f t="shared" si="31"/>
        <v>n/a</v>
      </c>
      <c r="L511" s="127"/>
      <c r="M511" s="127"/>
      <c r="N511" s="127"/>
      <c r="O511" s="127"/>
      <c r="P511" s="127"/>
      <c r="Q511" s="127"/>
      <c r="R511" s="127"/>
    </row>
    <row r="512" spans="2:18">
      <c r="B512" s="35" t="s">
        <v>992</v>
      </c>
      <c r="C512" s="77" t="s">
        <v>993</v>
      </c>
      <c r="D512" s="85">
        <v>97.92</v>
      </c>
      <c r="E512" s="86">
        <v>245.87628000000001</v>
      </c>
      <c r="F512" s="86">
        <f t="shared" si="29"/>
        <v>24076.2053376</v>
      </c>
      <c r="G512" s="78">
        <f t="shared" si="28"/>
        <v>5.1323297914217367E-4</v>
      </c>
      <c r="H512" s="78">
        <v>1.0212418300653593E-2</v>
      </c>
      <c r="I512" s="80">
        <f t="shared" si="30"/>
        <v>5.241349868690498E-6</v>
      </c>
      <c r="J512" s="78">
        <v>0.13500000000000001</v>
      </c>
      <c r="K512" s="81">
        <f t="shared" si="31"/>
        <v>6.928645218419345E-5</v>
      </c>
      <c r="L512" s="127"/>
      <c r="M512" s="127"/>
      <c r="N512" s="127"/>
      <c r="O512" s="127"/>
      <c r="P512" s="127"/>
      <c r="Q512" s="127"/>
      <c r="R512" s="127"/>
    </row>
    <row r="513" spans="2:18">
      <c r="B513" s="35" t="s">
        <v>994</v>
      </c>
      <c r="C513" s="77" t="s">
        <v>995</v>
      </c>
      <c r="D513" s="85">
        <v>104.23</v>
      </c>
      <c r="E513" s="86">
        <v>435.43378000000001</v>
      </c>
      <c r="F513" s="86" t="str">
        <f t="shared" si="29"/>
        <v>Excl.</v>
      </c>
      <c r="G513" s="78">
        <f t="shared" si="28"/>
        <v>0</v>
      </c>
      <c r="H513" s="78">
        <v>6.005948383382903E-2</v>
      </c>
      <c r="I513" s="80">
        <f t="shared" si="30"/>
        <v>0</v>
      </c>
      <c r="J513" s="78" t="s">
        <v>1016</v>
      </c>
      <c r="K513" s="81" t="str">
        <f t="shared" si="31"/>
        <v>n/a</v>
      </c>
      <c r="L513" s="127"/>
      <c r="M513" s="127"/>
      <c r="N513" s="127"/>
      <c r="O513" s="127"/>
      <c r="P513" s="127"/>
      <c r="Q513" s="127"/>
      <c r="R513" s="127"/>
    </row>
    <row r="514" spans="2:18">
      <c r="B514" s="35" t="s">
        <v>998</v>
      </c>
      <c r="C514" s="77" t="s">
        <v>999</v>
      </c>
      <c r="D514" s="85">
        <v>158.86000000000001</v>
      </c>
      <c r="E514" s="86">
        <v>73.210329999999999</v>
      </c>
      <c r="F514" s="86">
        <f t="shared" si="29"/>
        <v>11630.1930238</v>
      </c>
      <c r="G514" s="78">
        <f t="shared" si="28"/>
        <v>2.4792107102864619E-4</v>
      </c>
      <c r="H514" s="78" t="s">
        <v>43</v>
      </c>
      <c r="I514" s="80" t="str">
        <f t="shared" si="30"/>
        <v>n/a</v>
      </c>
      <c r="J514" s="78">
        <v>0.17</v>
      </c>
      <c r="K514" s="81">
        <f t="shared" si="31"/>
        <v>4.2146582074869857E-5</v>
      </c>
      <c r="L514" s="127"/>
      <c r="M514" s="127"/>
      <c r="N514" s="127"/>
      <c r="O514" s="127"/>
      <c r="P514" s="127"/>
      <c r="Q514" s="127"/>
      <c r="R514" s="127"/>
    </row>
    <row r="515" spans="2:18">
      <c r="B515" s="35" t="s">
        <v>1000</v>
      </c>
      <c r="C515" s="77" t="s">
        <v>1001</v>
      </c>
      <c r="D515" s="85">
        <v>23.98</v>
      </c>
      <c r="E515" s="86">
        <v>1911.24072</v>
      </c>
      <c r="F515" s="86" t="str">
        <f t="shared" si="29"/>
        <v>Excl.</v>
      </c>
      <c r="G515" s="78">
        <f t="shared" si="28"/>
        <v>0</v>
      </c>
      <c r="H515" s="78">
        <v>3.4195162635529602E-2</v>
      </c>
      <c r="I515" s="80">
        <f t="shared" si="30"/>
        <v>0</v>
      </c>
      <c r="J515" s="78" t="s">
        <v>1016</v>
      </c>
      <c r="K515" s="81" t="str">
        <f t="shared" si="31"/>
        <v>n/a</v>
      </c>
      <c r="L515" s="127"/>
      <c r="M515" s="127"/>
      <c r="N515" s="127"/>
      <c r="O515" s="127"/>
      <c r="P515" s="127"/>
      <c r="Q515" s="127"/>
      <c r="R515" s="127"/>
    </row>
    <row r="516" spans="2:18">
      <c r="B516" s="35" t="s">
        <v>1002</v>
      </c>
      <c r="C516" s="77" t="s">
        <v>1003</v>
      </c>
      <c r="D516" s="85">
        <v>200.47</v>
      </c>
      <c r="E516" s="86">
        <v>217.58533</v>
      </c>
      <c r="F516" s="86">
        <f t="shared" si="29"/>
        <v>43619.331105099998</v>
      </c>
      <c r="G516" s="78">
        <f t="shared" si="28"/>
        <v>9.2983420507290618E-4</v>
      </c>
      <c r="H516" s="78">
        <v>1.4964832643288272E-2</v>
      </c>
      <c r="I516" s="80">
        <f t="shared" si="30"/>
        <v>1.3914813264921028E-5</v>
      </c>
      <c r="J516" s="78">
        <v>0.22</v>
      </c>
      <c r="K516" s="81">
        <f t="shared" si="31"/>
        <v>2.0456352511603936E-4</v>
      </c>
      <c r="L516" s="127"/>
      <c r="M516" s="127"/>
      <c r="N516" s="127"/>
      <c r="O516" s="127"/>
      <c r="P516" s="127"/>
      <c r="Q516" s="127"/>
      <c r="R516" s="127"/>
    </row>
    <row r="517" spans="2:18">
      <c r="B517" s="35" t="s">
        <v>1249</v>
      </c>
      <c r="C517" s="77" t="s">
        <v>788</v>
      </c>
      <c r="D517" s="85">
        <v>76.42</v>
      </c>
      <c r="E517" s="86">
        <v>133.96805000000001</v>
      </c>
      <c r="F517" s="86">
        <f t="shared" si="29"/>
        <v>10237.838381000001</v>
      </c>
      <c r="G517" s="78">
        <f t="shared" si="28"/>
        <v>2.1824021761647326E-4</v>
      </c>
      <c r="H517" s="78">
        <v>3.5592776760010471E-2</v>
      </c>
      <c r="I517" s="80">
        <f t="shared" si="30"/>
        <v>7.7677753456792368E-6</v>
      </c>
      <c r="J517" s="78">
        <v>0</v>
      </c>
      <c r="K517" s="81">
        <f t="shared" si="31"/>
        <v>0</v>
      </c>
      <c r="L517" s="127"/>
      <c r="M517" s="127"/>
      <c r="N517" s="127"/>
      <c r="O517" s="127"/>
      <c r="P517" s="127"/>
      <c r="Q517" s="127"/>
      <c r="R517" s="127"/>
    </row>
    <row r="518" spans="2:18">
      <c r="B518" s="35" t="s">
        <v>1004</v>
      </c>
      <c r="C518" s="77" t="s">
        <v>1005</v>
      </c>
      <c r="D518" s="85">
        <v>42.54</v>
      </c>
      <c r="E518" s="86">
        <v>258.55311999999998</v>
      </c>
      <c r="F518" s="86">
        <f t="shared" si="29"/>
        <v>10998.849724799999</v>
      </c>
      <c r="G518" s="78">
        <f t="shared" si="28"/>
        <v>2.3446271255131649E-4</v>
      </c>
      <c r="H518" s="78">
        <v>2.8208744710860365E-2</v>
      </c>
      <c r="I518" s="80">
        <f t="shared" si="30"/>
        <v>6.6138988025759231E-6</v>
      </c>
      <c r="J518" s="78">
        <v>7.0000000000000007E-2</v>
      </c>
      <c r="K518" s="81">
        <f t="shared" si="31"/>
        <v>1.6412389878592157E-5</v>
      </c>
      <c r="L518" s="127"/>
      <c r="M518" s="127"/>
      <c r="N518" s="127"/>
      <c r="O518" s="127"/>
      <c r="P518" s="127"/>
      <c r="Q518" s="127"/>
      <c r="R518" s="127"/>
    </row>
    <row r="519" spans="2:18">
      <c r="B519" s="35" t="s">
        <v>1250</v>
      </c>
      <c r="C519" s="77" t="s">
        <v>1251</v>
      </c>
      <c r="D519" s="85">
        <v>111.81</v>
      </c>
      <c r="E519" s="86">
        <v>151.77364</v>
      </c>
      <c r="F519" s="86">
        <f t="shared" si="29"/>
        <v>16969.810688400001</v>
      </c>
      <c r="G519" s="78">
        <f t="shared" si="28"/>
        <v>3.6174581388390934E-4</v>
      </c>
      <c r="H519" s="78" t="s">
        <v>43</v>
      </c>
      <c r="I519" s="80" t="str">
        <f t="shared" si="30"/>
        <v>n/a</v>
      </c>
      <c r="J519" s="78">
        <v>0.16</v>
      </c>
      <c r="K519" s="81">
        <f t="shared" si="31"/>
        <v>5.7879330221425494E-5</v>
      </c>
      <c r="L519" s="127"/>
      <c r="M519" s="127"/>
      <c r="N519" s="127"/>
      <c r="O519" s="127"/>
      <c r="P519" s="127"/>
      <c r="Q519" s="127"/>
      <c r="R519" s="127"/>
    </row>
    <row r="520" spans="2:18">
      <c r="B520" s="35" t="s">
        <v>1284</v>
      </c>
      <c r="C520" s="77" t="s">
        <v>1285</v>
      </c>
      <c r="D520" s="85">
        <v>233.53</v>
      </c>
      <c r="E520" s="86">
        <v>215</v>
      </c>
      <c r="F520" s="86">
        <f t="shared" si="29"/>
        <v>50208.95</v>
      </c>
      <c r="G520" s="78">
        <f t="shared" si="28"/>
        <v>1.0703052506308775E-3</v>
      </c>
      <c r="H520" s="78" t="s">
        <v>43</v>
      </c>
      <c r="I520" s="80" t="str">
        <f t="shared" si="30"/>
        <v>n/a</v>
      </c>
      <c r="J520" s="78">
        <v>0.12</v>
      </c>
      <c r="K520" s="81">
        <f t="shared" si="31"/>
        <v>1.2843663007570529E-4</v>
      </c>
      <c r="L520" s="127"/>
      <c r="M520" s="127"/>
      <c r="N520" s="127"/>
      <c r="O520" s="127"/>
      <c r="P520" s="127"/>
      <c r="Q520" s="127"/>
      <c r="R520" s="127"/>
    </row>
    <row r="521" spans="2:18">
      <c r="B521" s="35" t="s">
        <v>1006</v>
      </c>
      <c r="C521" s="77" t="s">
        <v>1007</v>
      </c>
      <c r="D521" s="85">
        <v>164.65</v>
      </c>
      <c r="E521" s="86">
        <v>447.79192</v>
      </c>
      <c r="F521" s="86">
        <f t="shared" si="29"/>
        <v>73728.939628000007</v>
      </c>
      <c r="G521" s="78">
        <f t="shared" si="28"/>
        <v>1.5716813677102467E-3</v>
      </c>
      <c r="H521" s="78">
        <v>1.2146978439113269E-2</v>
      </c>
      <c r="I521" s="80">
        <f t="shared" si="30"/>
        <v>1.909117968673242E-5</v>
      </c>
      <c r="J521" s="78">
        <v>7.4999999999999997E-2</v>
      </c>
      <c r="K521" s="81">
        <f t="shared" si="31"/>
        <v>1.1787610257826849E-4</v>
      </c>
      <c r="L521" s="127"/>
      <c r="M521" s="127"/>
      <c r="N521" s="127"/>
      <c r="O521" s="127"/>
      <c r="P521" s="127"/>
      <c r="Q521" s="127"/>
      <c r="R521" s="127"/>
    </row>
    <row r="522" spans="2:18">
      <c r="B522" s="35" t="s">
        <v>1008</v>
      </c>
      <c r="C522" s="77" t="s">
        <v>1009</v>
      </c>
      <c r="D522" s="85">
        <v>815.35</v>
      </c>
      <c r="E522" s="86">
        <v>97.332009999999997</v>
      </c>
      <c r="F522" s="86">
        <f t="shared" si="29"/>
        <v>79359.654353499995</v>
      </c>
      <c r="G522" s="78">
        <f t="shared" si="28"/>
        <v>1.6917114327784713E-3</v>
      </c>
      <c r="H522" s="78">
        <v>2.3008523946771327E-2</v>
      </c>
      <c r="I522" s="80">
        <f t="shared" si="30"/>
        <v>3.8923783012110289E-5</v>
      </c>
      <c r="J522" s="78">
        <v>0.15</v>
      </c>
      <c r="K522" s="81">
        <f t="shared" si="31"/>
        <v>2.537567149167707E-4</v>
      </c>
      <c r="L522" s="127"/>
      <c r="M522" s="127"/>
      <c r="N522" s="127"/>
      <c r="O522" s="127"/>
      <c r="P522" s="127"/>
      <c r="Q522" s="127"/>
      <c r="R522" s="127"/>
    </row>
    <row r="523" spans="2:18">
      <c r="B523" s="35" t="s">
        <v>1010</v>
      </c>
      <c r="C523" s="77" t="s">
        <v>1011</v>
      </c>
      <c r="D523" s="85">
        <v>143.29</v>
      </c>
      <c r="E523" s="86">
        <v>336.64425</v>
      </c>
      <c r="F523" s="86">
        <f t="shared" si="29"/>
        <v>48237.754582499998</v>
      </c>
      <c r="G523" s="78">
        <f t="shared" si="28"/>
        <v>1.0282852361639394E-3</v>
      </c>
      <c r="H523" s="78">
        <v>3.4056807872147397E-2</v>
      </c>
      <c r="I523" s="80">
        <f t="shared" si="30"/>
        <v>3.5020112725800997E-5</v>
      </c>
      <c r="J523" s="78">
        <v>0.08</v>
      </c>
      <c r="K523" s="81">
        <f t="shared" si="31"/>
        <v>8.2262818893115148E-5</v>
      </c>
      <c r="L523" s="127"/>
      <c r="M523" s="127"/>
      <c r="N523" s="127"/>
      <c r="O523" s="127"/>
      <c r="P523" s="127"/>
      <c r="Q523" s="127"/>
      <c r="R523" s="127"/>
    </row>
    <row r="524" spans="2:18">
      <c r="B524" s="35" t="s">
        <v>1012</v>
      </c>
      <c r="C524" s="77" t="s">
        <v>1013</v>
      </c>
      <c r="D524" s="85">
        <v>329.39</v>
      </c>
      <c r="E524" s="86">
        <v>54.699860000000001</v>
      </c>
      <c r="F524" s="86">
        <f t="shared" si="29"/>
        <v>18017.5868854</v>
      </c>
      <c r="G524" s="78">
        <f t="shared" si="28"/>
        <v>3.8408128126841252E-4</v>
      </c>
      <c r="H524" s="78" t="s">
        <v>43</v>
      </c>
      <c r="I524" s="80" t="str">
        <f t="shared" si="30"/>
        <v>n/a</v>
      </c>
      <c r="J524" s="78">
        <v>0.105</v>
      </c>
      <c r="K524" s="81">
        <f t="shared" si="31"/>
        <v>4.0328534533183311E-5</v>
      </c>
      <c r="L524" s="127"/>
      <c r="M524" s="127"/>
      <c r="N524" s="127"/>
      <c r="O524" s="127"/>
      <c r="P524" s="127"/>
      <c r="Q524" s="127"/>
      <c r="R524" s="127"/>
    </row>
    <row r="525" spans="2:18">
      <c r="B525" s="35" t="s">
        <v>1014</v>
      </c>
      <c r="C525" s="77" t="s">
        <v>1015</v>
      </c>
      <c r="D525" s="85">
        <v>38.630000000000003</v>
      </c>
      <c r="E525" s="86">
        <v>715.93466999999998</v>
      </c>
      <c r="F525" s="86" t="str">
        <f>IF(J525="","Excl.",D525*E525)</f>
        <v>Excl.</v>
      </c>
      <c r="G525" s="78">
        <f t="shared" si="28"/>
        <v>0</v>
      </c>
      <c r="H525" s="78">
        <v>2.5886616619207867E-2</v>
      </c>
      <c r="I525" s="80">
        <f t="shared" si="30"/>
        <v>0</v>
      </c>
      <c r="J525" s="78" t="s">
        <v>1016</v>
      </c>
      <c r="K525" s="81" t="str">
        <f t="shared" si="31"/>
        <v>n/a</v>
      </c>
      <c r="L525" s="127"/>
      <c r="M525" s="127"/>
      <c r="N525" s="126"/>
      <c r="O525" s="127"/>
      <c r="P525" s="127"/>
      <c r="Q525" s="127"/>
      <c r="R525" s="127"/>
    </row>
    <row r="527" spans="2:18">
      <c r="B527" s="141" t="s">
        <v>30</v>
      </c>
      <c r="F527" s="125"/>
    </row>
    <row r="528" spans="2:18">
      <c r="B528" s="82" t="s">
        <v>1017</v>
      </c>
    </row>
    <row r="529" spans="2:2">
      <c r="B529" s="82" t="s">
        <v>1018</v>
      </c>
    </row>
    <row r="530" spans="2:2">
      <c r="B530" s="82" t="s">
        <v>1019</v>
      </c>
    </row>
    <row r="531" spans="2:2">
      <c r="B531" s="82" t="s">
        <v>1020</v>
      </c>
    </row>
    <row r="532" spans="2:2">
      <c r="B532" s="82" t="s">
        <v>1021</v>
      </c>
    </row>
    <row r="533" spans="2:2">
      <c r="B533" s="82" t="s">
        <v>1022</v>
      </c>
    </row>
    <row r="534" spans="2:2">
      <c r="B534" s="82" t="s">
        <v>1301</v>
      </c>
    </row>
    <row r="535" spans="2:2">
      <c r="B535" s="82" t="s">
        <v>1023</v>
      </c>
    </row>
  </sheetData>
  <mergeCells count="5">
    <mergeCell ref="B2:K2"/>
    <mergeCell ref="B16:K16"/>
    <mergeCell ref="C4:E4"/>
    <mergeCell ref="C6:E6"/>
    <mergeCell ref="C8:E8"/>
  </mergeCells>
  <printOptions horizontalCentered="1"/>
  <pageMargins left="0.7" right="0.7" top="0.75" bottom="0.75" header="0.3" footer="0.3"/>
  <pageSetup scale="65" fitToHeight="0" orientation="portrait" useFirstPageNumber="1" r:id="rId1"/>
  <headerFooter>
    <oddHeader>&amp;R&amp;"Times New Roman,Bold"KyPSC Case No. 2024-00354
Attachment JCN-Rebuttal-3
Page &amp;P of 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75BE-5620-481D-849F-D1B4754D24D9}">
  <sheetPr codeName="Sheet11">
    <pageSetUpPr fitToPage="1"/>
  </sheetPr>
  <dimension ref="A1:K535"/>
  <sheetViews>
    <sheetView view="pageLayout" topLeftCell="A87" zoomScale="90" zoomScaleNormal="80" zoomScaleSheetLayoutView="85" zoomScalePageLayoutView="90" workbookViewId="0"/>
  </sheetViews>
  <sheetFormatPr defaultColWidth="9" defaultRowHeight="12.75"/>
  <cols>
    <col min="1" max="1" width="2.42578125" style="35" customWidth="1"/>
    <col min="2" max="2" width="39" style="73" customWidth="1"/>
    <col min="3" max="3" width="7.28515625" style="73" customWidth="1"/>
    <col min="4" max="4" width="10.7109375" style="73" customWidth="1"/>
    <col min="5" max="5" width="12.85546875" style="73" customWidth="1"/>
    <col min="6" max="6" width="12.28515625" style="13" customWidth="1"/>
    <col min="7" max="7" width="9.7109375" style="13" customWidth="1"/>
    <col min="8" max="8" width="12.85546875" style="13" customWidth="1"/>
    <col min="9" max="9" width="12.42578125" style="13" customWidth="1"/>
    <col min="10" max="10" width="10.7109375" style="13" customWidth="1"/>
    <col min="11" max="11" width="13.140625" style="13" customWidth="1"/>
    <col min="12" max="16384" width="9" style="13"/>
  </cols>
  <sheetData>
    <row r="1" spans="1:11" s="35" customFormat="1"/>
    <row r="2" spans="1:11" s="73" customFormat="1">
      <c r="A2" s="35"/>
      <c r="B2" s="203" t="s">
        <v>1024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1:11" s="35" customFormat="1">
      <c r="B3" s="42"/>
      <c r="C3" s="42"/>
      <c r="D3" s="42"/>
      <c r="E3" s="42"/>
    </row>
    <row r="4" spans="1:11" s="35" customFormat="1">
      <c r="B4" s="40" t="s">
        <v>56</v>
      </c>
      <c r="C4" s="205">
        <f>SUM(I23:I525)</f>
        <v>1.5734000073659545E-2</v>
      </c>
      <c r="D4" s="206"/>
      <c r="E4" s="207"/>
    </row>
    <row r="5" spans="1:11" s="35" customFormat="1">
      <c r="B5" s="40"/>
      <c r="C5" s="40"/>
      <c r="D5" s="40"/>
      <c r="E5" s="40"/>
    </row>
    <row r="6" spans="1:11" s="35" customFormat="1">
      <c r="B6" s="40" t="s">
        <v>57</v>
      </c>
      <c r="C6" s="205">
        <f>SUM(K23:K525)</f>
        <v>0.10152574810121026</v>
      </c>
      <c r="D6" s="206"/>
      <c r="E6" s="207"/>
    </row>
    <row r="7" spans="1:11" s="35" customFormat="1">
      <c r="B7" s="40"/>
      <c r="C7" s="40"/>
      <c r="D7" s="40"/>
      <c r="E7" s="40"/>
    </row>
    <row r="8" spans="1:11" s="35" customFormat="1">
      <c r="B8" s="40" t="s">
        <v>58</v>
      </c>
      <c r="C8" s="208">
        <f>(C4*(1+0.5*C6))+C6</f>
        <v>0.1180584512389212</v>
      </c>
      <c r="D8" s="209"/>
      <c r="E8" s="210"/>
      <c r="I8" s="74"/>
    </row>
    <row r="9" spans="1:11" s="35" customFormat="1">
      <c r="B9" s="40"/>
      <c r="C9" s="75"/>
      <c r="D9" s="76"/>
      <c r="E9" s="76"/>
    </row>
    <row r="10" spans="1:11" s="35" customFormat="1">
      <c r="B10" s="40"/>
      <c r="C10" s="75"/>
      <c r="D10" s="76"/>
      <c r="E10" s="76"/>
    </row>
    <row r="11" spans="1:11" s="35" customFormat="1">
      <c r="B11" s="137" t="s">
        <v>30</v>
      </c>
      <c r="C11" s="77"/>
      <c r="D11" s="78"/>
      <c r="E11" s="78"/>
    </row>
    <row r="12" spans="1:11" s="73" customFormat="1">
      <c r="A12" s="35"/>
      <c r="B12" s="42" t="s">
        <v>59</v>
      </c>
      <c r="C12" s="77"/>
      <c r="D12" s="78"/>
      <c r="E12" s="78"/>
    </row>
    <row r="13" spans="1:11">
      <c r="B13" s="42" t="s">
        <v>60</v>
      </c>
      <c r="C13" s="77"/>
      <c r="D13" s="78"/>
      <c r="E13" s="78"/>
    </row>
    <row r="14" spans="1:11">
      <c r="B14" s="42" t="s">
        <v>61</v>
      </c>
      <c r="C14" s="77"/>
      <c r="D14" s="78"/>
      <c r="E14" s="78"/>
    </row>
    <row r="16" spans="1:11">
      <c r="B16" s="204" t="s">
        <v>62</v>
      </c>
      <c r="C16" s="204"/>
      <c r="D16" s="204"/>
      <c r="E16" s="204"/>
      <c r="F16" s="204"/>
      <c r="G16" s="204"/>
      <c r="H16" s="204"/>
      <c r="I16" s="204"/>
      <c r="J16" s="204"/>
      <c r="K16" s="204"/>
    </row>
    <row r="18" spans="2:11" ht="13.5" thickBot="1">
      <c r="D18" s="79" t="s">
        <v>26</v>
      </c>
      <c r="E18" s="79" t="s">
        <v>27</v>
      </c>
      <c r="F18" s="79" t="s">
        <v>28</v>
      </c>
      <c r="G18" s="79" t="s">
        <v>29</v>
      </c>
      <c r="H18" s="79" t="s">
        <v>63</v>
      </c>
      <c r="I18" s="68" t="s">
        <v>54</v>
      </c>
      <c r="J18" s="68" t="s">
        <v>64</v>
      </c>
      <c r="K18" s="68" t="s">
        <v>65</v>
      </c>
    </row>
    <row r="19" spans="2:11">
      <c r="B19" s="138"/>
      <c r="C19" s="138"/>
      <c r="D19" s="138"/>
      <c r="E19" s="138"/>
      <c r="F19" s="138"/>
      <c r="G19" s="138"/>
      <c r="H19" s="138"/>
      <c r="I19" s="138"/>
      <c r="J19" s="139" t="s">
        <v>66</v>
      </c>
      <c r="K19" s="139" t="s">
        <v>67</v>
      </c>
    </row>
    <row r="20" spans="2:11">
      <c r="E20" s="79" t="s">
        <v>68</v>
      </c>
      <c r="F20" s="79" t="s">
        <v>69</v>
      </c>
      <c r="G20" s="79" t="s">
        <v>70</v>
      </c>
      <c r="H20" s="79" t="s">
        <v>71</v>
      </c>
      <c r="I20" s="79" t="s">
        <v>72</v>
      </c>
      <c r="J20" s="79" t="s">
        <v>73</v>
      </c>
      <c r="K20" s="79" t="s">
        <v>73</v>
      </c>
    </row>
    <row r="21" spans="2:11">
      <c r="B21" s="140" t="s">
        <v>74</v>
      </c>
      <c r="C21" s="140" t="s">
        <v>1</v>
      </c>
      <c r="D21" s="140" t="s">
        <v>75</v>
      </c>
      <c r="E21" s="140" t="s">
        <v>76</v>
      </c>
      <c r="F21" s="140" t="s">
        <v>77</v>
      </c>
      <c r="G21" s="140" t="s">
        <v>78</v>
      </c>
      <c r="H21" s="140" t="s">
        <v>35</v>
      </c>
      <c r="I21" s="140" t="s">
        <v>35</v>
      </c>
      <c r="J21" s="140" t="s">
        <v>79</v>
      </c>
      <c r="K21" s="140" t="s">
        <v>79</v>
      </c>
    </row>
    <row r="22" spans="2:11">
      <c r="F22" s="73"/>
      <c r="G22" s="73"/>
      <c r="H22" s="73"/>
    </row>
    <row r="23" spans="2:11">
      <c r="B23" s="83" t="str">
        <f>'JCN-R3 SP500 Total MRP 1'!B23</f>
        <v>LyondellBasell Industries NV</v>
      </c>
      <c r="C23" s="84" t="str">
        <f>'JCN-R3 SP500 Total MRP 1'!C23</f>
        <v>LYB</v>
      </c>
      <c r="D23" s="85">
        <f>'JCN-R3 SP500 Total MRP 1'!D23</f>
        <v>70.400000000000006</v>
      </c>
      <c r="E23" s="86">
        <f>'JCN-R3 SP500 Total MRP 1'!E23</f>
        <v>323.44617</v>
      </c>
      <c r="F23" s="86" t="str">
        <f>IF(OR(J23="",J23&gt;0.2,J23&lt;0),"Excl.",D23*E23)</f>
        <v>Excl.</v>
      </c>
      <c r="G23" s="78" t="str">
        <f t="shared" ref="G23:G86" si="0">IF(F23="Excl.","Excl.",F23/SUM($F$23:$F$525))</f>
        <v>Excl.</v>
      </c>
      <c r="H23" s="80">
        <f>'JCN-R3 SP500 Total MRP 1'!H23</f>
        <v>7.6136363636363641E-2</v>
      </c>
      <c r="I23" s="80" t="str">
        <f>IFERROR($H23*$G23, "n/a")</f>
        <v>n/a</v>
      </c>
      <c r="J23" s="80">
        <f>'JCN-R3 SP500 Total MRP 1'!J23</f>
        <v>-1.4999999999999999E-2</v>
      </c>
      <c r="K23" s="81" t="str">
        <f>IFERROR($J23*$G23, "n/a")</f>
        <v>n/a</v>
      </c>
    </row>
    <row r="24" spans="2:11">
      <c r="B24" s="83" t="str">
        <f>'JCN-R3 SP500 Total MRP 1'!B24</f>
        <v>American Express Co</v>
      </c>
      <c r="C24" s="84" t="str">
        <f>'JCN-R3 SP500 Total MRP 1'!C24</f>
        <v>AXP</v>
      </c>
      <c r="D24" s="85">
        <f>'JCN-R3 SP500 Total MRP 1'!D24</f>
        <v>269.05</v>
      </c>
      <c r="E24" s="86">
        <f>'JCN-R3 SP500 Total MRP 1'!E24</f>
        <v>701.10951999999997</v>
      </c>
      <c r="F24" s="86">
        <f t="shared" ref="F24:F87" si="1">IF(OR(J24="",J24&gt;0.2,J24&lt;0),"Excl.",D24*E24)</f>
        <v>188633.51635600001</v>
      </c>
      <c r="G24" s="78">
        <f t="shared" si="0"/>
        <v>5.0158770611999073E-3</v>
      </c>
      <c r="H24" s="80">
        <f>'JCN-R3 SP500 Total MRP 1'!H24</f>
        <v>1.2191042557145511E-2</v>
      </c>
      <c r="I24" s="80">
        <f t="shared" ref="I24:I87" si="2">IFERROR($H24*$G24, "n/a")</f>
        <v>6.1148770714498032E-5</v>
      </c>
      <c r="J24" s="80">
        <f>'JCN-R3 SP500 Total MRP 1'!J24</f>
        <v>0.09</v>
      </c>
      <c r="K24" s="81">
        <f t="shared" ref="K24:K87" si="3">IFERROR($J24*$G24, "n/a")</f>
        <v>4.5142893550799163E-4</v>
      </c>
    </row>
    <row r="25" spans="2:11">
      <c r="B25" s="83" t="str">
        <f>'JCN-R3 SP500 Total MRP 1'!B25</f>
        <v>Verizon Communications Inc</v>
      </c>
      <c r="C25" s="84" t="str">
        <f>'JCN-R3 SP500 Total MRP 1'!C25</f>
        <v>VZ</v>
      </c>
      <c r="D25" s="85">
        <f>'JCN-R3 SP500 Total MRP 1'!D25</f>
        <v>45.36</v>
      </c>
      <c r="E25" s="86">
        <f>'JCN-R3 SP500 Total MRP 1'!E25</f>
        <v>4209.7039599999998</v>
      </c>
      <c r="F25" s="86">
        <f t="shared" si="1"/>
        <v>190952.17162559999</v>
      </c>
      <c r="G25" s="78">
        <f t="shared" si="0"/>
        <v>5.0775314798010424E-3</v>
      </c>
      <c r="H25" s="80">
        <f>'JCN-R3 SP500 Total MRP 1'!H25</f>
        <v>5.9744268077601408E-2</v>
      </c>
      <c r="I25" s="80">
        <f t="shared" si="2"/>
        <v>3.0335340190169364E-4</v>
      </c>
      <c r="J25" s="80">
        <f>'JCN-R3 SP500 Total MRP 1'!J25</f>
        <v>5.0000000000000001E-3</v>
      </c>
      <c r="K25" s="81">
        <f t="shared" si="3"/>
        <v>2.5387657399005214E-5</v>
      </c>
    </row>
    <row r="26" spans="2:11">
      <c r="B26" s="83" t="str">
        <f>'JCN-R3 SP500 Total MRP 1'!B26</f>
        <v>Texas Pacific Land Corp</v>
      </c>
      <c r="C26" s="84" t="str">
        <f>'JCN-R3 SP500 Total MRP 1'!C26</f>
        <v>TPL</v>
      </c>
      <c r="D26" s="85">
        <f>'JCN-R3 SP500 Total MRP 1'!D26</f>
        <v>1324.99</v>
      </c>
      <c r="E26" s="86">
        <f>'JCN-R3 SP500 Total MRP 1'!E26</f>
        <v>22.9848</v>
      </c>
      <c r="F26" s="86">
        <f t="shared" si="1"/>
        <v>30454.630152000002</v>
      </c>
      <c r="G26" s="78">
        <f t="shared" si="0"/>
        <v>8.0980667559869195E-4</v>
      </c>
      <c r="H26" s="80">
        <f>'JCN-R3 SP500 Total MRP 1'!H26</f>
        <v>4.8302251337745952E-3</v>
      </c>
      <c r="I26" s="80">
        <f t="shared" si="2"/>
        <v>3.9115485579752521E-6</v>
      </c>
      <c r="J26" s="80">
        <f>'JCN-R3 SP500 Total MRP 1'!J26</f>
        <v>0.105</v>
      </c>
      <c r="K26" s="81">
        <f t="shared" si="3"/>
        <v>8.5029700937862645E-5</v>
      </c>
    </row>
    <row r="27" spans="2:11">
      <c r="B27" s="83" t="str">
        <f>'JCN-R3 SP500 Total MRP 1'!B27</f>
        <v>Broadcom Inc</v>
      </c>
      <c r="C27" s="84" t="str">
        <f>'JCN-R3 SP500 Total MRP 1'!C27</f>
        <v>AVGO</v>
      </c>
      <c r="D27" s="85">
        <f>'JCN-R3 SP500 Total MRP 1'!D27</f>
        <v>167.43</v>
      </c>
      <c r="E27" s="86">
        <f>'JCN-R3 SP500 Total MRP 1'!E27</f>
        <v>4701.9487200000003</v>
      </c>
      <c r="F27" s="86" t="str">
        <f t="shared" si="1"/>
        <v>Excl.</v>
      </c>
      <c r="G27" s="78" t="str">
        <f t="shared" si="0"/>
        <v>Excl.</v>
      </c>
      <c r="H27" s="80">
        <f>'JCN-R3 SP500 Total MRP 1'!H27</f>
        <v>1.4095442871647853E-2</v>
      </c>
      <c r="I27" s="80" t="str">
        <f t="shared" si="2"/>
        <v>n/a</v>
      </c>
      <c r="J27" s="80">
        <f>'JCN-R3 SP500 Total MRP 1'!J27</f>
        <v>0.22</v>
      </c>
      <c r="K27" s="81" t="str">
        <f t="shared" si="3"/>
        <v>n/a</v>
      </c>
    </row>
    <row r="28" spans="2:11">
      <c r="B28" s="83" t="str">
        <f>'JCN-R3 SP500 Total MRP 1'!B28</f>
        <v>Boeing Co/The</v>
      </c>
      <c r="C28" s="84" t="str">
        <f>'JCN-R3 SP500 Total MRP 1'!C28</f>
        <v>BA</v>
      </c>
      <c r="D28" s="85">
        <f>'JCN-R3 SP500 Total MRP 1'!D28</f>
        <v>170.55</v>
      </c>
      <c r="E28" s="86">
        <f>'JCN-R3 SP500 Total MRP 1'!E28</f>
        <v>752.40749000000005</v>
      </c>
      <c r="F28" s="86" t="str">
        <f t="shared" si="1"/>
        <v>Excl.</v>
      </c>
      <c r="G28" s="78" t="str">
        <f t="shared" si="0"/>
        <v>Excl.</v>
      </c>
      <c r="H28" s="80" t="str">
        <f>'JCN-R3 SP500 Total MRP 1'!H28</f>
        <v>n/a</v>
      </c>
      <c r="I28" s="80" t="str">
        <f t="shared" si="2"/>
        <v>n/a</v>
      </c>
      <c r="J28" s="80" t="str">
        <f>'JCN-R3 SP500 Total MRP 1'!J28</f>
        <v/>
      </c>
      <c r="K28" s="81" t="str">
        <f t="shared" si="3"/>
        <v>n/a</v>
      </c>
    </row>
    <row r="29" spans="2:11">
      <c r="B29" s="83" t="str">
        <f>'JCN-R3 SP500 Total MRP 1'!B29</f>
        <v>Solventum Corp</v>
      </c>
      <c r="C29" s="84" t="str">
        <f>'JCN-R3 SP500 Total MRP 1'!C29</f>
        <v>SOLV</v>
      </c>
      <c r="D29" s="85">
        <f>'JCN-R3 SP500 Total MRP 1'!D29</f>
        <v>76.040000000000006</v>
      </c>
      <c r="E29" s="86">
        <f>'JCN-R3 SP500 Total MRP 1'!E29</f>
        <v>173.00292999999999</v>
      </c>
      <c r="F29" s="86" t="str">
        <f t="shared" si="1"/>
        <v>Excl.</v>
      </c>
      <c r="G29" s="78" t="str">
        <f t="shared" si="0"/>
        <v>Excl.</v>
      </c>
      <c r="H29" s="80" t="str">
        <f>'JCN-R3 SP500 Total MRP 1'!H29</f>
        <v>n/a</v>
      </c>
      <c r="I29" s="80" t="str">
        <f t="shared" si="2"/>
        <v>n/a</v>
      </c>
      <c r="J29" s="80" t="str">
        <f>'JCN-R3 SP500 Total MRP 1'!J29</f>
        <v/>
      </c>
      <c r="K29" s="81" t="str">
        <f t="shared" si="3"/>
        <v>n/a</v>
      </c>
    </row>
    <row r="30" spans="2:11">
      <c r="B30" s="83" t="str">
        <f>'JCN-R3 SP500 Total MRP 1'!B30</f>
        <v>Caterpillar Inc</v>
      </c>
      <c r="C30" s="84" t="str">
        <f>'JCN-R3 SP500 Total MRP 1'!C30</f>
        <v>CAT</v>
      </c>
      <c r="D30" s="85">
        <f>'JCN-R3 SP500 Total MRP 1'!D30</f>
        <v>329.8</v>
      </c>
      <c r="E30" s="86">
        <f>'JCN-R3 SP500 Total MRP 1'!E30</f>
        <v>477.93202000000002</v>
      </c>
      <c r="F30" s="86">
        <f t="shared" si="1"/>
        <v>157621.98019600002</v>
      </c>
      <c r="G30" s="78">
        <f t="shared" si="0"/>
        <v>4.1912619245984542E-3</v>
      </c>
      <c r="H30" s="80">
        <f>'JCN-R3 SP500 Total MRP 1'!H30</f>
        <v>1.7101273499090356E-2</v>
      </c>
      <c r="I30" s="80">
        <f t="shared" si="2"/>
        <v>7.1675916478881982E-5</v>
      </c>
      <c r="J30" s="80">
        <f>'JCN-R3 SP500 Total MRP 1'!J30</f>
        <v>0.105</v>
      </c>
      <c r="K30" s="81">
        <f t="shared" si="3"/>
        <v>4.4008250208283766E-4</v>
      </c>
    </row>
    <row r="31" spans="2:11">
      <c r="B31" s="83" t="str">
        <f>'JCN-R3 SP500 Total MRP 1'!B31</f>
        <v>JPMorgan Chase &amp; Co</v>
      </c>
      <c r="C31" s="84" t="str">
        <f>'JCN-R3 SP500 Total MRP 1'!C31</f>
        <v>JPM</v>
      </c>
      <c r="D31" s="85">
        <f>'JCN-R3 SP500 Total MRP 1'!D31</f>
        <v>245.3</v>
      </c>
      <c r="E31" s="86">
        <f>'JCN-R3 SP500 Total MRP 1'!E31</f>
        <v>2796.1061</v>
      </c>
      <c r="F31" s="86">
        <f t="shared" si="1"/>
        <v>685884.82633000007</v>
      </c>
      <c r="G31" s="78">
        <f t="shared" si="0"/>
        <v>1.8238084267702306E-2</v>
      </c>
      <c r="H31" s="80">
        <f>'JCN-R3 SP500 Total MRP 1'!H31</f>
        <v>2.2829188748471257E-2</v>
      </c>
      <c r="I31" s="80">
        <f t="shared" si="2"/>
        <v>4.1636066815790016E-4</v>
      </c>
      <c r="J31" s="80">
        <f>'JCN-R3 SP500 Total MRP 1'!J31</f>
        <v>0.08</v>
      </c>
      <c r="K31" s="81">
        <f t="shared" si="3"/>
        <v>1.4590467414161846E-3</v>
      </c>
    </row>
    <row r="32" spans="2:11">
      <c r="B32" s="83" t="str">
        <f>'JCN-R3 SP500 Total MRP 1'!B32</f>
        <v>Chevron Corp</v>
      </c>
      <c r="C32" s="84" t="str">
        <f>'JCN-R3 SP500 Total MRP 1'!C32</f>
        <v>CVX</v>
      </c>
      <c r="D32" s="85">
        <f>'JCN-R3 SP500 Total MRP 1'!D32</f>
        <v>167.29</v>
      </c>
      <c r="E32" s="86">
        <f>'JCN-R3 SP500 Total MRP 1'!E32</f>
        <v>1749.71578</v>
      </c>
      <c r="F32" s="86">
        <f t="shared" si="1"/>
        <v>292709.95283620001</v>
      </c>
      <c r="G32" s="78">
        <f t="shared" si="0"/>
        <v>7.7833312254283402E-3</v>
      </c>
      <c r="H32" s="80">
        <f>'JCN-R3 SP500 Total MRP 1'!H32</f>
        <v>4.0887082312152552E-2</v>
      </c>
      <c r="I32" s="80">
        <f t="shared" si="2"/>
        <v>3.1823770447683572E-4</v>
      </c>
      <c r="J32" s="80">
        <f>'JCN-R3 SP500 Total MRP 1'!J32</f>
        <v>0.04</v>
      </c>
      <c r="K32" s="81">
        <f t="shared" si="3"/>
        <v>3.1133324901713364E-4</v>
      </c>
    </row>
    <row r="33" spans="2:11">
      <c r="B33" s="83" t="str">
        <f>'JCN-R3 SP500 Total MRP 1'!B33</f>
        <v>Coca-Cola Co/The</v>
      </c>
      <c r="C33" s="84" t="str">
        <f>'JCN-R3 SP500 Total MRP 1'!C33</f>
        <v>KO</v>
      </c>
      <c r="D33" s="85">
        <f>'JCN-R3 SP500 Total MRP 1'!D33</f>
        <v>71.62</v>
      </c>
      <c r="E33" s="86">
        <f>'JCN-R3 SP500 Total MRP 1'!E33</f>
        <v>4303.5668100000003</v>
      </c>
      <c r="F33" s="86">
        <f t="shared" si="1"/>
        <v>308221.45493220002</v>
      </c>
      <c r="G33" s="78">
        <f t="shared" si="0"/>
        <v>8.1957912646148275E-3</v>
      </c>
      <c r="H33" s="80">
        <f>'JCN-R3 SP500 Total MRP 1'!H33</f>
        <v>2.8483663781066738E-2</v>
      </c>
      <c r="I33" s="80">
        <f t="shared" si="2"/>
        <v>2.3344616280109251E-4</v>
      </c>
      <c r="J33" s="80">
        <f>'JCN-R3 SP500 Total MRP 1'!J33</f>
        <v>7.0000000000000007E-2</v>
      </c>
      <c r="K33" s="81">
        <f t="shared" si="3"/>
        <v>5.7370538852303794E-4</v>
      </c>
    </row>
    <row r="34" spans="2:11">
      <c r="B34" s="83" t="str">
        <f>'JCN-R3 SP500 Total MRP 1'!B34</f>
        <v>AbbVie Inc</v>
      </c>
      <c r="C34" s="84" t="str">
        <f>'JCN-R3 SP500 Total MRP 1'!C34</f>
        <v>ABBV</v>
      </c>
      <c r="D34" s="85">
        <f>'JCN-R3 SP500 Total MRP 1'!D34</f>
        <v>209.52</v>
      </c>
      <c r="E34" s="86">
        <f>'JCN-R3 SP500 Total MRP 1'!E34</f>
        <v>1768.97828</v>
      </c>
      <c r="F34" s="86">
        <f t="shared" si="1"/>
        <v>370636.3292256</v>
      </c>
      <c r="G34" s="78">
        <f t="shared" si="0"/>
        <v>9.8554397846323718E-3</v>
      </c>
      <c r="H34" s="80">
        <f>'JCN-R3 SP500 Total MRP 1'!H34</f>
        <v>3.1309660175639555E-2</v>
      </c>
      <c r="I34" s="80">
        <f t="shared" si="2"/>
        <v>3.0857047053831782E-4</v>
      </c>
      <c r="J34" s="80">
        <f>'JCN-R3 SP500 Total MRP 1'!J34</f>
        <v>7.0000000000000007E-2</v>
      </c>
      <c r="K34" s="81">
        <f t="shared" si="3"/>
        <v>6.8988078492426613E-4</v>
      </c>
    </row>
    <row r="35" spans="2:11">
      <c r="B35" s="83" t="str">
        <f>'JCN-R3 SP500 Total MRP 1'!B35</f>
        <v>Walt Disney Co/The</v>
      </c>
      <c r="C35" s="84" t="str">
        <f>'JCN-R3 SP500 Total MRP 1'!C35</f>
        <v>DIS</v>
      </c>
      <c r="D35" s="85">
        <f>'JCN-R3 SP500 Total MRP 1'!D35</f>
        <v>98.7</v>
      </c>
      <c r="E35" s="86">
        <f>'JCN-R3 SP500 Total MRP 1'!E35</f>
        <v>1807.7888700000001</v>
      </c>
      <c r="F35" s="86" t="str">
        <f t="shared" si="1"/>
        <v>Excl.</v>
      </c>
      <c r="G35" s="78" t="str">
        <f t="shared" si="0"/>
        <v>Excl.</v>
      </c>
      <c r="H35" s="80">
        <f>'JCN-R3 SP500 Total MRP 1'!H35</f>
        <v>1.0131712259371834E-2</v>
      </c>
      <c r="I35" s="80" t="str">
        <f t="shared" si="2"/>
        <v>n/a</v>
      </c>
      <c r="J35" s="80">
        <f>'JCN-R3 SP500 Total MRP 1'!J35</f>
        <v>0.31</v>
      </c>
      <c r="K35" s="81" t="str">
        <f t="shared" si="3"/>
        <v>n/a</v>
      </c>
    </row>
    <row r="36" spans="2:11">
      <c r="B36" s="83" t="str">
        <f>'JCN-R3 SP500 Total MRP 1'!B36</f>
        <v>Corpay Inc</v>
      </c>
      <c r="C36" s="84" t="str">
        <f>'JCN-R3 SP500 Total MRP 1'!C36</f>
        <v>CPAY</v>
      </c>
      <c r="D36" s="85">
        <f>'JCN-R3 SP500 Total MRP 1'!D36</f>
        <v>348.72</v>
      </c>
      <c r="E36" s="86">
        <f>'JCN-R3 SP500 Total MRP 1'!E36</f>
        <v>70.249920000000003</v>
      </c>
      <c r="F36" s="86">
        <f t="shared" si="1"/>
        <v>24497.552102400005</v>
      </c>
      <c r="G36" s="78">
        <f t="shared" si="0"/>
        <v>6.5140443766142681E-4</v>
      </c>
      <c r="H36" s="80" t="str">
        <f>'JCN-R3 SP500 Total MRP 1'!H36</f>
        <v>n/a</v>
      </c>
      <c r="I36" s="80" t="str">
        <f t="shared" si="2"/>
        <v>n/a</v>
      </c>
      <c r="J36" s="80">
        <f>'JCN-R3 SP500 Total MRP 1'!J36</f>
        <v>0.155</v>
      </c>
      <c r="K36" s="81">
        <f t="shared" si="3"/>
        <v>1.0096768783752115E-4</v>
      </c>
    </row>
    <row r="37" spans="2:11">
      <c r="B37" s="83" t="str">
        <f>'JCN-R3 SP500 Total MRP 1'!B37</f>
        <v>Extra Space Storage Inc</v>
      </c>
      <c r="C37" s="84" t="str">
        <f>'JCN-R3 SP500 Total MRP 1'!C37</f>
        <v>EXR</v>
      </c>
      <c r="D37" s="85">
        <f>'JCN-R3 SP500 Total MRP 1'!D37</f>
        <v>148.49</v>
      </c>
      <c r="E37" s="86">
        <f>'JCN-R3 SP500 Total MRP 1'!E37</f>
        <v>211.99813</v>
      </c>
      <c r="F37" s="86" t="str">
        <f t="shared" si="1"/>
        <v>Excl.</v>
      </c>
      <c r="G37" s="78" t="str">
        <f t="shared" si="0"/>
        <v>Excl.</v>
      </c>
      <c r="H37" s="80">
        <f>'JCN-R3 SP500 Total MRP 1'!H37</f>
        <v>4.3639302309919865E-2</v>
      </c>
      <c r="I37" s="80" t="str">
        <f t="shared" si="2"/>
        <v>n/a</v>
      </c>
      <c r="J37" s="80">
        <f>'JCN-R3 SP500 Total MRP 1'!J37</f>
        <v>-5.0000000000000001E-3</v>
      </c>
      <c r="K37" s="81" t="str">
        <f t="shared" si="3"/>
        <v>n/a</v>
      </c>
    </row>
    <row r="38" spans="2:11">
      <c r="B38" s="83" t="str">
        <f>'JCN-R3 SP500 Total MRP 1'!B38</f>
        <v>Exxon Mobil Corp</v>
      </c>
      <c r="C38" s="84" t="str">
        <f>'JCN-R3 SP500 Total MRP 1'!C38</f>
        <v>XOM</v>
      </c>
      <c r="D38" s="85">
        <f>'JCN-R3 SP500 Total MRP 1'!D38</f>
        <v>118.93</v>
      </c>
      <c r="E38" s="86">
        <f>'JCN-R3 SP500 Total MRP 1'!E38</f>
        <v>4339.1433100000004</v>
      </c>
      <c r="F38" s="86" t="str">
        <f>IF(OR(J38="",J38&gt;0.2,J38&lt;0),"Excl.",D38*E38)</f>
        <v>Excl.</v>
      </c>
      <c r="G38" s="78" t="str">
        <f t="shared" si="0"/>
        <v>Excl.</v>
      </c>
      <c r="H38" s="80">
        <f>'JCN-R3 SP500 Total MRP 1'!H38</f>
        <v>3.3296897334566547E-2</v>
      </c>
      <c r="I38" s="80" t="str">
        <f t="shared" si="2"/>
        <v>n/a</v>
      </c>
      <c r="J38" s="80">
        <f>'JCN-R3 SP500 Total MRP 1'!J38</f>
        <v>-2.5000000000000001E-2</v>
      </c>
      <c r="K38" s="81" t="str">
        <f t="shared" si="3"/>
        <v>n/a</v>
      </c>
    </row>
    <row r="39" spans="2:11">
      <c r="B39" s="83" t="str">
        <f>'JCN-R3 SP500 Total MRP 1'!B39</f>
        <v>Phillips 66</v>
      </c>
      <c r="C39" s="84" t="str">
        <f>'JCN-R3 SP500 Total MRP 1'!C39</f>
        <v>PSX</v>
      </c>
      <c r="D39" s="85">
        <f>'JCN-R3 SP500 Total MRP 1'!D39</f>
        <v>123.48</v>
      </c>
      <c r="E39" s="86">
        <f>'JCN-R3 SP500 Total MRP 1'!E39</f>
        <v>407.69835</v>
      </c>
      <c r="F39" s="86">
        <f t="shared" si="1"/>
        <v>50342.592258000004</v>
      </c>
      <c r="G39" s="78">
        <f t="shared" si="0"/>
        <v>1.33863938172942E-3</v>
      </c>
      <c r="H39" s="80">
        <f>'JCN-R3 SP500 Total MRP 1'!H39</f>
        <v>3.7252996436669905E-2</v>
      </c>
      <c r="I39" s="80">
        <f t="shared" si="2"/>
        <v>4.9868328117552088E-5</v>
      </c>
      <c r="J39" s="80">
        <f>'JCN-R3 SP500 Total MRP 1'!J39</f>
        <v>0.01</v>
      </c>
      <c r="K39" s="81">
        <f t="shared" si="3"/>
        <v>1.33863938172942E-5</v>
      </c>
    </row>
    <row r="40" spans="2:11">
      <c r="B40" s="83" t="str">
        <f>'JCN-R3 SP500 Total MRP 1'!B40</f>
        <v>General Electric Co</v>
      </c>
      <c r="C40" s="84" t="str">
        <f>'JCN-R3 SP500 Total MRP 1'!C40</f>
        <v>GE</v>
      </c>
      <c r="D40" s="85">
        <f>'JCN-R3 SP500 Total MRP 1'!D40</f>
        <v>200.15</v>
      </c>
      <c r="E40" s="86">
        <f>'JCN-R3 SP500 Total MRP 1'!E40</f>
        <v>1066.5787600000001</v>
      </c>
      <c r="F40" s="86" t="str">
        <f t="shared" si="1"/>
        <v>Excl.</v>
      </c>
      <c r="G40" s="78" t="str">
        <f t="shared" si="0"/>
        <v>Excl.</v>
      </c>
      <c r="H40" s="80">
        <f>'JCN-R3 SP500 Total MRP 1'!H40</f>
        <v>7.1946040469647761E-3</v>
      </c>
      <c r="I40" s="80" t="str">
        <f t="shared" si="2"/>
        <v>n/a</v>
      </c>
      <c r="J40" s="80">
        <f>'JCN-R3 SP500 Total MRP 1'!J40</f>
        <v>0.21</v>
      </c>
      <c r="K40" s="81" t="str">
        <f t="shared" si="3"/>
        <v>n/a</v>
      </c>
    </row>
    <row r="41" spans="2:11">
      <c r="B41" s="83" t="str">
        <f>'JCN-R3 SP500 Total MRP 1'!B41</f>
        <v>HP Inc</v>
      </c>
      <c r="C41" s="84" t="str">
        <f>'JCN-R3 SP500 Total MRP 1'!C41</f>
        <v>HPQ</v>
      </c>
      <c r="D41" s="85">
        <f>'JCN-R3 SP500 Total MRP 1'!D41</f>
        <v>27.69</v>
      </c>
      <c r="E41" s="86">
        <f>'JCN-R3 SP500 Total MRP 1'!E41</f>
        <v>942.70303000000001</v>
      </c>
      <c r="F41" s="86">
        <f t="shared" si="1"/>
        <v>26103.446900700001</v>
      </c>
      <c r="G41" s="78">
        <f t="shared" si="0"/>
        <v>6.9410613265761937E-4</v>
      </c>
      <c r="H41" s="80">
        <f>'JCN-R3 SP500 Total MRP 1'!H41</f>
        <v>4.1805706031058133E-2</v>
      </c>
      <c r="I41" s="80">
        <f t="shared" si="2"/>
        <v>2.9017596936239076E-5</v>
      </c>
      <c r="J41" s="80">
        <f>'JCN-R3 SP500 Total MRP 1'!J41</f>
        <v>5.5E-2</v>
      </c>
      <c r="K41" s="81">
        <f t="shared" si="3"/>
        <v>3.8175837296169064E-5</v>
      </c>
    </row>
    <row r="42" spans="2:11">
      <c r="B42" s="83" t="str">
        <f>'JCN-R3 SP500 Total MRP 1'!B42</f>
        <v>Home Depot Inc/The</v>
      </c>
      <c r="C42" s="84" t="str">
        <f>'JCN-R3 SP500 Total MRP 1'!C42</f>
        <v>HD</v>
      </c>
      <c r="D42" s="85">
        <f>'JCN-R3 SP500 Total MRP 1'!D42</f>
        <v>366.49</v>
      </c>
      <c r="E42" s="86">
        <f>'JCN-R3 SP500 Total MRP 1'!E42</f>
        <v>994.03216999999995</v>
      </c>
      <c r="F42" s="86">
        <f t="shared" si="1"/>
        <v>364302.84998329997</v>
      </c>
      <c r="G42" s="78">
        <f t="shared" si="0"/>
        <v>9.6870288157720769E-3</v>
      </c>
      <c r="H42" s="80">
        <f>'JCN-R3 SP500 Total MRP 1'!H42</f>
        <v>2.5103004174738736E-2</v>
      </c>
      <c r="I42" s="80">
        <f t="shared" si="2"/>
        <v>2.4317352480314087E-4</v>
      </c>
      <c r="J42" s="80">
        <f>'JCN-R3 SP500 Total MRP 1'!J42</f>
        <v>6.5000000000000002E-2</v>
      </c>
      <c r="K42" s="81">
        <f t="shared" si="3"/>
        <v>6.2965687302518505E-4</v>
      </c>
    </row>
    <row r="43" spans="2:11">
      <c r="B43" s="83" t="str">
        <f>'JCN-R3 SP500 Total MRP 1'!B43</f>
        <v>Monolithic Power Systems Inc</v>
      </c>
      <c r="C43" s="84" t="str">
        <f>'JCN-R3 SP500 Total MRP 1'!C43</f>
        <v>MPWR</v>
      </c>
      <c r="D43" s="85">
        <f>'JCN-R3 SP500 Total MRP 1'!D43</f>
        <v>579.98</v>
      </c>
      <c r="E43" s="86">
        <f>'JCN-R3 SP500 Total MRP 1'!E43</f>
        <v>47.866</v>
      </c>
      <c r="F43" s="86">
        <f t="shared" si="1"/>
        <v>27761.322680000001</v>
      </c>
      <c r="G43" s="78">
        <f t="shared" si="0"/>
        <v>7.3819003276376968E-4</v>
      </c>
      <c r="H43" s="80">
        <f>'JCN-R3 SP500 Total MRP 1'!H43</f>
        <v>1.0758991689368599E-2</v>
      </c>
      <c r="I43" s="80">
        <f t="shared" si="2"/>
        <v>7.9421804276801321E-6</v>
      </c>
      <c r="J43" s="80">
        <f>'JCN-R3 SP500 Total MRP 1'!J43</f>
        <v>0.12</v>
      </c>
      <c r="K43" s="81">
        <f t="shared" si="3"/>
        <v>8.8582803931652355E-5</v>
      </c>
    </row>
    <row r="44" spans="2:11">
      <c r="B44" s="83" t="str">
        <f>'JCN-R3 SP500 Total MRP 1'!B44</f>
        <v>International Business Machines Corp</v>
      </c>
      <c r="C44" s="84" t="str">
        <f>'JCN-R3 SP500 Total MRP 1'!C44</f>
        <v>IBM</v>
      </c>
      <c r="D44" s="85">
        <f>'JCN-R3 SP500 Total MRP 1'!D44</f>
        <v>248.66</v>
      </c>
      <c r="E44" s="86">
        <f>'JCN-R3 SP500 Total MRP 1'!E44</f>
        <v>927.26432999999997</v>
      </c>
      <c r="F44" s="86">
        <f t="shared" si="1"/>
        <v>230573.54829779998</v>
      </c>
      <c r="G44" s="78">
        <f t="shared" si="0"/>
        <v>6.1310873813311979E-3</v>
      </c>
      <c r="H44" s="80">
        <f>'JCN-R3 SP500 Total MRP 1'!H44</f>
        <v>2.6863990991715596E-2</v>
      </c>
      <c r="I44" s="80">
        <f t="shared" si="2"/>
        <v>1.6470547618150245E-4</v>
      </c>
      <c r="J44" s="80">
        <f>'JCN-R3 SP500 Total MRP 1'!J44</f>
        <v>0.03</v>
      </c>
      <c r="K44" s="81">
        <f t="shared" si="3"/>
        <v>1.8393262143993593E-4</v>
      </c>
    </row>
    <row r="45" spans="2:11">
      <c r="B45" s="83" t="str">
        <f>'JCN-R3 SP500 Total MRP 1'!B45</f>
        <v>Johnson &amp; Johnson</v>
      </c>
      <c r="C45" s="84" t="str">
        <f>'JCN-R3 SP500 Total MRP 1'!C45</f>
        <v>JNJ</v>
      </c>
      <c r="D45" s="85">
        <f>'JCN-R3 SP500 Total MRP 1'!D45</f>
        <v>165.84</v>
      </c>
      <c r="E45" s="86">
        <f>'JCN-R3 SP500 Total MRP 1'!E45</f>
        <v>2409.84773</v>
      </c>
      <c r="F45" s="86">
        <f t="shared" si="1"/>
        <v>399649.1475432</v>
      </c>
      <c r="G45" s="78">
        <f t="shared" si="0"/>
        <v>1.0626907828547579E-2</v>
      </c>
      <c r="H45" s="80">
        <f>'JCN-R3 SP500 Total MRP 1'!H45</f>
        <v>2.9908345393150026E-2</v>
      </c>
      <c r="I45" s="80">
        <f t="shared" si="2"/>
        <v>3.1783322979737092E-4</v>
      </c>
      <c r="J45" s="80">
        <f>'JCN-R3 SP500 Total MRP 1'!J45</f>
        <v>4.4999999999999998E-2</v>
      </c>
      <c r="K45" s="81">
        <f t="shared" si="3"/>
        <v>4.7821085228464105E-4</v>
      </c>
    </row>
    <row r="46" spans="2:11">
      <c r="B46" s="83" t="str">
        <f>'JCN-R3 SP500 Total MRP 1'!B46</f>
        <v>Lululemon Athletica Inc</v>
      </c>
      <c r="C46" s="84" t="str">
        <f>'JCN-R3 SP500 Total MRP 1'!C46</f>
        <v>LULU</v>
      </c>
      <c r="D46" s="85">
        <f>'JCN-R3 SP500 Total MRP 1'!D46</f>
        <v>283.06</v>
      </c>
      <c r="E46" s="86">
        <f>'JCN-R3 SP500 Total MRP 1'!E46</f>
        <v>115.52123</v>
      </c>
      <c r="F46" s="86">
        <f t="shared" si="1"/>
        <v>32699.4393638</v>
      </c>
      <c r="G46" s="78">
        <f t="shared" si="0"/>
        <v>8.6949748373157932E-4</v>
      </c>
      <c r="H46" s="80" t="str">
        <f>'JCN-R3 SP500 Total MRP 1'!H46</f>
        <v>n/a</v>
      </c>
      <c r="I46" s="80" t="str">
        <f t="shared" si="2"/>
        <v>n/a</v>
      </c>
      <c r="J46" s="80">
        <f>'JCN-R3 SP500 Total MRP 1'!J46</f>
        <v>0.13</v>
      </c>
      <c r="K46" s="81">
        <f t="shared" si="3"/>
        <v>1.1303467288510532E-4</v>
      </c>
    </row>
    <row r="47" spans="2:11">
      <c r="B47" s="83" t="str">
        <f>'JCN-R3 SP500 Total MRP 1'!B47</f>
        <v>McDonald's Corp</v>
      </c>
      <c r="C47" s="84" t="str">
        <f>'JCN-R3 SP500 Total MRP 1'!C47</f>
        <v>MCD</v>
      </c>
      <c r="D47" s="85">
        <f>'JCN-R3 SP500 Total MRP 1'!D47</f>
        <v>312.37</v>
      </c>
      <c r="E47" s="86">
        <f>'JCN-R3 SP500 Total MRP 1'!E47</f>
        <v>714.46114</v>
      </c>
      <c r="F47" s="86">
        <f t="shared" si="1"/>
        <v>223176.22630179999</v>
      </c>
      <c r="G47" s="78">
        <f t="shared" si="0"/>
        <v>5.9343882027821388E-3</v>
      </c>
      <c r="H47" s="80">
        <f>'JCN-R3 SP500 Total MRP 1'!H47</f>
        <v>2.2665428818388449E-2</v>
      </c>
      <c r="I47" s="80">
        <f t="shared" si="2"/>
        <v>1.3450545339084273E-4</v>
      </c>
      <c r="J47" s="80">
        <f>'JCN-R3 SP500 Total MRP 1'!J47</f>
        <v>8.5000000000000006E-2</v>
      </c>
      <c r="K47" s="81">
        <f t="shared" si="3"/>
        <v>5.0442299723648179E-4</v>
      </c>
    </row>
    <row r="48" spans="2:11">
      <c r="B48" s="83" t="str">
        <f>'JCN-R3 SP500 Total MRP 1'!B48</f>
        <v>Merck &amp; Co Inc</v>
      </c>
      <c r="C48" s="84" t="str">
        <f>'JCN-R3 SP500 Total MRP 1'!C48</f>
        <v>MRK</v>
      </c>
      <c r="D48" s="85">
        <f>'JCN-R3 SP500 Total MRP 1'!D48</f>
        <v>89.76</v>
      </c>
      <c r="E48" s="86">
        <f>'JCN-R3 SP500 Total MRP 1'!E48</f>
        <v>2526.0362399999999</v>
      </c>
      <c r="F48" s="86">
        <f t="shared" si="1"/>
        <v>226737.01290239999</v>
      </c>
      <c r="G48" s="78">
        <f t="shared" si="0"/>
        <v>6.0290716300691015E-3</v>
      </c>
      <c r="H48" s="80">
        <f>'JCN-R3 SP500 Total MRP 1'!H48</f>
        <v>3.6096256684491977E-2</v>
      </c>
      <c r="I48" s="80">
        <f t="shared" si="2"/>
        <v>2.1762691712816275E-4</v>
      </c>
      <c r="J48" s="80">
        <f>'JCN-R3 SP500 Total MRP 1'!J48</f>
        <v>0.13500000000000001</v>
      </c>
      <c r="K48" s="81">
        <f t="shared" si="3"/>
        <v>8.1392467005932871E-4</v>
      </c>
    </row>
    <row r="49" spans="2:11">
      <c r="B49" s="83" t="str">
        <f>'JCN-R3 SP500 Total MRP 1'!B49</f>
        <v>3M Co</v>
      </c>
      <c r="C49" s="84" t="str">
        <f>'JCN-R3 SP500 Total MRP 1'!C49</f>
        <v>MMM</v>
      </c>
      <c r="D49" s="85">
        <f>'JCN-R3 SP500 Total MRP 1'!D49</f>
        <v>146.86000000000001</v>
      </c>
      <c r="E49" s="86">
        <f>'JCN-R3 SP500 Total MRP 1'!E49</f>
        <v>539.31834000000003</v>
      </c>
      <c r="F49" s="86" t="str">
        <f t="shared" si="1"/>
        <v>Excl.</v>
      </c>
      <c r="G49" s="78" t="str">
        <f t="shared" si="0"/>
        <v>Excl.</v>
      </c>
      <c r="H49" s="80">
        <f>'JCN-R3 SP500 Total MRP 1'!H49</f>
        <v>1.988288165599891E-2</v>
      </c>
      <c r="I49" s="80" t="str">
        <f t="shared" si="2"/>
        <v>n/a</v>
      </c>
      <c r="J49" s="80">
        <f>'JCN-R3 SP500 Total MRP 1'!J49</f>
        <v>0.255</v>
      </c>
      <c r="K49" s="81" t="str">
        <f t="shared" si="3"/>
        <v>n/a</v>
      </c>
    </row>
    <row r="50" spans="2:11">
      <c r="B50" s="83" t="str">
        <f>'JCN-R3 SP500 Total MRP 1'!B50</f>
        <v>American Water Works Co Inc</v>
      </c>
      <c r="C50" s="84" t="str">
        <f>'JCN-R3 SP500 Total MRP 1'!C50</f>
        <v>AWK</v>
      </c>
      <c r="D50" s="85">
        <f>'JCN-R3 SP500 Total MRP 1'!D50</f>
        <v>147.52000000000001</v>
      </c>
      <c r="E50" s="86">
        <f>'JCN-R3 SP500 Total MRP 1'!E50</f>
        <v>195.01095000000001</v>
      </c>
      <c r="F50" s="86">
        <f t="shared" si="1"/>
        <v>28768.015344000003</v>
      </c>
      <c r="G50" s="78">
        <f t="shared" si="0"/>
        <v>7.6495858767691802E-4</v>
      </c>
      <c r="H50" s="80">
        <f>'JCN-R3 SP500 Total MRP 1'!H50</f>
        <v>2.0742950108459869E-2</v>
      </c>
      <c r="I50" s="80">
        <f t="shared" si="2"/>
        <v>1.5867497819220236E-5</v>
      </c>
      <c r="J50" s="80">
        <f>'JCN-R3 SP500 Total MRP 1'!J50</f>
        <v>4.4999999999999998E-2</v>
      </c>
      <c r="K50" s="81">
        <f t="shared" si="3"/>
        <v>3.4423136445461313E-5</v>
      </c>
    </row>
    <row r="51" spans="2:11">
      <c r="B51" s="83" t="str">
        <f>'JCN-R3 SP500 Total MRP 1'!B51</f>
        <v>Bank of America Corp</v>
      </c>
      <c r="C51" s="84" t="str">
        <f>'JCN-R3 SP500 Total MRP 1'!C51</f>
        <v>BAC</v>
      </c>
      <c r="D51" s="85">
        <f>'JCN-R3 SP500 Total MRP 1'!D51</f>
        <v>41.73</v>
      </c>
      <c r="E51" s="86">
        <f>'JCN-R3 SP500 Total MRP 1'!E51</f>
        <v>7602.7983299999996</v>
      </c>
      <c r="F51" s="86">
        <f t="shared" si="1"/>
        <v>317264.77431089996</v>
      </c>
      <c r="G51" s="78">
        <f t="shared" si="0"/>
        <v>8.4362584896604514E-3</v>
      </c>
      <c r="H51" s="80">
        <f>'JCN-R3 SP500 Total MRP 1'!H51</f>
        <v>2.4922118380062308E-2</v>
      </c>
      <c r="I51" s="80">
        <f t="shared" si="2"/>
        <v>2.1024943276412342E-4</v>
      </c>
      <c r="J51" s="80">
        <f>'JCN-R3 SP500 Total MRP 1'!J51</f>
        <v>7.0000000000000007E-2</v>
      </c>
      <c r="K51" s="81">
        <f t="shared" si="3"/>
        <v>5.9053809427623161E-4</v>
      </c>
    </row>
    <row r="52" spans="2:11">
      <c r="B52" s="83" t="str">
        <f>'JCN-R3 SP500 Total MRP 1'!B52</f>
        <v>Pfizer Inc</v>
      </c>
      <c r="C52" s="84" t="str">
        <f>'JCN-R3 SP500 Total MRP 1'!C52</f>
        <v>PFE</v>
      </c>
      <c r="D52" s="85">
        <f>'JCN-R3 SP500 Total MRP 1'!D52</f>
        <v>25.34</v>
      </c>
      <c r="E52" s="86">
        <f>'JCN-R3 SP500 Total MRP 1'!E52</f>
        <v>5671.4547700000003</v>
      </c>
      <c r="F52" s="86">
        <f t="shared" si="1"/>
        <v>143714.6638718</v>
      </c>
      <c r="G52" s="78">
        <f t="shared" si="0"/>
        <v>3.8214581363800564E-3</v>
      </c>
      <c r="H52" s="80">
        <f>'JCN-R3 SP500 Total MRP 1'!H52</f>
        <v>6.7876874506708762E-2</v>
      </c>
      <c r="I52" s="80">
        <f t="shared" si="2"/>
        <v>2.593886343557102E-4</v>
      </c>
      <c r="J52" s="80">
        <f>'JCN-R3 SP500 Total MRP 1'!J52</f>
        <v>7.4999999999999997E-2</v>
      </c>
      <c r="K52" s="81">
        <f t="shared" si="3"/>
        <v>2.866093602285042E-4</v>
      </c>
    </row>
    <row r="53" spans="2:11">
      <c r="B53" s="83" t="str">
        <f>'JCN-R3 SP500 Total MRP 1'!B53</f>
        <v>Procter &amp; Gamble Co/The</v>
      </c>
      <c r="C53" s="84" t="str">
        <f>'JCN-R3 SP500 Total MRP 1'!C53</f>
        <v>PG</v>
      </c>
      <c r="D53" s="85">
        <f>'JCN-R3 SP500 Total MRP 1'!D53</f>
        <v>170.42</v>
      </c>
      <c r="E53" s="86">
        <f>'JCN-R3 SP500 Total MRP 1'!E53</f>
        <v>2344.8518100000001</v>
      </c>
      <c r="F53" s="86">
        <f t="shared" si="1"/>
        <v>399609.64546019997</v>
      </c>
      <c r="G53" s="78">
        <f t="shared" si="0"/>
        <v>1.0625857444735534E-2</v>
      </c>
      <c r="H53" s="80">
        <f>'JCN-R3 SP500 Total MRP 1'!H53</f>
        <v>2.362398779485976E-2</v>
      </c>
      <c r="I53" s="80">
        <f t="shared" si="2"/>
        <v>2.5102512658435199E-4</v>
      </c>
      <c r="J53" s="80">
        <f>'JCN-R3 SP500 Total MRP 1'!J53</f>
        <v>0.05</v>
      </c>
      <c r="K53" s="81">
        <f t="shared" si="3"/>
        <v>5.3129287223677667E-4</v>
      </c>
    </row>
    <row r="54" spans="2:11">
      <c r="B54" s="83" t="str">
        <f>'JCN-R3 SP500 Total MRP 1'!B54</f>
        <v>AT&amp;T Inc</v>
      </c>
      <c r="C54" s="84" t="str">
        <f>'JCN-R3 SP500 Total MRP 1'!C54</f>
        <v>T</v>
      </c>
      <c r="D54" s="85">
        <f>'JCN-R3 SP500 Total MRP 1'!D54</f>
        <v>28.28</v>
      </c>
      <c r="E54" s="86">
        <f>'JCN-R3 SP500 Total MRP 1'!E54</f>
        <v>7178.183</v>
      </c>
      <c r="F54" s="86">
        <f t="shared" si="1"/>
        <v>202999.01524000001</v>
      </c>
      <c r="G54" s="78">
        <f t="shared" si="0"/>
        <v>5.3978641953895757E-3</v>
      </c>
      <c r="H54" s="80">
        <f>'JCN-R3 SP500 Total MRP 1'!H54</f>
        <v>3.9250353606789253E-2</v>
      </c>
      <c r="I54" s="80">
        <f t="shared" si="2"/>
        <v>2.1186807839046779E-4</v>
      </c>
      <c r="J54" s="80">
        <f>'JCN-R3 SP500 Total MRP 1'!J54</f>
        <v>6.5000000000000002E-2</v>
      </c>
      <c r="K54" s="81">
        <f t="shared" si="3"/>
        <v>3.5086117270032241E-4</v>
      </c>
    </row>
    <row r="55" spans="2:11">
      <c r="B55" s="83" t="str">
        <f>'JCN-R3 SP500 Total MRP 1'!B55</f>
        <v>Travelers Cos Inc/The</v>
      </c>
      <c r="C55" s="84" t="str">
        <f>'JCN-R3 SP500 Total MRP 1'!C55</f>
        <v>TRV</v>
      </c>
      <c r="D55" s="85">
        <f>'JCN-R3 SP500 Total MRP 1'!D55</f>
        <v>264.45999999999998</v>
      </c>
      <c r="E55" s="86">
        <f>'JCN-R3 SP500 Total MRP 1'!E55</f>
        <v>226.72658000000001</v>
      </c>
      <c r="F55" s="86">
        <f t="shared" si="1"/>
        <v>59960.111346799997</v>
      </c>
      <c r="G55" s="78">
        <f t="shared" si="0"/>
        <v>1.5943749175719596E-3</v>
      </c>
      <c r="H55" s="80">
        <f>'JCN-R3 SP500 Total MRP 1'!H55</f>
        <v>1.5881418740074114E-2</v>
      </c>
      <c r="I55" s="80">
        <f t="shared" si="2"/>
        <v>2.5320935694631441E-5</v>
      </c>
      <c r="J55" s="80">
        <f>'JCN-R3 SP500 Total MRP 1'!J55</f>
        <v>0.105</v>
      </c>
      <c r="K55" s="81">
        <f t="shared" si="3"/>
        <v>1.6740936634505575E-4</v>
      </c>
    </row>
    <row r="56" spans="2:11">
      <c r="B56" s="83" t="str">
        <f>'JCN-R3 SP500 Total MRP 1'!B56</f>
        <v>RTX Corp</v>
      </c>
      <c r="C56" s="84" t="str">
        <f>'JCN-R3 SP500 Total MRP 1'!C56</f>
        <v>RTX</v>
      </c>
      <c r="D56" s="85">
        <f>'JCN-R3 SP500 Total MRP 1'!D56</f>
        <v>132.46</v>
      </c>
      <c r="E56" s="86">
        <f>'JCN-R3 SP500 Total MRP 1'!E56</f>
        <v>1335.0899199999999</v>
      </c>
      <c r="F56" s="86">
        <f t="shared" si="1"/>
        <v>176846.01080319998</v>
      </c>
      <c r="G56" s="78">
        <f t="shared" si="0"/>
        <v>4.7024402984590132E-3</v>
      </c>
      <c r="H56" s="80">
        <f>'JCN-R3 SP500 Total MRP 1'!H56</f>
        <v>1.9024611203382152E-2</v>
      </c>
      <c r="I56" s="80">
        <f t="shared" si="2"/>
        <v>8.9462098385299045E-5</v>
      </c>
      <c r="J56" s="80">
        <f>'JCN-R3 SP500 Total MRP 1'!J56</f>
        <v>0.12</v>
      </c>
      <c r="K56" s="81">
        <f t="shared" si="3"/>
        <v>5.6429283581508152E-4</v>
      </c>
    </row>
    <row r="57" spans="2:11">
      <c r="B57" s="83" t="str">
        <f>'JCN-R3 SP500 Total MRP 1'!B57</f>
        <v>Analog Devices Inc</v>
      </c>
      <c r="C57" s="84" t="str">
        <f>'JCN-R3 SP500 Total MRP 1'!C57</f>
        <v>ADI</v>
      </c>
      <c r="D57" s="85">
        <f>'JCN-R3 SP500 Total MRP 1'!D57</f>
        <v>201.67</v>
      </c>
      <c r="E57" s="86">
        <f>'JCN-R3 SP500 Total MRP 1'!E57</f>
        <v>495.97647999999998</v>
      </c>
      <c r="F57" s="86">
        <f t="shared" si="1"/>
        <v>100023.57672159999</v>
      </c>
      <c r="G57" s="78">
        <f t="shared" si="0"/>
        <v>2.6596862198666441E-3</v>
      </c>
      <c r="H57" s="80">
        <f>'JCN-R3 SP500 Total MRP 1'!H57</f>
        <v>1.9636039073734318E-2</v>
      </c>
      <c r="I57" s="80">
        <f t="shared" si="2"/>
        <v>5.2225702537174149E-5</v>
      </c>
      <c r="J57" s="80">
        <f>'JCN-R3 SP500 Total MRP 1'!J57</f>
        <v>0.09</v>
      </c>
      <c r="K57" s="81">
        <f t="shared" si="3"/>
        <v>2.3937175978799795E-4</v>
      </c>
    </row>
    <row r="58" spans="2:11">
      <c r="B58" s="83" t="str">
        <f>'JCN-R3 SP500 Total MRP 1'!B58</f>
        <v>Walmart Inc</v>
      </c>
      <c r="C58" s="84" t="str">
        <f>'JCN-R3 SP500 Total MRP 1'!C58</f>
        <v>WMT</v>
      </c>
      <c r="D58" s="85">
        <f>'JCN-R3 SP500 Total MRP 1'!D58</f>
        <v>87.79</v>
      </c>
      <c r="E58" s="86">
        <f>'JCN-R3 SP500 Total MRP 1'!E58</f>
        <v>8016.84944</v>
      </c>
      <c r="F58" s="86">
        <f t="shared" si="1"/>
        <v>703799.21233760007</v>
      </c>
      <c r="G58" s="78">
        <f t="shared" si="0"/>
        <v>1.8714438415029018E-2</v>
      </c>
      <c r="H58" s="80">
        <f>'JCN-R3 SP500 Total MRP 1'!H58</f>
        <v>1.0707369859892926E-2</v>
      </c>
      <c r="I58" s="80">
        <f t="shared" si="2"/>
        <v>2.0038241382990403E-4</v>
      </c>
      <c r="J58" s="80">
        <f>'JCN-R3 SP500 Total MRP 1'!J58</f>
        <v>9.5000000000000001E-2</v>
      </c>
      <c r="K58" s="81">
        <f t="shared" si="3"/>
        <v>1.7778716494277567E-3</v>
      </c>
    </row>
    <row r="59" spans="2:11">
      <c r="B59" s="83" t="str">
        <f>'JCN-R3 SP500 Total MRP 1'!B59</f>
        <v>Cisco Systems Inc</v>
      </c>
      <c r="C59" s="84" t="str">
        <f>'JCN-R3 SP500 Total MRP 1'!C59</f>
        <v>CSCO</v>
      </c>
      <c r="D59" s="85">
        <f>'JCN-R3 SP500 Total MRP 1'!D59</f>
        <v>61.71</v>
      </c>
      <c r="E59" s="86">
        <f>'JCN-R3 SP500 Total MRP 1'!E59</f>
        <v>3978.29243</v>
      </c>
      <c r="F59" s="86">
        <f t="shared" si="1"/>
        <v>245500.42585530001</v>
      </c>
      <c r="G59" s="78">
        <f t="shared" si="0"/>
        <v>6.5280019073516039E-3</v>
      </c>
      <c r="H59" s="80">
        <f>'JCN-R3 SP500 Total MRP 1'!H59</f>
        <v>2.6575919624047969E-2</v>
      </c>
      <c r="I59" s="80">
        <f t="shared" si="2"/>
        <v>1.7348765399540807E-4</v>
      </c>
      <c r="J59" s="80">
        <f>'JCN-R3 SP500 Total MRP 1'!J59</f>
        <v>5.5E-2</v>
      </c>
      <c r="K59" s="81">
        <f t="shared" si="3"/>
        <v>3.5904010490433823E-4</v>
      </c>
    </row>
    <row r="60" spans="2:11">
      <c r="B60" s="83" t="str">
        <f>'JCN-R3 SP500 Total MRP 1'!B60</f>
        <v>Intel Corp</v>
      </c>
      <c r="C60" s="84" t="str">
        <f>'JCN-R3 SP500 Total MRP 1'!C60</f>
        <v>INTC</v>
      </c>
      <c r="D60" s="85">
        <f>'JCN-R3 SP500 Total MRP 1'!D60</f>
        <v>22.71</v>
      </c>
      <c r="E60" s="86">
        <f>'JCN-R3 SP500 Total MRP 1'!E60</f>
        <v>4360.5916399999996</v>
      </c>
      <c r="F60" s="86" t="str">
        <f t="shared" si="1"/>
        <v>Excl.</v>
      </c>
      <c r="G60" s="78" t="str">
        <f t="shared" si="0"/>
        <v>Excl.</v>
      </c>
      <c r="H60" s="80" t="str">
        <f>'JCN-R3 SP500 Total MRP 1'!H60</f>
        <v>n/a</v>
      </c>
      <c r="I60" s="80" t="str">
        <f t="shared" si="2"/>
        <v>n/a</v>
      </c>
      <c r="J60" s="80">
        <f>'JCN-R3 SP500 Total MRP 1'!J60</f>
        <v>-0.02</v>
      </c>
      <c r="K60" s="81" t="str">
        <f t="shared" si="3"/>
        <v>n/a</v>
      </c>
    </row>
    <row r="61" spans="2:11">
      <c r="B61" s="83" t="str">
        <f>'JCN-R3 SP500 Total MRP 1'!B61</f>
        <v>General Motors Co</v>
      </c>
      <c r="C61" s="84" t="str">
        <f>'JCN-R3 SP500 Total MRP 1'!C61</f>
        <v>GM</v>
      </c>
      <c r="D61" s="85">
        <f>'JCN-R3 SP500 Total MRP 1'!D61</f>
        <v>47.03</v>
      </c>
      <c r="E61" s="86">
        <f>'JCN-R3 SP500 Total MRP 1'!E61</f>
        <v>995.00189</v>
      </c>
      <c r="F61" s="86">
        <f t="shared" si="1"/>
        <v>46794.938886700002</v>
      </c>
      <c r="G61" s="78">
        <f t="shared" si="0"/>
        <v>1.2443051747976612E-3</v>
      </c>
      <c r="H61" s="80">
        <f>'JCN-R3 SP500 Total MRP 1'!H61</f>
        <v>1.0206251328938976E-2</v>
      </c>
      <c r="I61" s="80">
        <f t="shared" si="2"/>
        <v>1.2699691343884274E-5</v>
      </c>
      <c r="J61" s="80">
        <f>'JCN-R3 SP500 Total MRP 1'!J61</f>
        <v>7.4999999999999997E-2</v>
      </c>
      <c r="K61" s="81">
        <f t="shared" si="3"/>
        <v>9.3322888109824585E-5</v>
      </c>
    </row>
    <row r="62" spans="2:11">
      <c r="B62" s="83" t="str">
        <f>'JCN-R3 SP500 Total MRP 1'!B62</f>
        <v>Microsoft Corp</v>
      </c>
      <c r="C62" s="84" t="str">
        <f>'JCN-R3 SP500 Total MRP 1'!C62</f>
        <v>MSFT</v>
      </c>
      <c r="D62" s="85">
        <f>'JCN-R3 SP500 Total MRP 1'!D62</f>
        <v>375.39</v>
      </c>
      <c r="E62" s="86">
        <f>'JCN-R3 SP500 Total MRP 1'!E62</f>
        <v>7433.9822400000003</v>
      </c>
      <c r="F62" s="86">
        <f t="shared" si="1"/>
        <v>2790642.5930736</v>
      </c>
      <c r="G62" s="78">
        <f t="shared" si="0"/>
        <v>7.4204841424831275E-2</v>
      </c>
      <c r="H62" s="80">
        <f>'JCN-R3 SP500 Total MRP 1'!H62</f>
        <v>8.8441354324835502E-3</v>
      </c>
      <c r="I62" s="80">
        <f t="shared" si="2"/>
        <v>6.5627766730717342E-4</v>
      </c>
      <c r="J62" s="80">
        <f>'JCN-R3 SP500 Total MRP 1'!J62</f>
        <v>0.14499999999999999</v>
      </c>
      <c r="K62" s="81">
        <f t="shared" si="3"/>
        <v>1.0759702006600534E-2</v>
      </c>
    </row>
    <row r="63" spans="2:11">
      <c r="B63" s="83" t="str">
        <f>'JCN-R3 SP500 Total MRP 1'!B63</f>
        <v>Dollar General Corp</v>
      </c>
      <c r="C63" s="84" t="str">
        <f>'JCN-R3 SP500 Total MRP 1'!C63</f>
        <v>DG</v>
      </c>
      <c r="D63" s="85">
        <f>'JCN-R3 SP500 Total MRP 1'!D63</f>
        <v>87.93</v>
      </c>
      <c r="E63" s="86">
        <f>'JCN-R3 SP500 Total MRP 1'!E63</f>
        <v>219.94708</v>
      </c>
      <c r="F63" s="86" t="str">
        <f t="shared" si="1"/>
        <v>Excl.</v>
      </c>
      <c r="G63" s="78" t="str">
        <f t="shared" si="0"/>
        <v>Excl.</v>
      </c>
      <c r="H63" s="80">
        <f>'JCN-R3 SP500 Total MRP 1'!H63</f>
        <v>2.6839531445467982E-2</v>
      </c>
      <c r="I63" s="80" t="str">
        <f t="shared" si="2"/>
        <v>n/a</v>
      </c>
      <c r="J63" s="80">
        <f>'JCN-R3 SP500 Total MRP 1'!J63</f>
        <v>-5.0000000000000001E-3</v>
      </c>
      <c r="K63" s="81" t="str">
        <f t="shared" si="3"/>
        <v>n/a</v>
      </c>
    </row>
    <row r="64" spans="2:11">
      <c r="B64" s="83" t="str">
        <f>'JCN-R3 SP500 Total MRP 1'!B64</f>
        <v>Cigna Group/The</v>
      </c>
      <c r="C64" s="84" t="str">
        <f>'JCN-R3 SP500 Total MRP 1'!C64</f>
        <v>CI</v>
      </c>
      <c r="D64" s="85">
        <f>'JCN-R3 SP500 Total MRP 1'!D64</f>
        <v>329</v>
      </c>
      <c r="E64" s="86">
        <f>'JCN-R3 SP500 Total MRP 1'!E64</f>
        <v>271.10809999999998</v>
      </c>
      <c r="F64" s="86">
        <f t="shared" si="1"/>
        <v>89194.564899999998</v>
      </c>
      <c r="G64" s="78">
        <f t="shared" si="0"/>
        <v>2.3717363738333659E-3</v>
      </c>
      <c r="H64" s="80">
        <f>'JCN-R3 SP500 Total MRP 1'!H64</f>
        <v>1.8358662613981763E-2</v>
      </c>
      <c r="I64" s="80">
        <f t="shared" si="2"/>
        <v>4.3541907896515287E-5</v>
      </c>
      <c r="J64" s="80">
        <f>'JCN-R3 SP500 Total MRP 1'!J64</f>
        <v>0.11</v>
      </c>
      <c r="K64" s="81">
        <f t="shared" si="3"/>
        <v>2.6089100112167027E-4</v>
      </c>
    </row>
    <row r="65" spans="2:11">
      <c r="B65" s="83" t="str">
        <f>'JCN-R3 SP500 Total MRP 1'!B65</f>
        <v>Kinder Morgan Inc</v>
      </c>
      <c r="C65" s="84" t="str">
        <f>'JCN-R3 SP500 Total MRP 1'!C65</f>
        <v>KMI</v>
      </c>
      <c r="D65" s="85">
        <f>'JCN-R3 SP500 Total MRP 1'!D65</f>
        <v>28.53</v>
      </c>
      <c r="E65" s="86">
        <f>'JCN-R3 SP500 Total MRP 1'!E65</f>
        <v>2221.9630299999999</v>
      </c>
      <c r="F65" s="86">
        <f t="shared" si="1"/>
        <v>63392.605245899998</v>
      </c>
      <c r="G65" s="78">
        <f t="shared" si="0"/>
        <v>1.685646965847365E-3</v>
      </c>
      <c r="H65" s="80">
        <f>'JCN-R3 SP500 Total MRP 1'!H65</f>
        <v>4.0308447248510335E-2</v>
      </c>
      <c r="I65" s="80">
        <f t="shared" si="2"/>
        <v>6.7945811802470015E-5</v>
      </c>
      <c r="J65" s="80">
        <f>'JCN-R3 SP500 Total MRP 1'!J65</f>
        <v>0.09</v>
      </c>
      <c r="K65" s="81">
        <f t="shared" si="3"/>
        <v>1.5170822692626285E-4</v>
      </c>
    </row>
    <row r="66" spans="2:11">
      <c r="B66" s="83" t="str">
        <f>'JCN-R3 SP500 Total MRP 1'!B66</f>
        <v>Citigroup Inc</v>
      </c>
      <c r="C66" s="84" t="str">
        <f>'JCN-R3 SP500 Total MRP 1'!C66</f>
        <v>C</v>
      </c>
      <c r="D66" s="85">
        <f>'JCN-R3 SP500 Total MRP 1'!D66</f>
        <v>70.989999999999995</v>
      </c>
      <c r="E66" s="86">
        <f>'JCN-R3 SP500 Total MRP 1'!E66</f>
        <v>1882.16004</v>
      </c>
      <c r="F66" s="86">
        <f t="shared" si="1"/>
        <v>133614.54123959999</v>
      </c>
      <c r="G66" s="78">
        <f t="shared" si="0"/>
        <v>3.5528898861304677E-3</v>
      </c>
      <c r="H66" s="80">
        <f>'JCN-R3 SP500 Total MRP 1'!H66</f>
        <v>3.1553739963375127E-2</v>
      </c>
      <c r="I66" s="80">
        <f t="shared" si="2"/>
        <v>1.1210696358546625E-4</v>
      </c>
      <c r="J66" s="80">
        <f>'JCN-R3 SP500 Total MRP 1'!J66</f>
        <v>0.03</v>
      </c>
      <c r="K66" s="81">
        <f t="shared" si="3"/>
        <v>1.0658669658391403E-4</v>
      </c>
    </row>
    <row r="67" spans="2:11">
      <c r="B67" s="83" t="str">
        <f>'JCN-R3 SP500 Total MRP 1'!B67</f>
        <v>American International Group Inc</v>
      </c>
      <c r="C67" s="84" t="str">
        <f>'JCN-R3 SP500 Total MRP 1'!C67</f>
        <v>AIG</v>
      </c>
      <c r="D67" s="85">
        <f>'JCN-R3 SP500 Total MRP 1'!D67</f>
        <v>86.94</v>
      </c>
      <c r="E67" s="86">
        <f>'JCN-R3 SP500 Total MRP 1'!E67</f>
        <v>593.33295999999996</v>
      </c>
      <c r="F67" s="86">
        <f t="shared" si="1"/>
        <v>51584.367542399996</v>
      </c>
      <c r="G67" s="78">
        <f t="shared" si="0"/>
        <v>1.371658922925015E-3</v>
      </c>
      <c r="H67" s="80">
        <f>'JCN-R3 SP500 Total MRP 1'!H67</f>
        <v>1.8403496664366231E-2</v>
      </c>
      <c r="I67" s="80">
        <f t="shared" si="2"/>
        <v>2.5243320412698691E-5</v>
      </c>
      <c r="J67" s="80">
        <f>'JCN-R3 SP500 Total MRP 1'!J67</f>
        <v>0.125</v>
      </c>
      <c r="K67" s="81">
        <f t="shared" si="3"/>
        <v>1.7145736536562688E-4</v>
      </c>
    </row>
    <row r="68" spans="2:11">
      <c r="B68" s="83" t="str">
        <f>'JCN-R3 SP500 Total MRP 1'!B68</f>
        <v>Altria Group Inc</v>
      </c>
      <c r="C68" s="84" t="str">
        <f>'JCN-R3 SP500 Total MRP 1'!C68</f>
        <v>MO</v>
      </c>
      <c r="D68" s="85">
        <f>'JCN-R3 SP500 Total MRP 1'!D68</f>
        <v>60.02</v>
      </c>
      <c r="E68" s="86">
        <f>'JCN-R3 SP500 Total MRP 1'!E68</f>
        <v>1690.66164</v>
      </c>
      <c r="F68" s="86">
        <f t="shared" si="1"/>
        <v>101473.5116328</v>
      </c>
      <c r="G68" s="78">
        <f t="shared" si="0"/>
        <v>2.6982408489792963E-3</v>
      </c>
      <c r="H68" s="80">
        <f>'JCN-R3 SP500 Total MRP 1'!H68</f>
        <v>6.797734088637121E-2</v>
      </c>
      <c r="I68" s="80">
        <f t="shared" si="2"/>
        <v>1.8341923798459729E-4</v>
      </c>
      <c r="J68" s="80">
        <f>'JCN-R3 SP500 Total MRP 1'!J68</f>
        <v>0.06</v>
      </c>
      <c r="K68" s="81">
        <f t="shared" si="3"/>
        <v>1.6189445093875776E-4</v>
      </c>
    </row>
    <row r="69" spans="2:11">
      <c r="B69" s="83" t="str">
        <f>'JCN-R3 SP500 Total MRP 1'!B69</f>
        <v>HCA Healthcare Inc</v>
      </c>
      <c r="C69" s="84" t="str">
        <f>'JCN-R3 SP500 Total MRP 1'!C69</f>
        <v>HCA</v>
      </c>
      <c r="D69" s="85">
        <f>'JCN-R3 SP500 Total MRP 1'!D69</f>
        <v>345.55</v>
      </c>
      <c r="E69" s="86">
        <f>'JCN-R3 SP500 Total MRP 1'!E69</f>
        <v>246.20330000000001</v>
      </c>
      <c r="F69" s="86">
        <f t="shared" si="1"/>
        <v>85075.550315</v>
      </c>
      <c r="G69" s="78">
        <f t="shared" si="0"/>
        <v>2.2622093334072218E-3</v>
      </c>
      <c r="H69" s="80">
        <f>'JCN-R3 SP500 Total MRP 1'!H69</f>
        <v>8.3345391405006512E-3</v>
      </c>
      <c r="I69" s="80">
        <f t="shared" si="2"/>
        <v>1.8854472233288378E-5</v>
      </c>
      <c r="J69" s="80">
        <f>'JCN-R3 SP500 Total MRP 1'!J69</f>
        <v>0.1</v>
      </c>
      <c r="K69" s="81">
        <f t="shared" si="3"/>
        <v>2.2622093334072219E-4</v>
      </c>
    </row>
    <row r="70" spans="2:11">
      <c r="B70" s="83" t="str">
        <f>'JCN-R3 SP500 Total MRP 1'!B70</f>
        <v>International Paper Co</v>
      </c>
      <c r="C70" s="84" t="str">
        <f>'JCN-R3 SP500 Total MRP 1'!C70</f>
        <v>IP</v>
      </c>
      <c r="D70" s="85">
        <f>'JCN-R3 SP500 Total MRP 1'!D70</f>
        <v>53.35</v>
      </c>
      <c r="E70" s="86">
        <f>'JCN-R3 SP500 Total MRP 1'!E70</f>
        <v>526.12561000000005</v>
      </c>
      <c r="F70" s="86">
        <f t="shared" si="1"/>
        <v>28068.801293500004</v>
      </c>
      <c r="G70" s="78">
        <f t="shared" si="0"/>
        <v>7.4636607143419107E-4</v>
      </c>
      <c r="H70" s="80">
        <f>'JCN-R3 SP500 Total MRP 1'!H70</f>
        <v>3.4676663542642927E-2</v>
      </c>
      <c r="I70" s="80">
        <f t="shared" si="2"/>
        <v>2.5881485138767641E-5</v>
      </c>
      <c r="J70" s="80">
        <f>'JCN-R3 SP500 Total MRP 1'!J70</f>
        <v>0.08</v>
      </c>
      <c r="K70" s="81">
        <f t="shared" si="3"/>
        <v>5.9709285714735285E-5</v>
      </c>
    </row>
    <row r="71" spans="2:11">
      <c r="B71" s="83" t="str">
        <f>'JCN-R3 SP500 Total MRP 1'!B71</f>
        <v>Hewlett Packard Enterprise Co</v>
      </c>
      <c r="C71" s="84" t="str">
        <f>'JCN-R3 SP500 Total MRP 1'!C71</f>
        <v>HPE</v>
      </c>
      <c r="D71" s="85">
        <f>'JCN-R3 SP500 Total MRP 1'!D71</f>
        <v>15.43</v>
      </c>
      <c r="E71" s="86">
        <f>'JCN-R3 SP500 Total MRP 1'!E71</f>
        <v>1313.5782400000001</v>
      </c>
      <c r="F71" s="86">
        <f t="shared" si="1"/>
        <v>20268.512243199999</v>
      </c>
      <c r="G71" s="78">
        <f t="shared" si="0"/>
        <v>5.3895175994837265E-4</v>
      </c>
      <c r="H71" s="80">
        <f>'JCN-R3 SP500 Total MRP 1'!H71</f>
        <v>3.3700583279325992E-2</v>
      </c>
      <c r="I71" s="80">
        <f t="shared" si="2"/>
        <v>1.8162988669679443E-5</v>
      </c>
      <c r="J71" s="80">
        <f>'JCN-R3 SP500 Total MRP 1'!J71</f>
        <v>5.5E-2</v>
      </c>
      <c r="K71" s="81">
        <f t="shared" si="3"/>
        <v>2.9642346797160496E-5</v>
      </c>
    </row>
    <row r="72" spans="2:11">
      <c r="B72" s="83" t="str">
        <f>'JCN-R3 SP500 Total MRP 1'!B72</f>
        <v>Abbott Laboratories</v>
      </c>
      <c r="C72" s="84" t="str">
        <f>'JCN-R3 SP500 Total MRP 1'!C72</f>
        <v>ABT</v>
      </c>
      <c r="D72" s="85">
        <f>'JCN-R3 SP500 Total MRP 1'!D72</f>
        <v>132.65</v>
      </c>
      <c r="E72" s="86">
        <f>'JCN-R3 SP500 Total MRP 1'!E72</f>
        <v>1734.32341</v>
      </c>
      <c r="F72" s="86">
        <f t="shared" si="1"/>
        <v>230058.0003365</v>
      </c>
      <c r="G72" s="78">
        <f t="shared" si="0"/>
        <v>6.1173786553158672E-3</v>
      </c>
      <c r="H72" s="80">
        <f>'JCN-R3 SP500 Total MRP 1'!H72</f>
        <v>1.7791179796456839E-2</v>
      </c>
      <c r="I72" s="80">
        <f t="shared" si="2"/>
        <v>1.0883538353973197E-4</v>
      </c>
      <c r="J72" s="80">
        <f>'JCN-R3 SP500 Total MRP 1'!J72</f>
        <v>4.4999999999999998E-2</v>
      </c>
      <c r="K72" s="81">
        <f t="shared" si="3"/>
        <v>2.7528203948921399E-4</v>
      </c>
    </row>
    <row r="73" spans="2:11">
      <c r="B73" s="83" t="str">
        <f>'JCN-R3 SP500 Total MRP 1'!B73</f>
        <v>Aflac Inc</v>
      </c>
      <c r="C73" s="84" t="str">
        <f>'JCN-R3 SP500 Total MRP 1'!C73</f>
        <v>AFL</v>
      </c>
      <c r="D73" s="85">
        <f>'JCN-R3 SP500 Total MRP 1'!D73</f>
        <v>111.19</v>
      </c>
      <c r="E73" s="86">
        <f>'JCN-R3 SP500 Total MRP 1'!E73</f>
        <v>545.81460000000004</v>
      </c>
      <c r="F73" s="86">
        <f t="shared" si="1"/>
        <v>60689.125374000003</v>
      </c>
      <c r="G73" s="78">
        <f t="shared" si="0"/>
        <v>1.6137598328667814E-3</v>
      </c>
      <c r="H73" s="80">
        <f>'JCN-R3 SP500 Total MRP 1'!H73</f>
        <v>2.0865185718140122E-2</v>
      </c>
      <c r="I73" s="80">
        <f t="shared" si="2"/>
        <v>3.3671398617240158E-5</v>
      </c>
      <c r="J73" s="80">
        <f>'JCN-R3 SP500 Total MRP 1'!J73</f>
        <v>8.5000000000000006E-2</v>
      </c>
      <c r="K73" s="81">
        <f t="shared" si="3"/>
        <v>1.3716958579367643E-4</v>
      </c>
    </row>
    <row r="74" spans="2:11">
      <c r="B74" s="83" t="str">
        <f>'JCN-R3 SP500 Total MRP 1'!B74</f>
        <v>Air Products and Chemicals Inc</v>
      </c>
      <c r="C74" s="84" t="str">
        <f>'JCN-R3 SP500 Total MRP 1'!C74</f>
        <v>APD</v>
      </c>
      <c r="D74" s="85">
        <f>'JCN-R3 SP500 Total MRP 1'!D74</f>
        <v>294.92</v>
      </c>
      <c r="E74" s="86">
        <f>'JCN-R3 SP500 Total MRP 1'!E74</f>
        <v>222.47567000000001</v>
      </c>
      <c r="F74" s="86">
        <f t="shared" si="1"/>
        <v>65612.524596400006</v>
      </c>
      <c r="G74" s="78">
        <f t="shared" si="0"/>
        <v>1.7446759378083841E-3</v>
      </c>
      <c r="H74" s="80">
        <f>'JCN-R3 SP500 Total MRP 1'!H74</f>
        <v>2.4277770242777705E-2</v>
      </c>
      <c r="I74" s="80">
        <f t="shared" si="2"/>
        <v>4.235684156621467E-5</v>
      </c>
      <c r="J74" s="80">
        <f>'JCN-R3 SP500 Total MRP 1'!J74</f>
        <v>0.105</v>
      </c>
      <c r="K74" s="81">
        <f t="shared" si="3"/>
        <v>1.8319097346988032E-4</v>
      </c>
    </row>
    <row r="75" spans="2:11">
      <c r="B75" s="83" t="str">
        <f>'JCN-R3 SP500 Total MRP 1'!B75</f>
        <v>Super Micro Computer Inc</v>
      </c>
      <c r="C75" s="84" t="str">
        <f>'JCN-R3 SP500 Total MRP 1'!C75</f>
        <v>SMCI</v>
      </c>
      <c r="D75" s="85">
        <f>'JCN-R3 SP500 Total MRP 1'!D75</f>
        <v>34.24</v>
      </c>
      <c r="E75" s="86">
        <f>'JCN-R3 SP500 Total MRP 1'!E75</f>
        <v>593.48135000000002</v>
      </c>
      <c r="F75" s="86" t="str">
        <f t="shared" si="1"/>
        <v>Excl.</v>
      </c>
      <c r="G75" s="78" t="str">
        <f t="shared" si="0"/>
        <v>Excl.</v>
      </c>
      <c r="H75" s="80" t="str">
        <f>'JCN-R3 SP500 Total MRP 1'!H75</f>
        <v>n/a</v>
      </c>
      <c r="I75" s="80" t="str">
        <f t="shared" si="2"/>
        <v>n/a</v>
      </c>
      <c r="J75" s="80">
        <f>'JCN-R3 SP500 Total MRP 1'!J75</f>
        <v>0.39</v>
      </c>
      <c r="K75" s="81" t="str">
        <f t="shared" si="3"/>
        <v>n/a</v>
      </c>
    </row>
    <row r="76" spans="2:11">
      <c r="B76" s="83" t="str">
        <f>'JCN-R3 SP500 Total MRP 1'!B76</f>
        <v>Royal Caribbean Cruises Ltd</v>
      </c>
      <c r="C76" s="84" t="str">
        <f>'JCN-R3 SP500 Total MRP 1'!C76</f>
        <v>RCL</v>
      </c>
      <c r="D76" s="85">
        <f>'JCN-R3 SP500 Total MRP 1'!D76</f>
        <v>205.44</v>
      </c>
      <c r="E76" s="86">
        <f>'JCN-R3 SP500 Total MRP 1'!E76</f>
        <v>269.12875000000003</v>
      </c>
      <c r="F76" s="86" t="str">
        <f t="shared" si="1"/>
        <v>Excl.</v>
      </c>
      <c r="G76" s="78" t="str">
        <f t="shared" si="0"/>
        <v>Excl.</v>
      </c>
      <c r="H76" s="80">
        <f>'JCN-R3 SP500 Total MRP 1'!H76</f>
        <v>1.4602803738317759E-2</v>
      </c>
      <c r="I76" s="80" t="str">
        <f t="shared" si="2"/>
        <v>n/a</v>
      </c>
      <c r="J76" s="80" t="str">
        <f>'JCN-R3 SP500 Total MRP 1'!J76</f>
        <v/>
      </c>
      <c r="K76" s="81" t="str">
        <f t="shared" si="3"/>
        <v>n/a</v>
      </c>
    </row>
    <row r="77" spans="2:11">
      <c r="B77" s="83" t="str">
        <f>'JCN-R3 SP500 Total MRP 1'!B77</f>
        <v>Hess Corp</v>
      </c>
      <c r="C77" s="84" t="str">
        <f>'JCN-R3 SP500 Total MRP 1'!C77</f>
        <v>HES</v>
      </c>
      <c r="D77" s="85">
        <f>'JCN-R3 SP500 Total MRP 1'!D77</f>
        <v>159.72999999999999</v>
      </c>
      <c r="E77" s="86">
        <f>'JCN-R3 SP500 Total MRP 1'!E77</f>
        <v>308.29165999999998</v>
      </c>
      <c r="F77" s="86">
        <f t="shared" si="1"/>
        <v>49243.426851799995</v>
      </c>
      <c r="G77" s="78">
        <f t="shared" si="0"/>
        <v>1.3094119217640439E-3</v>
      </c>
      <c r="H77" s="80">
        <f>'JCN-R3 SP500 Total MRP 1'!H77</f>
        <v>1.2521129405872411E-2</v>
      </c>
      <c r="I77" s="80">
        <f t="shared" si="2"/>
        <v>1.6395316117999675E-5</v>
      </c>
      <c r="J77" s="80">
        <f>'JCN-R3 SP500 Total MRP 1'!J77</f>
        <v>7.4999999999999997E-2</v>
      </c>
      <c r="K77" s="81">
        <f t="shared" si="3"/>
        <v>9.8205894132303285E-5</v>
      </c>
    </row>
    <row r="78" spans="2:11">
      <c r="B78" s="83" t="str">
        <f>'JCN-R3 SP500 Total MRP 1'!B78</f>
        <v>Lennox International Inc</v>
      </c>
      <c r="C78" s="84" t="str">
        <f>'JCN-R3 SP500 Total MRP 1'!C78</f>
        <v>LII</v>
      </c>
      <c r="D78" s="85">
        <f>'JCN-R3 SP500 Total MRP 1'!D78</f>
        <v>560.83000000000004</v>
      </c>
      <c r="E78" s="86">
        <f>'JCN-R3 SP500 Total MRP 1'!E78</f>
        <v>35.579659999999997</v>
      </c>
      <c r="F78" s="86">
        <f t="shared" si="1"/>
        <v>19954.140717800001</v>
      </c>
      <c r="G78" s="78">
        <f t="shared" si="0"/>
        <v>5.3059243466297454E-4</v>
      </c>
      <c r="H78" s="80">
        <f>'JCN-R3 SP500 Total MRP 1'!H78</f>
        <v>8.2021289873936837E-3</v>
      </c>
      <c r="I78" s="80">
        <f t="shared" si="2"/>
        <v>4.3519875888409727E-6</v>
      </c>
      <c r="J78" s="80">
        <f>'JCN-R3 SP500 Total MRP 1'!J78</f>
        <v>0.125</v>
      </c>
      <c r="K78" s="81">
        <f t="shared" si="3"/>
        <v>6.6324054332871817E-5</v>
      </c>
    </row>
    <row r="79" spans="2:11">
      <c r="B79" s="83" t="str">
        <f>'JCN-R3 SP500 Total MRP 1'!B79</f>
        <v>Archer-Daniels-Midland Co</v>
      </c>
      <c r="C79" s="84" t="str">
        <f>'JCN-R3 SP500 Total MRP 1'!C79</f>
        <v>ADM</v>
      </c>
      <c r="D79" s="85">
        <f>'JCN-R3 SP500 Total MRP 1'!D79</f>
        <v>48.01</v>
      </c>
      <c r="E79" s="86">
        <f>'JCN-R3 SP500 Total MRP 1'!E79</f>
        <v>480.15568000000002</v>
      </c>
      <c r="F79" s="86">
        <f t="shared" si="1"/>
        <v>23052.274196800001</v>
      </c>
      <c r="G79" s="78">
        <f t="shared" si="0"/>
        <v>6.1297364108932274E-4</v>
      </c>
      <c r="H79" s="80">
        <f>'JCN-R3 SP500 Total MRP 1'!H79</f>
        <v>4.2491147677567176E-2</v>
      </c>
      <c r="I79" s="80">
        <f t="shared" si="2"/>
        <v>2.6045953505982472E-5</v>
      </c>
      <c r="J79" s="80">
        <f>'JCN-R3 SP500 Total MRP 1'!J79</f>
        <v>0.03</v>
      </c>
      <c r="K79" s="81">
        <f t="shared" si="3"/>
        <v>1.8389209232679681E-5</v>
      </c>
    </row>
    <row r="80" spans="2:11">
      <c r="B80" s="83" t="str">
        <f>'JCN-R3 SP500 Total MRP 1'!B80</f>
        <v>Automatic Data Processing Inc</v>
      </c>
      <c r="C80" s="84" t="str">
        <f>'JCN-R3 SP500 Total MRP 1'!C80</f>
        <v>ADP</v>
      </c>
      <c r="D80" s="85">
        <f>'JCN-R3 SP500 Total MRP 1'!D80</f>
        <v>305.52999999999997</v>
      </c>
      <c r="E80" s="86">
        <f>'JCN-R3 SP500 Total MRP 1'!E80</f>
        <v>406.87088999999997</v>
      </c>
      <c r="F80" s="86">
        <f t="shared" si="1"/>
        <v>124311.26302169998</v>
      </c>
      <c r="G80" s="78">
        <f t="shared" si="0"/>
        <v>3.3055102013926918E-3</v>
      </c>
      <c r="H80" s="80">
        <f>'JCN-R3 SP500 Total MRP 1'!H80</f>
        <v>2.016168625012274E-2</v>
      </c>
      <c r="I80" s="80">
        <f t="shared" si="2"/>
        <v>6.6644659577059481E-5</v>
      </c>
      <c r="J80" s="80">
        <f>'JCN-R3 SP500 Total MRP 1'!J80</f>
        <v>8.5000000000000006E-2</v>
      </c>
      <c r="K80" s="81">
        <f t="shared" si="3"/>
        <v>2.8096836711837881E-4</v>
      </c>
    </row>
    <row r="81" spans="2:11">
      <c r="B81" s="83" t="str">
        <f>'JCN-R3 SP500 Total MRP 1'!B81</f>
        <v>Verisk Analytics Inc</v>
      </c>
      <c r="C81" s="84" t="str">
        <f>'JCN-R3 SP500 Total MRP 1'!C81</f>
        <v>VRSK</v>
      </c>
      <c r="D81" s="85">
        <f>'JCN-R3 SP500 Total MRP 1'!D81</f>
        <v>297.62</v>
      </c>
      <c r="E81" s="86">
        <f>'JCN-R3 SP500 Total MRP 1'!E81</f>
        <v>140.27617000000001</v>
      </c>
      <c r="F81" s="86">
        <f t="shared" si="1"/>
        <v>41748.9937154</v>
      </c>
      <c r="G81" s="78">
        <f t="shared" si="0"/>
        <v>1.1101305004040081E-3</v>
      </c>
      <c r="H81" s="80">
        <f>'JCN-R3 SP500 Total MRP 1'!H81</f>
        <v>6.0479806464619314E-3</v>
      </c>
      <c r="I81" s="80">
        <f t="shared" si="2"/>
        <v>6.7140477814905405E-6</v>
      </c>
      <c r="J81" s="80">
        <f>'JCN-R3 SP500 Total MRP 1'!J81</f>
        <v>0.11</v>
      </c>
      <c r="K81" s="81">
        <f t="shared" si="3"/>
        <v>1.2211435504444089E-4</v>
      </c>
    </row>
    <row r="82" spans="2:11">
      <c r="B82" s="83" t="str">
        <f>'JCN-R3 SP500 Total MRP 1'!B82</f>
        <v>AutoZone Inc</v>
      </c>
      <c r="C82" s="84" t="str">
        <f>'JCN-R3 SP500 Total MRP 1'!C82</f>
        <v>AZO</v>
      </c>
      <c r="D82" s="85">
        <f>'JCN-R3 SP500 Total MRP 1'!D82</f>
        <v>3812.78</v>
      </c>
      <c r="E82" s="86">
        <f>'JCN-R3 SP500 Total MRP 1'!E82</f>
        <v>16.728660000000001</v>
      </c>
      <c r="F82" s="86">
        <f t="shared" si="1"/>
        <v>63782.700274800009</v>
      </c>
      <c r="G82" s="78">
        <f t="shared" si="0"/>
        <v>1.6960198239955157E-3</v>
      </c>
      <c r="H82" s="80" t="str">
        <f>'JCN-R3 SP500 Total MRP 1'!H82</f>
        <v>n/a</v>
      </c>
      <c r="I82" s="80" t="str">
        <f t="shared" si="2"/>
        <v>n/a</v>
      </c>
      <c r="J82" s="80">
        <f>'JCN-R3 SP500 Total MRP 1'!J82</f>
        <v>0.115</v>
      </c>
      <c r="K82" s="81">
        <f t="shared" si="3"/>
        <v>1.950422797594843E-4</v>
      </c>
    </row>
    <row r="83" spans="2:11">
      <c r="B83" s="83" t="str">
        <f>'JCN-R3 SP500 Total MRP 1'!B83</f>
        <v>Linde PLC</v>
      </c>
      <c r="C83" s="84" t="str">
        <f>'JCN-R3 SP500 Total MRP 1'!C83</f>
        <v>LIN</v>
      </c>
      <c r="D83" s="85">
        <f>'JCN-R3 SP500 Total MRP 1'!D83</f>
        <v>465.64</v>
      </c>
      <c r="E83" s="86">
        <f>'JCN-R3 SP500 Total MRP 1'!E83</f>
        <v>472.91162000000003</v>
      </c>
      <c r="F83" s="86">
        <f t="shared" si="1"/>
        <v>220206.56673680001</v>
      </c>
      <c r="G83" s="78">
        <f t="shared" si="0"/>
        <v>5.8554231939151845E-3</v>
      </c>
      <c r="H83" s="80">
        <f>'JCN-R3 SP500 Total MRP 1'!H83</f>
        <v>1.2885490937204707E-2</v>
      </c>
      <c r="I83" s="80">
        <f t="shared" si="2"/>
        <v>7.5450002498692352E-5</v>
      </c>
      <c r="J83" s="80">
        <f>'JCN-R3 SP500 Total MRP 1'!J83</f>
        <v>7.0000000000000007E-2</v>
      </c>
      <c r="K83" s="81">
        <f t="shared" si="3"/>
        <v>4.0987962357406297E-4</v>
      </c>
    </row>
    <row r="84" spans="2:11">
      <c r="B84" s="83" t="str">
        <f>'JCN-R3 SP500 Total MRP 1'!B84</f>
        <v>Avery Dennison Corp</v>
      </c>
      <c r="C84" s="84" t="str">
        <f>'JCN-R3 SP500 Total MRP 1'!C84</f>
        <v>AVY</v>
      </c>
      <c r="D84" s="85">
        <f>'JCN-R3 SP500 Total MRP 1'!D84</f>
        <v>177.97</v>
      </c>
      <c r="E84" s="86">
        <f>'JCN-R3 SP500 Total MRP 1'!E84</f>
        <v>78.965999999999994</v>
      </c>
      <c r="F84" s="86">
        <f t="shared" si="1"/>
        <v>14053.579019999999</v>
      </c>
      <c r="G84" s="78">
        <f t="shared" si="0"/>
        <v>3.7369300003475288E-4</v>
      </c>
      <c r="H84" s="80">
        <f>'JCN-R3 SP500 Total MRP 1'!H84</f>
        <v>1.9778614373208967E-2</v>
      </c>
      <c r="I84" s="80">
        <f t="shared" si="2"/>
        <v>7.3911297416549424E-6</v>
      </c>
      <c r="J84" s="80">
        <f>'JCN-R3 SP500 Total MRP 1'!J84</f>
        <v>0.02</v>
      </c>
      <c r="K84" s="81">
        <f t="shared" si="3"/>
        <v>7.4738600006950578E-6</v>
      </c>
    </row>
    <row r="85" spans="2:11">
      <c r="B85" s="83" t="str">
        <f>'JCN-R3 SP500 Total MRP 1'!B85</f>
        <v>Enphase Energy Inc</v>
      </c>
      <c r="C85" s="84" t="str">
        <f>'JCN-R3 SP500 Total MRP 1'!C85</f>
        <v>ENPH</v>
      </c>
      <c r="D85" s="85">
        <f>'JCN-R3 SP500 Total MRP 1'!D85</f>
        <v>62.05</v>
      </c>
      <c r="E85" s="86">
        <f>'JCN-R3 SP500 Total MRP 1'!E85</f>
        <v>132.47050999999999</v>
      </c>
      <c r="F85" s="86">
        <f t="shared" si="1"/>
        <v>8219.7951454999984</v>
      </c>
      <c r="G85" s="78">
        <f t="shared" si="0"/>
        <v>2.1856922732790046E-4</v>
      </c>
      <c r="H85" s="80" t="str">
        <f>'JCN-R3 SP500 Total MRP 1'!H85</f>
        <v>n/a</v>
      </c>
      <c r="I85" s="80" t="str">
        <f t="shared" si="2"/>
        <v>n/a</v>
      </c>
      <c r="J85" s="80">
        <f>'JCN-R3 SP500 Total MRP 1'!J85</f>
        <v>6.5000000000000002E-2</v>
      </c>
      <c r="K85" s="81">
        <f t="shared" si="3"/>
        <v>1.420699977631353E-5</v>
      </c>
    </row>
    <row r="86" spans="2:11">
      <c r="B86" s="83" t="str">
        <f>'JCN-R3 SP500 Total MRP 1'!B86</f>
        <v>MSCI Inc</v>
      </c>
      <c r="C86" s="84" t="str">
        <f>'JCN-R3 SP500 Total MRP 1'!C86</f>
        <v>MSCI</v>
      </c>
      <c r="D86" s="85">
        <f>'JCN-R3 SP500 Total MRP 1'!D86</f>
        <v>565.5</v>
      </c>
      <c r="E86" s="86">
        <f>'JCN-R3 SP500 Total MRP 1'!E86</f>
        <v>77.60163</v>
      </c>
      <c r="F86" s="86">
        <f t="shared" si="1"/>
        <v>43883.721765000002</v>
      </c>
      <c r="G86" s="78">
        <f t="shared" si="0"/>
        <v>1.1668941851549239E-3</v>
      </c>
      <c r="H86" s="80">
        <f>'JCN-R3 SP500 Total MRP 1'!H86</f>
        <v>1.273209549071618E-2</v>
      </c>
      <c r="I86" s="80">
        <f t="shared" si="2"/>
        <v>1.4857008192953938E-5</v>
      </c>
      <c r="J86" s="80">
        <f>'JCN-R3 SP500 Total MRP 1'!J86</f>
        <v>9.5000000000000001E-2</v>
      </c>
      <c r="K86" s="81">
        <f t="shared" si="3"/>
        <v>1.1085494758971777E-4</v>
      </c>
    </row>
    <row r="87" spans="2:11">
      <c r="B87" s="83" t="str">
        <f>'JCN-R3 SP500 Total MRP 1'!B87</f>
        <v>Ball Corp</v>
      </c>
      <c r="C87" s="84" t="str">
        <f>'JCN-R3 SP500 Total MRP 1'!C87</f>
        <v>BALL</v>
      </c>
      <c r="D87" s="85">
        <f>'JCN-R3 SP500 Total MRP 1'!D87</f>
        <v>52.07</v>
      </c>
      <c r="E87" s="86">
        <f>'JCN-R3 SP500 Total MRP 1'!E87</f>
        <v>282.37887000000001</v>
      </c>
      <c r="F87" s="86">
        <f t="shared" si="1"/>
        <v>14703.467760900001</v>
      </c>
      <c r="G87" s="78">
        <f t="shared" ref="G87:G150" si="4">IF(F87="Excl.","Excl.",F87/SUM($F$23:$F$525))</f>
        <v>3.9097392704488397E-4</v>
      </c>
      <c r="H87" s="80">
        <f>'JCN-R3 SP500 Total MRP 1'!H87</f>
        <v>1.5363933166890725E-2</v>
      </c>
      <c r="I87" s="80">
        <f t="shared" si="2"/>
        <v>6.0068972851144073E-6</v>
      </c>
      <c r="J87" s="80">
        <f>'JCN-R3 SP500 Total MRP 1'!J87</f>
        <v>0.105</v>
      </c>
      <c r="K87" s="81">
        <f t="shared" si="3"/>
        <v>4.1052262339712819E-5</v>
      </c>
    </row>
    <row r="88" spans="2:11">
      <c r="B88" s="83" t="str">
        <f>'JCN-R3 SP500 Total MRP 1'!B88</f>
        <v>Axon Enterprise Inc</v>
      </c>
      <c r="C88" s="84" t="str">
        <f>'JCN-R3 SP500 Total MRP 1'!C88</f>
        <v>AXON</v>
      </c>
      <c r="D88" s="85">
        <f>'JCN-R3 SP500 Total MRP 1'!D88</f>
        <v>525.95000000000005</v>
      </c>
      <c r="E88" s="86">
        <f>'JCN-R3 SP500 Total MRP 1'!E88</f>
        <v>76.623270000000005</v>
      </c>
      <c r="F88" s="86" t="str">
        <f t="shared" ref="F88:F151" si="5">IF(OR(J88="",J88&gt;0.2,J88&lt;0),"Excl.",D88*E88)</f>
        <v>Excl.</v>
      </c>
      <c r="G88" s="78" t="str">
        <f t="shared" si="4"/>
        <v>Excl.</v>
      </c>
      <c r="H88" s="80" t="str">
        <f>'JCN-R3 SP500 Total MRP 1'!H88</f>
        <v>n/a</v>
      </c>
      <c r="I88" s="80" t="str">
        <f t="shared" ref="I88:I151" si="6">IFERROR($H88*$G88, "n/a")</f>
        <v>n/a</v>
      </c>
      <c r="J88" s="80">
        <f>'JCN-R3 SP500 Total MRP 1'!J88</f>
        <v>0.26</v>
      </c>
      <c r="K88" s="81" t="str">
        <f t="shared" ref="K88:K151" si="7">IFERROR($J88*$G88, "n/a")</f>
        <v>n/a</v>
      </c>
    </row>
    <row r="89" spans="2:11">
      <c r="B89" s="83" t="str">
        <f>'JCN-R3 SP500 Total MRP 1'!B89</f>
        <v>Dayforce Inc</v>
      </c>
      <c r="C89" s="84" t="str">
        <f>'JCN-R3 SP500 Total MRP 1'!C89</f>
        <v>DAY</v>
      </c>
      <c r="D89" s="85">
        <f>'JCN-R3 SP500 Total MRP 1'!D89</f>
        <v>58.33</v>
      </c>
      <c r="E89" s="86">
        <f>'JCN-R3 SP500 Total MRP 1'!E89</f>
        <v>158.26236</v>
      </c>
      <c r="F89" s="86" t="str">
        <f t="shared" si="5"/>
        <v>Excl.</v>
      </c>
      <c r="G89" s="78" t="str">
        <f t="shared" si="4"/>
        <v>Excl.</v>
      </c>
      <c r="H89" s="80" t="str">
        <f>'JCN-R3 SP500 Total MRP 1'!H89</f>
        <v>n/a</v>
      </c>
      <c r="I89" s="80" t="str">
        <f t="shared" si="6"/>
        <v>n/a</v>
      </c>
      <c r="J89" s="80" t="str">
        <f>'JCN-R3 SP500 Total MRP 1'!J89</f>
        <v/>
      </c>
      <c r="K89" s="81" t="str">
        <f t="shared" si="7"/>
        <v>n/a</v>
      </c>
    </row>
    <row r="90" spans="2:11">
      <c r="B90" s="83" t="str">
        <f>'JCN-R3 SP500 Total MRP 1'!B90</f>
        <v>Carrier Global Corp</v>
      </c>
      <c r="C90" s="84" t="str">
        <f>'JCN-R3 SP500 Total MRP 1'!C90</f>
        <v>CARR</v>
      </c>
      <c r="D90" s="85">
        <f>'JCN-R3 SP500 Total MRP 1'!D90</f>
        <v>63.4</v>
      </c>
      <c r="E90" s="86">
        <f>'JCN-R3 SP500 Total MRP 1'!E90</f>
        <v>863.98757000000001</v>
      </c>
      <c r="F90" s="86">
        <f t="shared" si="5"/>
        <v>54776.811937999999</v>
      </c>
      <c r="G90" s="78">
        <f t="shared" si="4"/>
        <v>1.4565479125509401E-3</v>
      </c>
      <c r="H90" s="80">
        <f>'JCN-R3 SP500 Total MRP 1'!H90</f>
        <v>1.4195583596214511E-2</v>
      </c>
      <c r="I90" s="80">
        <f t="shared" si="6"/>
        <v>2.0676547654508612E-5</v>
      </c>
      <c r="J90" s="80">
        <f>'JCN-R3 SP500 Total MRP 1'!J90</f>
        <v>0.13</v>
      </c>
      <c r="K90" s="81">
        <f t="shared" si="7"/>
        <v>1.8935122863162222E-4</v>
      </c>
    </row>
    <row r="91" spans="2:11">
      <c r="B91" s="83" t="str">
        <f>'JCN-R3 SP500 Total MRP 1'!B91</f>
        <v>Bank of New York Mellon Corp/The</v>
      </c>
      <c r="C91" s="84" t="str">
        <f>'JCN-R3 SP500 Total MRP 1'!C91</f>
        <v>BK</v>
      </c>
      <c r="D91" s="85">
        <f>'JCN-R3 SP500 Total MRP 1'!D91</f>
        <v>83.87</v>
      </c>
      <c r="E91" s="86">
        <f>'JCN-R3 SP500 Total MRP 1'!E91</f>
        <v>717.97392000000002</v>
      </c>
      <c r="F91" s="86">
        <f t="shared" si="5"/>
        <v>60216.472670400006</v>
      </c>
      <c r="G91" s="78">
        <f t="shared" si="4"/>
        <v>1.6011917171909484E-3</v>
      </c>
      <c r="H91" s="80">
        <f>'JCN-R3 SP500 Total MRP 1'!H91</f>
        <v>2.2415643257422197E-2</v>
      </c>
      <c r="I91" s="80">
        <f t="shared" si="6"/>
        <v>3.5891742319291552E-5</v>
      </c>
      <c r="J91" s="80">
        <f>'JCN-R3 SP500 Total MRP 1'!J91</f>
        <v>0.105</v>
      </c>
      <c r="K91" s="81">
        <f t="shared" si="7"/>
        <v>1.6812513030504958E-4</v>
      </c>
    </row>
    <row r="92" spans="2:11">
      <c r="B92" s="83" t="str">
        <f>'JCN-R3 SP500 Total MRP 1'!B92</f>
        <v>Otis Worldwide Corp</v>
      </c>
      <c r="C92" s="84" t="str">
        <f>'JCN-R3 SP500 Total MRP 1'!C92</f>
        <v>OTIS</v>
      </c>
      <c r="D92" s="85">
        <f>'JCN-R3 SP500 Total MRP 1'!D92</f>
        <v>103.2</v>
      </c>
      <c r="E92" s="86">
        <f>'JCN-R3 SP500 Total MRP 1'!E92</f>
        <v>396.51855999999998</v>
      </c>
      <c r="F92" s="86">
        <f t="shared" si="5"/>
        <v>40920.715391999998</v>
      </c>
      <c r="G92" s="78">
        <f t="shared" si="4"/>
        <v>1.0881060886086488E-3</v>
      </c>
      <c r="H92" s="80">
        <f>'JCN-R3 SP500 Total MRP 1'!H92</f>
        <v>1.5116279069767442E-2</v>
      </c>
      <c r="I92" s="80">
        <f t="shared" si="6"/>
        <v>1.6448115292921436E-5</v>
      </c>
      <c r="J92" s="80">
        <f>'JCN-R3 SP500 Total MRP 1'!J92</f>
        <v>0.1</v>
      </c>
      <c r="K92" s="81">
        <f t="shared" si="7"/>
        <v>1.0881060886086488E-4</v>
      </c>
    </row>
    <row r="93" spans="2:11">
      <c r="B93" s="83" t="str">
        <f>'JCN-R3 SP500 Total MRP 1'!B93</f>
        <v>Baxter International Inc</v>
      </c>
      <c r="C93" s="84" t="str">
        <f>'JCN-R3 SP500 Total MRP 1'!C93</f>
        <v>BAX</v>
      </c>
      <c r="D93" s="85">
        <f>'JCN-R3 SP500 Total MRP 1'!D93</f>
        <v>34.229999999999997</v>
      </c>
      <c r="E93" s="86">
        <f>'JCN-R3 SP500 Total MRP 1'!E93</f>
        <v>512.92407000000003</v>
      </c>
      <c r="F93" s="86">
        <f t="shared" si="5"/>
        <v>17557.390916100001</v>
      </c>
      <c r="G93" s="78">
        <f t="shared" si="4"/>
        <v>4.6686143614257258E-4</v>
      </c>
      <c r="H93" s="80">
        <f>'JCN-R3 SP500 Total MRP 1'!H93</f>
        <v>1.9865614957639499E-2</v>
      </c>
      <c r="I93" s="80">
        <f t="shared" si="6"/>
        <v>9.2744895289789473E-6</v>
      </c>
      <c r="J93" s="80">
        <f>'JCN-R3 SP500 Total MRP 1'!J93</f>
        <v>3.5000000000000003E-2</v>
      </c>
      <c r="K93" s="81">
        <f t="shared" si="7"/>
        <v>1.6340150264990042E-5</v>
      </c>
    </row>
    <row r="94" spans="2:11">
      <c r="B94" s="83" t="str">
        <f>'JCN-R3 SP500 Total MRP 1'!B94</f>
        <v>Becton Dickinson &amp; Co</v>
      </c>
      <c r="C94" s="84" t="str">
        <f>'JCN-R3 SP500 Total MRP 1'!C94</f>
        <v>BDX</v>
      </c>
      <c r="D94" s="85">
        <f>'JCN-R3 SP500 Total MRP 1'!D94</f>
        <v>229.06</v>
      </c>
      <c r="E94" s="86">
        <f>'JCN-R3 SP500 Total MRP 1'!E94</f>
        <v>287.13542000000001</v>
      </c>
      <c r="F94" s="86">
        <f t="shared" si="5"/>
        <v>65771.239305199997</v>
      </c>
      <c r="G94" s="78">
        <f t="shared" si="4"/>
        <v>1.7488962560345603E-3</v>
      </c>
      <c r="H94" s="80">
        <f>'JCN-R3 SP500 Total MRP 1'!H94</f>
        <v>1.8161180476730987E-2</v>
      </c>
      <c r="I94" s="80">
        <f t="shared" si="6"/>
        <v>3.1762020540922775E-5</v>
      </c>
      <c r="J94" s="80">
        <f>'JCN-R3 SP500 Total MRP 1'!J94</f>
        <v>7.0000000000000007E-2</v>
      </c>
      <c r="K94" s="81">
        <f t="shared" si="7"/>
        <v>1.2242273792241923E-4</v>
      </c>
    </row>
    <row r="95" spans="2:11">
      <c r="B95" s="83" t="str">
        <f>'JCN-R3 SP500 Total MRP 1'!B95</f>
        <v>Berkshire Hathaway Inc</v>
      </c>
      <c r="C95" s="84" t="str">
        <f>'JCN-R3 SP500 Total MRP 1'!C95</f>
        <v>BRK/B</v>
      </c>
      <c r="D95" s="85">
        <f>'JCN-R3 SP500 Total MRP 1'!D95</f>
        <v>532.58000000000004</v>
      </c>
      <c r="E95" s="86">
        <f>'JCN-R3 SP500 Total MRP 1'!E95</f>
        <v>1339.9056399999999</v>
      </c>
      <c r="F95" s="86">
        <f t="shared" si="5"/>
        <v>713606.94575120008</v>
      </c>
      <c r="G95" s="78">
        <f t="shared" si="4"/>
        <v>1.8975231862566715E-2</v>
      </c>
      <c r="H95" s="80" t="str">
        <f>'JCN-R3 SP500 Total MRP 1'!H95</f>
        <v>n/a</v>
      </c>
      <c r="I95" s="80" t="str">
        <f t="shared" si="6"/>
        <v>n/a</v>
      </c>
      <c r="J95" s="80">
        <f>'JCN-R3 SP500 Total MRP 1'!J95</f>
        <v>0.09</v>
      </c>
      <c r="K95" s="81">
        <f t="shared" si="7"/>
        <v>1.7077708676310043E-3</v>
      </c>
    </row>
    <row r="96" spans="2:11">
      <c r="B96" s="83" t="str">
        <f>'JCN-R3 SP500 Total MRP 1'!B96</f>
        <v>Best Buy Co Inc</v>
      </c>
      <c r="C96" s="84" t="str">
        <f>'JCN-R3 SP500 Total MRP 1'!C96</f>
        <v>BBY</v>
      </c>
      <c r="D96" s="85">
        <f>'JCN-R3 SP500 Total MRP 1'!D96</f>
        <v>73.61</v>
      </c>
      <c r="E96" s="86">
        <f>'JCN-R3 SP500 Total MRP 1'!E96</f>
        <v>211.36966000000001</v>
      </c>
      <c r="F96" s="86">
        <f t="shared" si="5"/>
        <v>15558.920672600001</v>
      </c>
      <c r="G96" s="78">
        <f t="shared" si="4"/>
        <v>4.1372092725790427E-4</v>
      </c>
      <c r="H96" s="80">
        <f>'JCN-R3 SP500 Total MRP 1'!H96</f>
        <v>5.1623420730878958E-2</v>
      </c>
      <c r="I96" s="80">
        <f t="shared" si="6"/>
        <v>2.135768949300416E-5</v>
      </c>
      <c r="J96" s="80">
        <f>'JCN-R3 SP500 Total MRP 1'!J96</f>
        <v>0.01</v>
      </c>
      <c r="K96" s="81">
        <f t="shared" si="7"/>
        <v>4.1372092725790424E-6</v>
      </c>
    </row>
    <row r="97" spans="2:11">
      <c r="B97" s="83" t="str">
        <f>'JCN-R3 SP500 Total MRP 1'!B97</f>
        <v>Boston Scientific Corp</v>
      </c>
      <c r="C97" s="84" t="str">
        <f>'JCN-R3 SP500 Total MRP 1'!C97</f>
        <v>BSX</v>
      </c>
      <c r="D97" s="85">
        <f>'JCN-R3 SP500 Total MRP 1'!D97</f>
        <v>100.88</v>
      </c>
      <c r="E97" s="86">
        <f>'JCN-R3 SP500 Total MRP 1'!E97</f>
        <v>1479.0702000000001</v>
      </c>
      <c r="F97" s="86">
        <f t="shared" si="5"/>
        <v>149208.601776</v>
      </c>
      <c r="G97" s="78">
        <f t="shared" si="4"/>
        <v>3.9675452032050546E-3</v>
      </c>
      <c r="H97" s="80" t="str">
        <f>'JCN-R3 SP500 Total MRP 1'!H97</f>
        <v>n/a</v>
      </c>
      <c r="I97" s="80" t="str">
        <f t="shared" si="6"/>
        <v>n/a</v>
      </c>
      <c r="J97" s="80">
        <f>'JCN-R3 SP500 Total MRP 1'!J97</f>
        <v>0.125</v>
      </c>
      <c r="K97" s="81">
        <f t="shared" si="7"/>
        <v>4.9594315040063183E-4</v>
      </c>
    </row>
    <row r="98" spans="2:11">
      <c r="B98" s="83" t="str">
        <f>'JCN-R3 SP500 Total MRP 1'!B98</f>
        <v>Bristol-Myers Squibb Co</v>
      </c>
      <c r="C98" s="84" t="str">
        <f>'JCN-R3 SP500 Total MRP 1'!C98</f>
        <v>BMY</v>
      </c>
      <c r="D98" s="85">
        <f>'JCN-R3 SP500 Total MRP 1'!D98</f>
        <v>60.99</v>
      </c>
      <c r="E98" s="86">
        <f>'JCN-R3 SP500 Total MRP 1'!E98</f>
        <v>2034.7632000000001</v>
      </c>
      <c r="F98" s="86">
        <f t="shared" si="5"/>
        <v>124100.20756800001</v>
      </c>
      <c r="G98" s="78">
        <f t="shared" si="4"/>
        <v>3.2998981117211145E-3</v>
      </c>
      <c r="H98" s="80">
        <f>'JCN-R3 SP500 Total MRP 1'!H98</f>
        <v>4.0662403672733237E-2</v>
      </c>
      <c r="I98" s="80">
        <f t="shared" si="6"/>
        <v>1.3418178909769412E-4</v>
      </c>
      <c r="J98" s="80">
        <f>'JCN-R3 SP500 Total MRP 1'!J98</f>
        <v>2.5000000000000001E-2</v>
      </c>
      <c r="K98" s="81">
        <f t="shared" si="7"/>
        <v>8.2497452793027864E-5</v>
      </c>
    </row>
    <row r="99" spans="2:11">
      <c r="B99" s="83" t="str">
        <f>'JCN-R3 SP500 Total MRP 1'!B99</f>
        <v>Brown-Forman Corp</v>
      </c>
      <c r="C99" s="84" t="str">
        <f>'JCN-R3 SP500 Total MRP 1'!C99</f>
        <v>BF/B</v>
      </c>
      <c r="D99" s="85">
        <f>'JCN-R3 SP500 Total MRP 1'!D99</f>
        <v>33.94</v>
      </c>
      <c r="E99" s="86">
        <f>'JCN-R3 SP500 Total MRP 1'!E99</f>
        <v>303.53996000000001</v>
      </c>
      <c r="F99" s="86">
        <f t="shared" si="5"/>
        <v>10302.1462424</v>
      </c>
      <c r="G99" s="78">
        <f t="shared" si="4"/>
        <v>2.7394017784654069E-4</v>
      </c>
      <c r="H99" s="80">
        <f>'JCN-R3 SP500 Total MRP 1'!H99</f>
        <v>2.6694166175604009E-2</v>
      </c>
      <c r="I99" s="80">
        <f t="shared" si="6"/>
        <v>7.3126046296100728E-6</v>
      </c>
      <c r="J99" s="80">
        <f>'JCN-R3 SP500 Total MRP 1'!J99</f>
        <v>0.14000000000000001</v>
      </c>
      <c r="K99" s="81">
        <f t="shared" si="7"/>
        <v>3.8351624898515697E-5</v>
      </c>
    </row>
    <row r="100" spans="2:11">
      <c r="B100" s="83" t="str">
        <f>'JCN-R3 SP500 Total MRP 1'!B100</f>
        <v>Coterra Energy Inc</v>
      </c>
      <c r="C100" s="84" t="str">
        <f>'JCN-R3 SP500 Total MRP 1'!C100</f>
        <v>CTRA</v>
      </c>
      <c r="D100" s="85">
        <f>'JCN-R3 SP500 Total MRP 1'!D100</f>
        <v>28.9</v>
      </c>
      <c r="E100" s="86">
        <f>'JCN-R3 SP500 Total MRP 1'!E100</f>
        <v>764.09613000000002</v>
      </c>
      <c r="F100" s="86">
        <f t="shared" si="5"/>
        <v>22082.378156999999</v>
      </c>
      <c r="G100" s="78">
        <f t="shared" si="4"/>
        <v>5.8718353023436642E-4</v>
      </c>
      <c r="H100" s="80">
        <f>'JCN-R3 SP500 Total MRP 1'!H100</f>
        <v>3.0449826989619379E-2</v>
      </c>
      <c r="I100" s="80">
        <f t="shared" si="6"/>
        <v>1.7879636906790396E-5</v>
      </c>
      <c r="J100" s="80">
        <f>'JCN-R3 SP500 Total MRP 1'!J100</f>
        <v>7.0000000000000007E-2</v>
      </c>
      <c r="K100" s="81">
        <f t="shared" si="7"/>
        <v>4.1102847116405655E-5</v>
      </c>
    </row>
    <row r="101" spans="2:11">
      <c r="B101" s="83" t="str">
        <f>'JCN-R3 SP500 Total MRP 1'!B101</f>
        <v>Hilton Worldwide Holdings Inc</v>
      </c>
      <c r="C101" s="84" t="str">
        <f>'JCN-R3 SP500 Total MRP 1'!C101</f>
        <v>HLT</v>
      </c>
      <c r="D101" s="85">
        <f>'JCN-R3 SP500 Total MRP 1'!D101</f>
        <v>227.55</v>
      </c>
      <c r="E101" s="86">
        <f>'JCN-R3 SP500 Total MRP 1'!E101</f>
        <v>239.61402000000001</v>
      </c>
      <c r="F101" s="86" t="str">
        <f t="shared" si="5"/>
        <v>Excl.</v>
      </c>
      <c r="G101" s="78" t="str">
        <f t="shared" si="4"/>
        <v>Excl.</v>
      </c>
      <c r="H101" s="80">
        <f>'JCN-R3 SP500 Total MRP 1'!H101</f>
        <v>2.6367831245880024E-3</v>
      </c>
      <c r="I101" s="80" t="str">
        <f t="shared" si="6"/>
        <v>n/a</v>
      </c>
      <c r="J101" s="80" t="str">
        <f>'JCN-R3 SP500 Total MRP 1'!J101</f>
        <v/>
      </c>
      <c r="K101" s="81" t="str">
        <f t="shared" si="7"/>
        <v>n/a</v>
      </c>
    </row>
    <row r="102" spans="2:11">
      <c r="B102" s="83" t="str">
        <f>'JCN-R3 SP500 Total MRP 1'!B102</f>
        <v>Carnival Corp</v>
      </c>
      <c r="C102" s="84" t="str">
        <f>'JCN-R3 SP500 Total MRP 1'!C102</f>
        <v>CCL</v>
      </c>
      <c r="D102" s="85">
        <f>'JCN-R3 SP500 Total MRP 1'!D102</f>
        <v>19.53</v>
      </c>
      <c r="E102" s="86">
        <f>'JCN-R3 SP500 Total MRP 1'!E102</f>
        <v>1166.60698</v>
      </c>
      <c r="F102" s="86" t="str">
        <f t="shared" si="5"/>
        <v>Excl.</v>
      </c>
      <c r="G102" s="78" t="str">
        <f t="shared" si="4"/>
        <v>Excl.</v>
      </c>
      <c r="H102" s="80" t="str">
        <f>'JCN-R3 SP500 Total MRP 1'!H102</f>
        <v>n/a</v>
      </c>
      <c r="I102" s="80" t="str">
        <f t="shared" si="6"/>
        <v>n/a</v>
      </c>
      <c r="J102" s="80" t="str">
        <f>'JCN-R3 SP500 Total MRP 1'!J102</f>
        <v/>
      </c>
      <c r="K102" s="81" t="str">
        <f t="shared" si="7"/>
        <v>n/a</v>
      </c>
    </row>
    <row r="103" spans="2:11">
      <c r="B103" s="83" t="str">
        <f>'JCN-R3 SP500 Total MRP 1'!B103</f>
        <v>Builders FirstSource Inc</v>
      </c>
      <c r="C103" s="84" t="str">
        <f>'JCN-R3 SP500 Total MRP 1'!C103</f>
        <v>BLDR</v>
      </c>
      <c r="D103" s="85">
        <f>'JCN-R3 SP500 Total MRP 1'!D103</f>
        <v>124.94</v>
      </c>
      <c r="E103" s="86">
        <f>'JCN-R3 SP500 Total MRP 1'!E103</f>
        <v>113.62137</v>
      </c>
      <c r="F103" s="86">
        <f t="shared" si="5"/>
        <v>14195.8539678</v>
      </c>
      <c r="G103" s="78">
        <f t="shared" si="4"/>
        <v>3.7747617526701983E-4</v>
      </c>
      <c r="H103" s="80" t="str">
        <f>'JCN-R3 SP500 Total MRP 1'!H103</f>
        <v>n/a</v>
      </c>
      <c r="I103" s="80" t="str">
        <f t="shared" si="6"/>
        <v>n/a</v>
      </c>
      <c r="J103" s="80">
        <f>'JCN-R3 SP500 Total MRP 1'!J103</f>
        <v>4.4999999999999998E-2</v>
      </c>
      <c r="K103" s="81">
        <f t="shared" si="7"/>
        <v>1.6986427887015892E-5</v>
      </c>
    </row>
    <row r="104" spans="2:11">
      <c r="B104" s="83" t="str">
        <f>'JCN-R3 SP500 Total MRP 1'!B104</f>
        <v>UDR Inc</v>
      </c>
      <c r="C104" s="84" t="str">
        <f>'JCN-R3 SP500 Total MRP 1'!C104</f>
        <v>UDR</v>
      </c>
      <c r="D104" s="85">
        <f>'JCN-R3 SP500 Total MRP 1'!D104</f>
        <v>45.17</v>
      </c>
      <c r="E104" s="86">
        <f>'JCN-R3 SP500 Total MRP 1'!E104</f>
        <v>331.13335999999998</v>
      </c>
      <c r="F104" s="86">
        <f t="shared" si="5"/>
        <v>14957.2938712</v>
      </c>
      <c r="G104" s="78">
        <f t="shared" si="4"/>
        <v>3.9772331383882244E-4</v>
      </c>
      <c r="H104" s="80">
        <f>'JCN-R3 SP500 Total MRP 1'!H104</f>
        <v>3.8078370599955724E-2</v>
      </c>
      <c r="I104" s="80">
        <f t="shared" si="6"/>
        <v>1.514465574059718E-5</v>
      </c>
      <c r="J104" s="80">
        <f>'JCN-R3 SP500 Total MRP 1'!J104</f>
        <v>7.4999999999999997E-2</v>
      </c>
      <c r="K104" s="81">
        <f t="shared" si="7"/>
        <v>2.9829248537911682E-5</v>
      </c>
    </row>
    <row r="105" spans="2:11">
      <c r="B105" s="83" t="str">
        <f>'JCN-R3 SP500 Total MRP 1'!B105</f>
        <v>Clorox Co/The</v>
      </c>
      <c r="C105" s="84" t="str">
        <f>'JCN-R3 SP500 Total MRP 1'!C105</f>
        <v>CLX</v>
      </c>
      <c r="D105" s="85">
        <f>'JCN-R3 SP500 Total MRP 1'!D105</f>
        <v>147.25</v>
      </c>
      <c r="E105" s="86">
        <f>'JCN-R3 SP500 Total MRP 1'!E105</f>
        <v>123.18987</v>
      </c>
      <c r="F105" s="86">
        <f t="shared" si="5"/>
        <v>18139.7083575</v>
      </c>
      <c r="G105" s="78">
        <f t="shared" si="4"/>
        <v>4.8234560222863818E-4</v>
      </c>
      <c r="H105" s="80">
        <f>'JCN-R3 SP500 Total MRP 1'!H105</f>
        <v>3.3140916808149408E-2</v>
      </c>
      <c r="I105" s="80">
        <f t="shared" si="6"/>
        <v>1.5985375476236024E-5</v>
      </c>
      <c r="J105" s="80">
        <f>'JCN-R3 SP500 Total MRP 1'!J105</f>
        <v>0.1</v>
      </c>
      <c r="K105" s="81">
        <f t="shared" si="7"/>
        <v>4.8234560222863819E-5</v>
      </c>
    </row>
    <row r="106" spans="2:11">
      <c r="B106" s="83" t="str">
        <f>'JCN-R3 SP500 Total MRP 1'!B106</f>
        <v>Paycom Software Inc</v>
      </c>
      <c r="C106" s="84" t="str">
        <f>'JCN-R3 SP500 Total MRP 1'!C106</f>
        <v>PAYC</v>
      </c>
      <c r="D106" s="85">
        <f>'JCN-R3 SP500 Total MRP 1'!D106</f>
        <v>218.48</v>
      </c>
      <c r="E106" s="86">
        <f>'JCN-R3 SP500 Total MRP 1'!E106</f>
        <v>57.264719999999997</v>
      </c>
      <c r="F106" s="86">
        <f t="shared" si="5"/>
        <v>12511.196025599998</v>
      </c>
      <c r="G106" s="78">
        <f t="shared" si="4"/>
        <v>3.3268012156730594E-4</v>
      </c>
      <c r="H106" s="80">
        <f>'JCN-R3 SP500 Total MRP 1'!H106</f>
        <v>6.8656169901135126E-3</v>
      </c>
      <c r="I106" s="80">
        <f t="shared" si="6"/>
        <v>2.2840542949055243E-6</v>
      </c>
      <c r="J106" s="80">
        <f>'JCN-R3 SP500 Total MRP 1'!J106</f>
        <v>0.125</v>
      </c>
      <c r="K106" s="81">
        <f t="shared" si="7"/>
        <v>4.1585015195913242E-5</v>
      </c>
    </row>
    <row r="107" spans="2:11">
      <c r="B107" s="83" t="str">
        <f>'JCN-R3 SP500 Total MRP 1'!B107</f>
        <v>CMS Energy Corp</v>
      </c>
      <c r="C107" s="84" t="str">
        <f>'JCN-R3 SP500 Total MRP 1'!C107</f>
        <v>CMS</v>
      </c>
      <c r="D107" s="85">
        <f>'JCN-R3 SP500 Total MRP 1'!D107</f>
        <v>75.11</v>
      </c>
      <c r="E107" s="86">
        <f>'JCN-R3 SP500 Total MRP 1'!E107</f>
        <v>299.11468000000002</v>
      </c>
      <c r="F107" s="86">
        <f t="shared" si="5"/>
        <v>22466.5036148</v>
      </c>
      <c r="G107" s="78">
        <f t="shared" si="4"/>
        <v>5.9739765394696109E-4</v>
      </c>
      <c r="H107" s="80">
        <f>'JCN-R3 SP500 Total MRP 1'!H107</f>
        <v>2.8890959925442682E-2</v>
      </c>
      <c r="I107" s="80">
        <f t="shared" si="6"/>
        <v>1.7259391679735129E-5</v>
      </c>
      <c r="J107" s="80">
        <f>'JCN-R3 SP500 Total MRP 1'!J107</f>
        <v>0.06</v>
      </c>
      <c r="K107" s="81">
        <f t="shared" si="7"/>
        <v>3.5843859236817665E-5</v>
      </c>
    </row>
    <row r="108" spans="2:11">
      <c r="B108" s="83" t="str">
        <f>'JCN-R3 SP500 Total MRP 1'!B108</f>
        <v>Colgate-Palmolive Co</v>
      </c>
      <c r="C108" s="84" t="str">
        <f>'JCN-R3 SP500 Total MRP 1'!C108</f>
        <v>CL</v>
      </c>
      <c r="D108" s="85">
        <f>'JCN-R3 SP500 Total MRP 1'!D108</f>
        <v>93.7</v>
      </c>
      <c r="E108" s="86">
        <f>'JCN-R3 SP500 Total MRP 1'!E108</f>
        <v>811.08434999999997</v>
      </c>
      <c r="F108" s="86">
        <f t="shared" si="5"/>
        <v>75998.603594999993</v>
      </c>
      <c r="G108" s="78">
        <f t="shared" si="4"/>
        <v>2.0208479374151274E-3</v>
      </c>
      <c r="H108" s="80">
        <f>'JCN-R3 SP500 Total MRP 1'!H108</f>
        <v>2.2198505869797224E-2</v>
      </c>
      <c r="I108" s="80">
        <f t="shared" si="6"/>
        <v>4.4859804800677319E-5</v>
      </c>
      <c r="J108" s="80">
        <f>'JCN-R3 SP500 Total MRP 1'!J108</f>
        <v>0.1</v>
      </c>
      <c r="K108" s="81">
        <f t="shared" si="7"/>
        <v>2.0208479374151276E-4</v>
      </c>
    </row>
    <row r="109" spans="2:11">
      <c r="B109" s="83" t="str">
        <f>'JCN-R3 SP500 Total MRP 1'!B109</f>
        <v>EPAM Systems Inc</v>
      </c>
      <c r="C109" s="84" t="str">
        <f>'JCN-R3 SP500 Total MRP 1'!C109</f>
        <v>EPAM</v>
      </c>
      <c r="D109" s="85">
        <f>'JCN-R3 SP500 Total MRP 1'!D109</f>
        <v>168.84</v>
      </c>
      <c r="E109" s="86">
        <f>'JCN-R3 SP500 Total MRP 1'!E109</f>
        <v>56.888129999999997</v>
      </c>
      <c r="F109" s="86" t="str">
        <f t="shared" si="5"/>
        <v>Excl.</v>
      </c>
      <c r="G109" s="78" t="str">
        <f t="shared" si="4"/>
        <v>Excl.</v>
      </c>
      <c r="H109" s="80" t="str">
        <f>'JCN-R3 SP500 Total MRP 1'!H109</f>
        <v>n/a</v>
      </c>
      <c r="I109" s="80" t="str">
        <f t="shared" si="6"/>
        <v>n/a</v>
      </c>
      <c r="J109" s="80">
        <f>'JCN-R3 SP500 Total MRP 1'!J109</f>
        <v>0.20499999999999999</v>
      </c>
      <c r="K109" s="81" t="str">
        <f t="shared" si="7"/>
        <v>n/a</v>
      </c>
    </row>
    <row r="110" spans="2:11">
      <c r="B110" s="83" t="str">
        <f>'JCN-R3 SP500 Total MRP 1'!B110</f>
        <v>Conagra Brands Inc</v>
      </c>
      <c r="C110" s="84" t="str">
        <f>'JCN-R3 SP500 Total MRP 1'!C110</f>
        <v>CAG</v>
      </c>
      <c r="D110" s="85">
        <f>'JCN-R3 SP500 Total MRP 1'!D110</f>
        <v>26.67</v>
      </c>
      <c r="E110" s="86">
        <f>'JCN-R3 SP500 Total MRP 1'!E110</f>
        <v>477.32046000000003</v>
      </c>
      <c r="F110" s="86">
        <f t="shared" si="5"/>
        <v>12730.136668200001</v>
      </c>
      <c r="G110" s="78">
        <f t="shared" si="4"/>
        <v>3.3850188308771982E-4</v>
      </c>
      <c r="H110" s="80">
        <f>'JCN-R3 SP500 Total MRP 1'!H110</f>
        <v>5.2493438320209966E-2</v>
      </c>
      <c r="I110" s="80">
        <f t="shared" si="6"/>
        <v>1.7769127721140144E-5</v>
      </c>
      <c r="J110" s="80">
        <f>'JCN-R3 SP500 Total MRP 1'!J110</f>
        <v>0.02</v>
      </c>
      <c r="K110" s="81">
        <f t="shared" si="7"/>
        <v>6.770037661754396E-6</v>
      </c>
    </row>
    <row r="111" spans="2:11">
      <c r="B111" s="83" t="str">
        <f>'JCN-R3 SP500 Total MRP 1'!B111</f>
        <v>Airbnb Inc</v>
      </c>
      <c r="C111" s="84" t="str">
        <f>'JCN-R3 SP500 Total MRP 1'!C111</f>
        <v>ABNB</v>
      </c>
      <c r="D111" s="85">
        <f>'JCN-R3 SP500 Total MRP 1'!D111</f>
        <v>119.46</v>
      </c>
      <c r="E111" s="86">
        <f>'JCN-R3 SP500 Total MRP 1'!E111</f>
        <v>440.00213000000002</v>
      </c>
      <c r="F111" s="86" t="str">
        <f t="shared" si="5"/>
        <v>Excl.</v>
      </c>
      <c r="G111" s="78" t="str">
        <f t="shared" si="4"/>
        <v>Excl.</v>
      </c>
      <c r="H111" s="80" t="str">
        <f>'JCN-R3 SP500 Total MRP 1'!H111</f>
        <v>n/a</v>
      </c>
      <c r="I111" s="80" t="str">
        <f t="shared" si="6"/>
        <v>n/a</v>
      </c>
      <c r="J111" s="80">
        <f>'JCN-R3 SP500 Total MRP 1'!J111</f>
        <v>0.23</v>
      </c>
      <c r="K111" s="81" t="str">
        <f t="shared" si="7"/>
        <v>n/a</v>
      </c>
    </row>
    <row r="112" spans="2:11">
      <c r="B112" s="83" t="str">
        <f>'JCN-R3 SP500 Total MRP 1'!B112</f>
        <v>Consolidated Edison Inc</v>
      </c>
      <c r="C112" s="84" t="str">
        <f>'JCN-R3 SP500 Total MRP 1'!C112</f>
        <v>ED</v>
      </c>
      <c r="D112" s="85">
        <f>'JCN-R3 SP500 Total MRP 1'!D112</f>
        <v>110.59</v>
      </c>
      <c r="E112" s="86">
        <f>'JCN-R3 SP500 Total MRP 1'!E112</f>
        <v>353.07173</v>
      </c>
      <c r="F112" s="86">
        <f t="shared" si="5"/>
        <v>39046.202620700002</v>
      </c>
      <c r="G112" s="78">
        <f t="shared" si="4"/>
        <v>1.0382616824176235E-3</v>
      </c>
      <c r="H112" s="80">
        <f>'JCN-R3 SP500 Total MRP 1'!H112</f>
        <v>3.0744190252283206E-2</v>
      </c>
      <c r="I112" s="80">
        <f t="shared" si="6"/>
        <v>3.1920514695903057E-5</v>
      </c>
      <c r="J112" s="80">
        <f>'JCN-R3 SP500 Total MRP 1'!J112</f>
        <v>0.06</v>
      </c>
      <c r="K112" s="81">
        <f t="shared" si="7"/>
        <v>6.2295700945057408E-5</v>
      </c>
    </row>
    <row r="113" spans="2:11">
      <c r="B113" s="83" t="str">
        <f>'JCN-R3 SP500 Total MRP 1'!B113</f>
        <v>Corning Inc</v>
      </c>
      <c r="C113" s="84" t="str">
        <f>'JCN-R3 SP500 Total MRP 1'!C113</f>
        <v>GLW</v>
      </c>
      <c r="D113" s="85">
        <f>'JCN-R3 SP500 Total MRP 1'!D113</f>
        <v>45.78</v>
      </c>
      <c r="E113" s="86">
        <f>'JCN-R3 SP500 Total MRP 1'!E113</f>
        <v>856.77701999999999</v>
      </c>
      <c r="F113" s="86" t="str">
        <f t="shared" si="5"/>
        <v>Excl.</v>
      </c>
      <c r="G113" s="78" t="str">
        <f t="shared" si="4"/>
        <v>Excl.</v>
      </c>
      <c r="H113" s="80">
        <f>'JCN-R3 SP500 Total MRP 1'!H113</f>
        <v>2.4464831804281342E-2</v>
      </c>
      <c r="I113" s="80" t="str">
        <f t="shared" si="6"/>
        <v>n/a</v>
      </c>
      <c r="J113" s="80">
        <f>'JCN-R3 SP500 Total MRP 1'!J113</f>
        <v>0.23</v>
      </c>
      <c r="K113" s="81" t="str">
        <f t="shared" si="7"/>
        <v>n/a</v>
      </c>
    </row>
    <row r="114" spans="2:11">
      <c r="B114" s="83" t="str">
        <f>'JCN-R3 SP500 Total MRP 1'!B114</f>
        <v>GoDaddy Inc</v>
      </c>
      <c r="C114" s="84" t="str">
        <f>'JCN-R3 SP500 Total MRP 1'!C114</f>
        <v>GDDY</v>
      </c>
      <c r="D114" s="85">
        <f>'JCN-R3 SP500 Total MRP 1'!D114</f>
        <v>180.14</v>
      </c>
      <c r="E114" s="86">
        <f>'JCN-R3 SP500 Total MRP 1'!E114</f>
        <v>141.35590999999999</v>
      </c>
      <c r="F114" s="86">
        <f t="shared" si="5"/>
        <v>25463.853627399996</v>
      </c>
      <c r="G114" s="78">
        <f t="shared" si="4"/>
        <v>6.7709896823627273E-4</v>
      </c>
      <c r="H114" s="80" t="str">
        <f>'JCN-R3 SP500 Total MRP 1'!H114</f>
        <v>n/a</v>
      </c>
      <c r="I114" s="80" t="str">
        <f t="shared" si="6"/>
        <v>n/a</v>
      </c>
      <c r="J114" s="80">
        <f>'JCN-R3 SP500 Total MRP 1'!J114</f>
        <v>0.125</v>
      </c>
      <c r="K114" s="81">
        <f t="shared" si="7"/>
        <v>8.4637371029534092E-5</v>
      </c>
    </row>
    <row r="115" spans="2:11">
      <c r="B115" s="83" t="str">
        <f>'JCN-R3 SP500 Total MRP 1'!B115</f>
        <v>Cummins Inc</v>
      </c>
      <c r="C115" s="84" t="str">
        <f>'JCN-R3 SP500 Total MRP 1'!C115</f>
        <v>CMI</v>
      </c>
      <c r="D115" s="85">
        <f>'JCN-R3 SP500 Total MRP 1'!D115</f>
        <v>313.44</v>
      </c>
      <c r="E115" s="86">
        <f>'JCN-R3 SP500 Total MRP 1'!E115</f>
        <v>137.48115999999999</v>
      </c>
      <c r="F115" s="86">
        <f t="shared" si="5"/>
        <v>43092.094790399999</v>
      </c>
      <c r="G115" s="78">
        <f t="shared" si="4"/>
        <v>1.1458443544587209E-3</v>
      </c>
      <c r="H115" s="80">
        <f>'JCN-R3 SP500 Total MRP 1'!H115</f>
        <v>2.3226135783563043E-2</v>
      </c>
      <c r="I115" s="80">
        <f t="shared" si="6"/>
        <v>2.6613536563487391E-5</v>
      </c>
      <c r="J115" s="80">
        <f>'JCN-R3 SP500 Total MRP 1'!J115</f>
        <v>8.5000000000000006E-2</v>
      </c>
      <c r="K115" s="81">
        <f t="shared" si="7"/>
        <v>9.7396770128991287E-5</v>
      </c>
    </row>
    <row r="116" spans="2:11">
      <c r="B116" s="83" t="str">
        <f>'JCN-R3 SP500 Total MRP 1'!B116</f>
        <v>Caesars Entertainment Inc</v>
      </c>
      <c r="C116" s="84" t="str">
        <f>'JCN-R3 SP500 Total MRP 1'!C116</f>
        <v>CZR</v>
      </c>
      <c r="D116" s="85">
        <f>'JCN-R3 SP500 Total MRP 1'!D116</f>
        <v>25</v>
      </c>
      <c r="E116" s="86">
        <f>'JCN-R3 SP500 Total MRP 1'!E116</f>
        <v>212.01330999999999</v>
      </c>
      <c r="F116" s="86" t="str">
        <f t="shared" si="5"/>
        <v>Excl.</v>
      </c>
      <c r="G116" s="78" t="str">
        <f t="shared" si="4"/>
        <v>Excl.</v>
      </c>
      <c r="H116" s="80" t="str">
        <f>'JCN-R3 SP500 Total MRP 1'!H116</f>
        <v>n/a</v>
      </c>
      <c r="I116" s="80" t="str">
        <f t="shared" si="6"/>
        <v>n/a</v>
      </c>
      <c r="J116" s="80" t="str">
        <f>'JCN-R3 SP500 Total MRP 1'!J116</f>
        <v/>
      </c>
      <c r="K116" s="81" t="str">
        <f t="shared" si="7"/>
        <v>n/a</v>
      </c>
    </row>
    <row r="117" spans="2:11">
      <c r="B117" s="83" t="str">
        <f>'JCN-R3 SP500 Total MRP 1'!B117</f>
        <v>Danaher Corp</v>
      </c>
      <c r="C117" s="84" t="str">
        <f>'JCN-R3 SP500 Total MRP 1'!C117</f>
        <v>DHR</v>
      </c>
      <c r="D117" s="85">
        <f>'JCN-R3 SP500 Total MRP 1'!D117</f>
        <v>205</v>
      </c>
      <c r="E117" s="86">
        <f>'JCN-R3 SP500 Total MRP 1'!E117</f>
        <v>715.45028000000002</v>
      </c>
      <c r="F117" s="86">
        <f t="shared" si="5"/>
        <v>146667.30739999999</v>
      </c>
      <c r="G117" s="78">
        <f t="shared" si="4"/>
        <v>3.8999706787378428E-3</v>
      </c>
      <c r="H117" s="80">
        <f>'JCN-R3 SP500 Total MRP 1'!H117</f>
        <v>6.2439024390243906E-3</v>
      </c>
      <c r="I117" s="80">
        <f t="shared" si="6"/>
        <v>2.4351036433094823E-5</v>
      </c>
      <c r="J117" s="80">
        <f>'JCN-R3 SP500 Total MRP 1'!J117</f>
        <v>0.02</v>
      </c>
      <c r="K117" s="81">
        <f t="shared" si="7"/>
        <v>7.7999413574756862E-5</v>
      </c>
    </row>
    <row r="118" spans="2:11">
      <c r="B118" s="83" t="str">
        <f>'JCN-R3 SP500 Total MRP 1'!B118</f>
        <v>Target Corp</v>
      </c>
      <c r="C118" s="84" t="str">
        <f>'JCN-R3 SP500 Total MRP 1'!C118</f>
        <v>TGT</v>
      </c>
      <c r="D118" s="85">
        <f>'JCN-R3 SP500 Total MRP 1'!D118</f>
        <v>104.36</v>
      </c>
      <c r="E118" s="86">
        <f>'JCN-R3 SP500 Total MRP 1'!E118</f>
        <v>455.57646</v>
      </c>
      <c r="F118" s="86">
        <f t="shared" si="5"/>
        <v>47543.9593656</v>
      </c>
      <c r="G118" s="78">
        <f t="shared" si="4"/>
        <v>1.2642220735071834E-3</v>
      </c>
      <c r="H118" s="80">
        <f>'JCN-R3 SP500 Total MRP 1'!H118</f>
        <v>4.292832502874664E-2</v>
      </c>
      <c r="I118" s="80">
        <f t="shared" si="6"/>
        <v>5.4270936080032397E-5</v>
      </c>
      <c r="J118" s="80">
        <f>'JCN-R3 SP500 Total MRP 1'!J118</f>
        <v>0.08</v>
      </c>
      <c r="K118" s="81">
        <f t="shared" si="7"/>
        <v>1.0113776588057468E-4</v>
      </c>
    </row>
    <row r="119" spans="2:11">
      <c r="B119" s="83" t="str">
        <f>'JCN-R3 SP500 Total MRP 1'!B119</f>
        <v>Williams-Sonoma Inc</v>
      </c>
      <c r="C119" s="84" t="str">
        <f>'JCN-R3 SP500 Total MRP 1'!C119</f>
        <v>WSM</v>
      </c>
      <c r="D119" s="85">
        <f>'JCN-R3 SP500 Total MRP 1'!D119</f>
        <v>158.1</v>
      </c>
      <c r="E119" s="86">
        <f>'JCN-R3 SP500 Total MRP 1'!E119</f>
        <v>123.5095</v>
      </c>
      <c r="F119" s="86">
        <f t="shared" si="5"/>
        <v>19526.85195</v>
      </c>
      <c r="G119" s="78">
        <f t="shared" si="4"/>
        <v>5.1923057294126667E-4</v>
      </c>
      <c r="H119" s="80">
        <f>'JCN-R3 SP500 Total MRP 1'!H119</f>
        <v>1.6698292220113854E-2</v>
      </c>
      <c r="I119" s="80">
        <f t="shared" si="6"/>
        <v>8.6702638365904128E-6</v>
      </c>
      <c r="J119" s="80">
        <f>'JCN-R3 SP500 Total MRP 1'!J119</f>
        <v>0.05</v>
      </c>
      <c r="K119" s="81">
        <f t="shared" si="7"/>
        <v>2.5961528647063334E-5</v>
      </c>
    </row>
    <row r="120" spans="2:11">
      <c r="B120" s="83" t="str">
        <f>'JCN-R3 SP500 Total MRP 1'!B120</f>
        <v>Deere &amp; Co</v>
      </c>
      <c r="C120" s="84" t="str">
        <f>'JCN-R3 SP500 Total MRP 1'!C120</f>
        <v>DE</v>
      </c>
      <c r="D120" s="85">
        <f>'JCN-R3 SP500 Total MRP 1'!D120</f>
        <v>469.35</v>
      </c>
      <c r="E120" s="86">
        <f>'JCN-R3 SP500 Total MRP 1'!E120</f>
        <v>271.41392999999999</v>
      </c>
      <c r="F120" s="86">
        <f t="shared" si="5"/>
        <v>127388.12804550001</v>
      </c>
      <c r="G120" s="78">
        <f t="shared" si="4"/>
        <v>3.3873258669828961E-3</v>
      </c>
      <c r="H120" s="80">
        <f>'JCN-R3 SP500 Total MRP 1'!H120</f>
        <v>1.3806327900287635E-2</v>
      </c>
      <c r="I120" s="80">
        <f t="shared" si="6"/>
        <v>4.676653162469196E-5</v>
      </c>
      <c r="J120" s="80">
        <f>'JCN-R3 SP500 Total MRP 1'!J120</f>
        <v>0.03</v>
      </c>
      <c r="K120" s="81">
        <f t="shared" si="7"/>
        <v>1.0161977600948688E-4</v>
      </c>
    </row>
    <row r="121" spans="2:11">
      <c r="B121" s="83" t="str">
        <f>'JCN-R3 SP500 Total MRP 1'!B121</f>
        <v>Dominion Energy Inc</v>
      </c>
      <c r="C121" s="84" t="str">
        <f>'JCN-R3 SP500 Total MRP 1'!C121</f>
        <v>D</v>
      </c>
      <c r="D121" s="85">
        <f>'JCN-R3 SP500 Total MRP 1'!D121</f>
        <v>56.07</v>
      </c>
      <c r="E121" s="86">
        <f>'JCN-R3 SP500 Total MRP 1'!E121</f>
        <v>852.21519000000001</v>
      </c>
      <c r="F121" s="86">
        <f t="shared" si="5"/>
        <v>47783.705703300002</v>
      </c>
      <c r="G121" s="78">
        <f t="shared" si="4"/>
        <v>1.270597070798262E-3</v>
      </c>
      <c r="H121" s="80">
        <f>'JCN-R3 SP500 Total MRP 1'!H121</f>
        <v>4.7619047619047616E-2</v>
      </c>
      <c r="I121" s="80">
        <f t="shared" si="6"/>
        <v>6.0504622418964854E-5</v>
      </c>
      <c r="J121" s="80">
        <f>'JCN-R3 SP500 Total MRP 1'!J121</f>
        <v>3.5000000000000003E-2</v>
      </c>
      <c r="K121" s="81">
        <f t="shared" si="7"/>
        <v>4.4470897477939174E-5</v>
      </c>
    </row>
    <row r="122" spans="2:11">
      <c r="B122" s="83" t="str">
        <f>'JCN-R3 SP500 Total MRP 1'!B122</f>
        <v>Dover Corp</v>
      </c>
      <c r="C122" s="84" t="str">
        <f>'JCN-R3 SP500 Total MRP 1'!C122</f>
        <v>DOV</v>
      </c>
      <c r="D122" s="85">
        <f>'JCN-R3 SP500 Total MRP 1'!D122</f>
        <v>175.68</v>
      </c>
      <c r="E122" s="86">
        <f>'JCN-R3 SP500 Total MRP 1'!E122</f>
        <v>137.06227000000001</v>
      </c>
      <c r="F122" s="86">
        <f t="shared" si="5"/>
        <v>24079.099593600004</v>
      </c>
      <c r="G122" s="78">
        <f t="shared" si="4"/>
        <v>6.4027753730650633E-4</v>
      </c>
      <c r="H122" s="80">
        <f>'JCN-R3 SP500 Total MRP 1'!H122</f>
        <v>1.1725865209471767E-2</v>
      </c>
      <c r="I122" s="80">
        <f t="shared" si="6"/>
        <v>7.5078080991086237E-6</v>
      </c>
      <c r="J122" s="80">
        <f>'JCN-R3 SP500 Total MRP 1'!J122</f>
        <v>0.05</v>
      </c>
      <c r="K122" s="81">
        <f t="shared" si="7"/>
        <v>3.2013876865325318E-5</v>
      </c>
    </row>
    <row r="123" spans="2:11">
      <c r="B123" s="83" t="str">
        <f>'JCN-R3 SP500 Total MRP 1'!B123</f>
        <v>Alliant Energy Corp</v>
      </c>
      <c r="C123" s="84" t="str">
        <f>'JCN-R3 SP500 Total MRP 1'!C123</f>
        <v>LNT</v>
      </c>
      <c r="D123" s="85">
        <f>'JCN-R3 SP500 Total MRP 1'!D123</f>
        <v>64.349999999999994</v>
      </c>
      <c r="E123" s="86">
        <f>'JCN-R3 SP500 Total MRP 1'!E123</f>
        <v>256.69238000000001</v>
      </c>
      <c r="F123" s="86">
        <f t="shared" si="5"/>
        <v>16518.154652999998</v>
      </c>
      <c r="G123" s="78">
        <f t="shared" si="4"/>
        <v>4.3922752763072176E-4</v>
      </c>
      <c r="H123" s="80">
        <f>'JCN-R3 SP500 Total MRP 1'!H123</f>
        <v>3.1546231546231547E-2</v>
      </c>
      <c r="I123" s="80">
        <f t="shared" si="6"/>
        <v>1.3855973288117563E-5</v>
      </c>
      <c r="J123" s="80">
        <f>'JCN-R3 SP500 Total MRP 1'!J123</f>
        <v>0.06</v>
      </c>
      <c r="K123" s="81">
        <f t="shared" si="7"/>
        <v>2.6353651657843304E-5</v>
      </c>
    </row>
    <row r="124" spans="2:11">
      <c r="B124" s="83" t="str">
        <f>'JCN-R3 SP500 Total MRP 1'!B124</f>
        <v>Steel Dynamics Inc</v>
      </c>
      <c r="C124" s="84" t="str">
        <f>'JCN-R3 SP500 Total MRP 1'!C124</f>
        <v>STLD</v>
      </c>
      <c r="D124" s="85">
        <f>'JCN-R3 SP500 Total MRP 1'!D124</f>
        <v>125.08</v>
      </c>
      <c r="E124" s="86">
        <f>'JCN-R3 SP500 Total MRP 1'!E124</f>
        <v>149.89679000000001</v>
      </c>
      <c r="F124" s="86">
        <f t="shared" si="5"/>
        <v>18749.090493200001</v>
      </c>
      <c r="G124" s="78">
        <f t="shared" si="4"/>
        <v>4.985494345857368E-4</v>
      </c>
      <c r="H124" s="80">
        <f>'JCN-R3 SP500 Total MRP 1'!H124</f>
        <v>1.5989766549408379E-2</v>
      </c>
      <c r="I124" s="80">
        <f t="shared" si="6"/>
        <v>7.9716890723654757E-6</v>
      </c>
      <c r="J124" s="80">
        <f>'JCN-R3 SP500 Total MRP 1'!J124</f>
        <v>5.0000000000000001E-3</v>
      </c>
      <c r="K124" s="81">
        <f t="shared" si="7"/>
        <v>2.4927471729286838E-6</v>
      </c>
    </row>
    <row r="125" spans="2:11">
      <c r="B125" s="83" t="str">
        <f>'JCN-R3 SP500 Total MRP 1'!B125</f>
        <v>Duke Energy Corp</v>
      </c>
      <c r="C125" s="84" t="str">
        <f>'JCN-R3 SP500 Total MRP 1'!C125</f>
        <v>DUK</v>
      </c>
      <c r="D125" s="85">
        <f>'JCN-R3 SP500 Total MRP 1'!D125</f>
        <v>121.97</v>
      </c>
      <c r="E125" s="86">
        <f>'JCN-R3 SP500 Total MRP 1'!E125</f>
        <v>777.02167999999995</v>
      </c>
      <c r="F125" s="86">
        <f t="shared" si="5"/>
        <v>94773.334309599988</v>
      </c>
      <c r="G125" s="78">
        <f t="shared" si="4"/>
        <v>2.5200791606927613E-3</v>
      </c>
      <c r="H125" s="80">
        <f>'JCN-R3 SP500 Total MRP 1'!H125</f>
        <v>3.4270722308764448E-2</v>
      </c>
      <c r="I125" s="80">
        <f t="shared" si="6"/>
        <v>8.6364933112205805E-5</v>
      </c>
      <c r="J125" s="80">
        <f>'JCN-R3 SP500 Total MRP 1'!J125</f>
        <v>0.06</v>
      </c>
      <c r="K125" s="81">
        <f t="shared" si="7"/>
        <v>1.5120474964156567E-4</v>
      </c>
    </row>
    <row r="126" spans="2:11">
      <c r="B126" s="83" t="str">
        <f>'JCN-R3 SP500 Total MRP 1'!B126</f>
        <v>Regency Centers Corp</v>
      </c>
      <c r="C126" s="84" t="str">
        <f>'JCN-R3 SP500 Total MRP 1'!C126</f>
        <v>REG</v>
      </c>
      <c r="D126" s="85">
        <f>'JCN-R3 SP500 Total MRP 1'!D126</f>
        <v>73.760000000000005</v>
      </c>
      <c r="E126" s="86">
        <f>'JCN-R3 SP500 Total MRP 1'!E126</f>
        <v>181.52587</v>
      </c>
      <c r="F126" s="86">
        <f t="shared" si="5"/>
        <v>13389.348171200001</v>
      </c>
      <c r="G126" s="78">
        <f t="shared" si="4"/>
        <v>3.5603070787056779E-4</v>
      </c>
      <c r="H126" s="80">
        <f>'JCN-R3 SP500 Total MRP 1'!H126</f>
        <v>3.8232104121475048E-2</v>
      </c>
      <c r="I126" s="80">
        <f t="shared" si="6"/>
        <v>1.3611803093750014E-5</v>
      </c>
      <c r="J126" s="80">
        <f>'JCN-R3 SP500 Total MRP 1'!J126</f>
        <v>0.1</v>
      </c>
      <c r="K126" s="81">
        <f t="shared" si="7"/>
        <v>3.5603070787056783E-5</v>
      </c>
    </row>
    <row r="127" spans="2:11">
      <c r="B127" s="83" t="str">
        <f>'JCN-R3 SP500 Total MRP 1'!B127</f>
        <v>Eaton Corp PLC</v>
      </c>
      <c r="C127" s="84" t="str">
        <f>'JCN-R3 SP500 Total MRP 1'!C127</f>
        <v>ETN</v>
      </c>
      <c r="D127" s="85">
        <f>'JCN-R3 SP500 Total MRP 1'!D127</f>
        <v>271.83</v>
      </c>
      <c r="E127" s="86">
        <f>'JCN-R3 SP500 Total MRP 1'!E127</f>
        <v>391.76938000000001</v>
      </c>
      <c r="F127" s="86">
        <f t="shared" si="5"/>
        <v>106494.6705654</v>
      </c>
      <c r="G127" s="78">
        <f t="shared" si="4"/>
        <v>2.831756442587464E-3</v>
      </c>
      <c r="H127" s="80">
        <f>'JCN-R3 SP500 Total MRP 1'!H127</f>
        <v>1.5303682448589193E-2</v>
      </c>
      <c r="I127" s="80">
        <f t="shared" si="6"/>
        <v>4.333630136910514E-5</v>
      </c>
      <c r="J127" s="80">
        <f>'JCN-R3 SP500 Total MRP 1'!J127</f>
        <v>0.11</v>
      </c>
      <c r="K127" s="81">
        <f t="shared" si="7"/>
        <v>3.1149320868462105E-4</v>
      </c>
    </row>
    <row r="128" spans="2:11">
      <c r="B128" s="83" t="str">
        <f>'JCN-R3 SP500 Total MRP 1'!B128</f>
        <v>Ecolab Inc</v>
      </c>
      <c r="C128" s="84" t="str">
        <f>'JCN-R3 SP500 Total MRP 1'!C128</f>
        <v>ECL</v>
      </c>
      <c r="D128" s="85">
        <f>'JCN-R3 SP500 Total MRP 1'!D128</f>
        <v>253.52</v>
      </c>
      <c r="E128" s="86">
        <f>'JCN-R3 SP500 Total MRP 1'!E128</f>
        <v>283.63254999999998</v>
      </c>
      <c r="F128" s="86">
        <f t="shared" si="5"/>
        <v>71906.524076000002</v>
      </c>
      <c r="G128" s="78">
        <f t="shared" si="4"/>
        <v>1.9120371163666484E-3</v>
      </c>
      <c r="H128" s="80">
        <f>'JCN-R3 SP500 Total MRP 1'!H128</f>
        <v>1.0255601136005049E-2</v>
      </c>
      <c r="I128" s="80">
        <f t="shared" si="6"/>
        <v>1.9609090022693616E-5</v>
      </c>
      <c r="J128" s="80">
        <f>'JCN-R3 SP500 Total MRP 1'!J128</f>
        <v>0.105</v>
      </c>
      <c r="K128" s="81">
        <f t="shared" si="7"/>
        <v>2.0076389721849808E-4</v>
      </c>
    </row>
    <row r="129" spans="2:11">
      <c r="B129" s="83" t="str">
        <f>'JCN-R3 SP500 Total MRP 1'!B129</f>
        <v>Revvity Inc</v>
      </c>
      <c r="C129" s="84" t="str">
        <f>'JCN-R3 SP500 Total MRP 1'!C129</f>
        <v>RVTY</v>
      </c>
      <c r="D129" s="85">
        <f>'JCN-R3 SP500 Total MRP 1'!D129</f>
        <v>105.8</v>
      </c>
      <c r="E129" s="86">
        <f>'JCN-R3 SP500 Total MRP 1'!E129</f>
        <v>120.14729</v>
      </c>
      <c r="F129" s="86" t="str">
        <f t="shared" si="5"/>
        <v>Excl.</v>
      </c>
      <c r="G129" s="78" t="str">
        <f t="shared" si="4"/>
        <v>Excl.</v>
      </c>
      <c r="H129" s="80">
        <f>'JCN-R3 SP500 Total MRP 1'!H129</f>
        <v>2.6465028355387526E-3</v>
      </c>
      <c r="I129" s="80" t="str">
        <f t="shared" si="6"/>
        <v>n/a</v>
      </c>
      <c r="J129" s="80">
        <f>'JCN-R3 SP500 Total MRP 1'!J129</f>
        <v>-1.4999999999999999E-2</v>
      </c>
      <c r="K129" s="81" t="str">
        <f t="shared" si="7"/>
        <v>n/a</v>
      </c>
    </row>
    <row r="130" spans="2:11">
      <c r="B130" s="83" t="str">
        <f>'JCN-R3 SP500 Total MRP 1'!B130</f>
        <v>Dell Technologies Inc</v>
      </c>
      <c r="C130" s="84" t="str">
        <f>'JCN-R3 SP500 Total MRP 1'!C130</f>
        <v>DELL</v>
      </c>
      <c r="D130" s="85">
        <f>'JCN-R3 SP500 Total MRP 1'!D130</f>
        <v>91.15</v>
      </c>
      <c r="E130" s="86">
        <f>'JCN-R3 SP500 Total MRP 1'!E130</f>
        <v>358.71035999999998</v>
      </c>
      <c r="F130" s="86">
        <f t="shared" si="5"/>
        <v>32696.449314000001</v>
      </c>
      <c r="G130" s="78">
        <f t="shared" si="4"/>
        <v>8.6941797653427211E-4</v>
      </c>
      <c r="H130" s="80">
        <f>'JCN-R3 SP500 Total MRP 1'!H130</f>
        <v>2.303894679100384E-2</v>
      </c>
      <c r="I130" s="80">
        <f t="shared" si="6"/>
        <v>2.0030474500515319E-5</v>
      </c>
      <c r="J130" s="80">
        <f>'JCN-R3 SP500 Total MRP 1'!J130</f>
        <v>2.5000000000000001E-2</v>
      </c>
      <c r="K130" s="81">
        <f t="shared" si="7"/>
        <v>2.1735449413356804E-5</v>
      </c>
    </row>
    <row r="131" spans="2:11">
      <c r="B131" s="83" t="str">
        <f>'JCN-R3 SP500 Total MRP 1'!B131</f>
        <v>Emerson Electric Co</v>
      </c>
      <c r="C131" s="84" t="str">
        <f>'JCN-R3 SP500 Total MRP 1'!C131</f>
        <v>EMR</v>
      </c>
      <c r="D131" s="85">
        <f>'JCN-R3 SP500 Total MRP 1'!D131</f>
        <v>109.64</v>
      </c>
      <c r="E131" s="86">
        <f>'JCN-R3 SP500 Total MRP 1'!E131</f>
        <v>563.9</v>
      </c>
      <c r="F131" s="86">
        <f t="shared" si="5"/>
        <v>61825.995999999999</v>
      </c>
      <c r="G131" s="78">
        <f t="shared" si="4"/>
        <v>1.6439898969861581E-3</v>
      </c>
      <c r="H131" s="80">
        <f>'JCN-R3 SP500 Total MRP 1'!H131</f>
        <v>1.924480116745713E-2</v>
      </c>
      <c r="I131" s="80">
        <f t="shared" si="6"/>
        <v>3.1638258688806945E-5</v>
      </c>
      <c r="J131" s="80">
        <f>'JCN-R3 SP500 Total MRP 1'!J131</f>
        <v>0.11</v>
      </c>
      <c r="K131" s="81">
        <f t="shared" si="7"/>
        <v>1.8083888866847738E-4</v>
      </c>
    </row>
    <row r="132" spans="2:11">
      <c r="B132" s="83" t="str">
        <f>'JCN-R3 SP500 Total MRP 1'!B132</f>
        <v>EOG Resources Inc</v>
      </c>
      <c r="C132" s="84" t="str">
        <f>'JCN-R3 SP500 Total MRP 1'!C132</f>
        <v>EOG</v>
      </c>
      <c r="D132" s="85">
        <f>'JCN-R3 SP500 Total MRP 1'!D132</f>
        <v>128.24</v>
      </c>
      <c r="E132" s="86">
        <f>'JCN-R3 SP500 Total MRP 1'!E132</f>
        <v>551.5444</v>
      </c>
      <c r="F132" s="86">
        <f t="shared" si="5"/>
        <v>70730.053855999999</v>
      </c>
      <c r="G132" s="78">
        <f t="shared" si="4"/>
        <v>1.8807540755599126E-3</v>
      </c>
      <c r="H132" s="80">
        <f>'JCN-R3 SP500 Total MRP 1'!H132</f>
        <v>3.0411728009981282E-2</v>
      </c>
      <c r="I132" s="80">
        <f t="shared" si="6"/>
        <v>5.7196981399591848E-5</v>
      </c>
      <c r="J132" s="80">
        <f>'JCN-R3 SP500 Total MRP 1'!J132</f>
        <v>7.0000000000000007E-2</v>
      </c>
      <c r="K132" s="81">
        <f t="shared" si="7"/>
        <v>1.3165278528919389E-4</v>
      </c>
    </row>
    <row r="133" spans="2:11">
      <c r="B133" s="83" t="str">
        <f>'JCN-R3 SP500 Total MRP 1'!B133</f>
        <v>Aon PLC</v>
      </c>
      <c r="C133" s="84" t="str">
        <f>'JCN-R3 SP500 Total MRP 1'!C133</f>
        <v>AON</v>
      </c>
      <c r="D133" s="85">
        <f>'JCN-R3 SP500 Total MRP 1'!D133</f>
        <v>399.09</v>
      </c>
      <c r="E133" s="86">
        <f>'JCN-R3 SP500 Total MRP 1'!E133</f>
        <v>216.00111000000001</v>
      </c>
      <c r="F133" s="86">
        <f t="shared" si="5"/>
        <v>86203.882989899997</v>
      </c>
      <c r="G133" s="78">
        <f t="shared" si="4"/>
        <v>2.2922123683437714E-3</v>
      </c>
      <c r="H133" s="80">
        <f>'JCN-R3 SP500 Total MRP 1'!H133</f>
        <v>6.7653912651281676E-3</v>
      </c>
      <c r="I133" s="80">
        <f t="shared" si="6"/>
        <v>1.5507713534611702E-5</v>
      </c>
      <c r="J133" s="80">
        <f>'JCN-R3 SP500 Total MRP 1'!J133</f>
        <v>0.125</v>
      </c>
      <c r="K133" s="81">
        <f t="shared" si="7"/>
        <v>2.8652654604297142E-4</v>
      </c>
    </row>
    <row r="134" spans="2:11">
      <c r="B134" s="83" t="str">
        <f>'JCN-R3 SP500 Total MRP 1'!B134</f>
        <v>Entergy Corp</v>
      </c>
      <c r="C134" s="84" t="str">
        <f>'JCN-R3 SP500 Total MRP 1'!C134</f>
        <v>ETR</v>
      </c>
      <c r="D134" s="85">
        <f>'JCN-R3 SP500 Total MRP 1'!D134</f>
        <v>85.49</v>
      </c>
      <c r="E134" s="86">
        <f>'JCN-R3 SP500 Total MRP 1'!E134</f>
        <v>446.34088000000003</v>
      </c>
      <c r="F134" s="86">
        <f t="shared" si="5"/>
        <v>38157.681831200003</v>
      </c>
      <c r="G134" s="78">
        <f t="shared" si="4"/>
        <v>1.0146353877243659E-3</v>
      </c>
      <c r="H134" s="80">
        <f>'JCN-R3 SP500 Total MRP 1'!H134</f>
        <v>2.8073458884080013E-2</v>
      </c>
      <c r="I134" s="80">
        <f t="shared" si="6"/>
        <v>2.8484324839612569E-5</v>
      </c>
      <c r="J134" s="80">
        <f>'JCN-R3 SP500 Total MRP 1'!J134</f>
        <v>0.03</v>
      </c>
      <c r="K134" s="81">
        <f t="shared" si="7"/>
        <v>3.0439061631730977E-5</v>
      </c>
    </row>
    <row r="135" spans="2:11">
      <c r="B135" s="83" t="str">
        <f>'JCN-R3 SP500 Total MRP 1'!B135</f>
        <v>Equifax Inc</v>
      </c>
      <c r="C135" s="84" t="str">
        <f>'JCN-R3 SP500 Total MRP 1'!C135</f>
        <v>EFX</v>
      </c>
      <c r="D135" s="85">
        <f>'JCN-R3 SP500 Total MRP 1'!D135</f>
        <v>243.56</v>
      </c>
      <c r="E135" s="86">
        <f>'JCN-R3 SP500 Total MRP 1'!E135</f>
        <v>124.79868999999999</v>
      </c>
      <c r="F135" s="86">
        <f t="shared" si="5"/>
        <v>30395.968936399997</v>
      </c>
      <c r="G135" s="78">
        <f t="shared" si="4"/>
        <v>8.0824683908928361E-4</v>
      </c>
      <c r="H135" s="80">
        <f>'JCN-R3 SP500 Total MRP 1'!H135</f>
        <v>6.4049926096239121E-3</v>
      </c>
      <c r="I135" s="80">
        <f t="shared" si="6"/>
        <v>5.1768150311187491E-6</v>
      </c>
      <c r="J135" s="80">
        <f>'JCN-R3 SP500 Total MRP 1'!J135</f>
        <v>7.0000000000000007E-2</v>
      </c>
      <c r="K135" s="81">
        <f t="shared" si="7"/>
        <v>5.6577278736249858E-5</v>
      </c>
    </row>
    <row r="136" spans="2:11">
      <c r="B136" s="83" t="str">
        <f>'JCN-R3 SP500 Total MRP 1'!B136</f>
        <v>EQT Corp</v>
      </c>
      <c r="C136" s="84" t="str">
        <f>'JCN-R3 SP500 Total MRP 1'!C136</f>
        <v>EQT</v>
      </c>
      <c r="D136" s="85">
        <f>'JCN-R3 SP500 Total MRP 1'!D136</f>
        <v>53.43</v>
      </c>
      <c r="E136" s="86">
        <f>'JCN-R3 SP500 Total MRP 1'!E136</f>
        <v>597.44100000000003</v>
      </c>
      <c r="F136" s="86" t="str">
        <f t="shared" si="5"/>
        <v>Excl.</v>
      </c>
      <c r="G136" s="78" t="str">
        <f t="shared" si="4"/>
        <v>Excl.</v>
      </c>
      <c r="H136" s="80">
        <f>'JCN-R3 SP500 Total MRP 1'!H136</f>
        <v>1.1791128579449748E-2</v>
      </c>
      <c r="I136" s="80" t="str">
        <f t="shared" si="6"/>
        <v>n/a</v>
      </c>
      <c r="J136" s="80" t="str">
        <f>'JCN-R3 SP500 Total MRP 1'!J136</f>
        <v/>
      </c>
      <c r="K136" s="81" t="str">
        <f t="shared" si="7"/>
        <v>n/a</v>
      </c>
    </row>
    <row r="137" spans="2:11">
      <c r="B137" s="83" t="str">
        <f>'JCN-R3 SP500 Total MRP 1'!B137</f>
        <v>IQVIA Holdings Inc</v>
      </c>
      <c r="C137" s="84" t="str">
        <f>'JCN-R3 SP500 Total MRP 1'!C137</f>
        <v>IQV</v>
      </c>
      <c r="D137" s="85">
        <f>'JCN-R3 SP500 Total MRP 1'!D137</f>
        <v>176.3</v>
      </c>
      <c r="E137" s="86">
        <f>'JCN-R3 SP500 Total MRP 1'!E137</f>
        <v>176.31504000000001</v>
      </c>
      <c r="F137" s="86">
        <f t="shared" si="5"/>
        <v>31084.341552000005</v>
      </c>
      <c r="G137" s="78">
        <f t="shared" si="4"/>
        <v>8.2655107514895587E-4</v>
      </c>
      <c r="H137" s="80" t="str">
        <f>'JCN-R3 SP500 Total MRP 1'!H137</f>
        <v>n/a</v>
      </c>
      <c r="I137" s="80" t="str">
        <f t="shared" si="6"/>
        <v>n/a</v>
      </c>
      <c r="J137" s="80">
        <f>'JCN-R3 SP500 Total MRP 1'!J137</f>
        <v>0.09</v>
      </c>
      <c r="K137" s="81">
        <f t="shared" si="7"/>
        <v>7.438959676340602E-5</v>
      </c>
    </row>
    <row r="138" spans="2:11">
      <c r="B138" s="83" t="str">
        <f>'JCN-R3 SP500 Total MRP 1'!B138</f>
        <v>Gartner Inc</v>
      </c>
      <c r="C138" s="84" t="str">
        <f>'JCN-R3 SP500 Total MRP 1'!C138</f>
        <v>IT</v>
      </c>
      <c r="D138" s="85">
        <f>'JCN-R3 SP500 Total MRP 1'!D138</f>
        <v>419.74</v>
      </c>
      <c r="E138" s="86">
        <f>'JCN-R3 SP500 Total MRP 1'!E138</f>
        <v>76.818190000000001</v>
      </c>
      <c r="F138" s="86">
        <f t="shared" si="5"/>
        <v>32243.6670706</v>
      </c>
      <c r="G138" s="78">
        <f t="shared" si="4"/>
        <v>8.5737822817851038E-4</v>
      </c>
      <c r="H138" s="80" t="str">
        <f>'JCN-R3 SP500 Total MRP 1'!H138</f>
        <v>n/a</v>
      </c>
      <c r="I138" s="80" t="str">
        <f t="shared" si="6"/>
        <v>n/a</v>
      </c>
      <c r="J138" s="80">
        <f>'JCN-R3 SP500 Total MRP 1'!J138</f>
        <v>0.08</v>
      </c>
      <c r="K138" s="81">
        <f t="shared" si="7"/>
        <v>6.8590258254280827E-5</v>
      </c>
    </row>
    <row r="139" spans="2:11">
      <c r="B139" s="83" t="str">
        <f>'JCN-R3 SP500 Total MRP 1'!B139</f>
        <v>FedEx Corp</v>
      </c>
      <c r="C139" s="84" t="str">
        <f>'JCN-R3 SP500 Total MRP 1'!C139</f>
        <v>FDX</v>
      </c>
      <c r="D139" s="85">
        <f>'JCN-R3 SP500 Total MRP 1'!D139</f>
        <v>243.78</v>
      </c>
      <c r="E139" s="86">
        <f>'JCN-R3 SP500 Total MRP 1'!E139</f>
        <v>239.59891999999999</v>
      </c>
      <c r="F139" s="86">
        <f t="shared" si="5"/>
        <v>58409.424717599999</v>
      </c>
      <c r="G139" s="78">
        <f t="shared" si="4"/>
        <v>1.5531412405310539E-3</v>
      </c>
      <c r="H139" s="80">
        <f>'JCN-R3 SP500 Total MRP 1'!H139</f>
        <v>2.2643366970219049E-2</v>
      </c>
      <c r="I139" s="80">
        <f t="shared" si="6"/>
        <v>3.5168347065925904E-5</v>
      </c>
      <c r="J139" s="80">
        <f>'JCN-R3 SP500 Total MRP 1'!J139</f>
        <v>0.09</v>
      </c>
      <c r="K139" s="81">
        <f t="shared" si="7"/>
        <v>1.3978271164779484E-4</v>
      </c>
    </row>
    <row r="140" spans="2:11">
      <c r="B140" s="83" t="str">
        <f>'JCN-R3 SP500 Total MRP 1'!B140</f>
        <v>Brown &amp; Brown Inc</v>
      </c>
      <c r="C140" s="84" t="str">
        <f>'JCN-R3 SP500 Total MRP 1'!C140</f>
        <v>BRO</v>
      </c>
      <c r="D140" s="85">
        <f>'JCN-R3 SP500 Total MRP 1'!D140</f>
        <v>124.4</v>
      </c>
      <c r="E140" s="86">
        <f>'JCN-R3 SP500 Total MRP 1'!E140</f>
        <v>286.62761</v>
      </c>
      <c r="F140" s="86">
        <f t="shared" si="5"/>
        <v>35656.474684000001</v>
      </c>
      <c r="G140" s="78">
        <f t="shared" si="4"/>
        <v>9.4812680644301651E-4</v>
      </c>
      <c r="H140" s="80">
        <f>'JCN-R3 SP500 Total MRP 1'!H140</f>
        <v>4.8231511254019288E-3</v>
      </c>
      <c r="I140" s="80">
        <f t="shared" si="6"/>
        <v>4.5729588735193721E-6</v>
      </c>
      <c r="J140" s="80">
        <f>'JCN-R3 SP500 Total MRP 1'!J140</f>
        <v>0.125</v>
      </c>
      <c r="K140" s="81">
        <f t="shared" si="7"/>
        <v>1.1851585080537706E-4</v>
      </c>
    </row>
    <row r="141" spans="2:11">
      <c r="B141" s="83" t="str">
        <f>'JCN-R3 SP500 Total MRP 1'!B141</f>
        <v>Ford Motor Co</v>
      </c>
      <c r="C141" s="84" t="str">
        <f>'JCN-R3 SP500 Total MRP 1'!C141</f>
        <v>F</v>
      </c>
      <c r="D141" s="85">
        <f>'JCN-R3 SP500 Total MRP 1'!D141</f>
        <v>10.029999999999999</v>
      </c>
      <c r="E141" s="86">
        <f>'JCN-R3 SP500 Total MRP 1'!E141</f>
        <v>3905.6954000000001</v>
      </c>
      <c r="F141" s="86">
        <f t="shared" si="5"/>
        <v>39174.124861999997</v>
      </c>
      <c r="G141" s="78">
        <f t="shared" si="4"/>
        <v>1.0416632106727769E-3</v>
      </c>
      <c r="H141" s="80">
        <f>'JCN-R3 SP500 Total MRP 1'!H141</f>
        <v>1.4955134596211365E-2</v>
      </c>
      <c r="I141" s="80">
        <f t="shared" si="6"/>
        <v>1.5578213519533054E-5</v>
      </c>
      <c r="J141" s="80">
        <f>'JCN-R3 SP500 Total MRP 1'!J141</f>
        <v>0.17</v>
      </c>
      <c r="K141" s="81">
        <f t="shared" si="7"/>
        <v>1.770827458143721E-4</v>
      </c>
    </row>
    <row r="142" spans="2:11">
      <c r="B142" s="83" t="str">
        <f>'JCN-R3 SP500 Total MRP 1'!B142</f>
        <v>NextEra Energy Inc</v>
      </c>
      <c r="C142" s="84" t="str">
        <f>'JCN-R3 SP500 Total MRP 1'!C142</f>
        <v>NEE</v>
      </c>
      <c r="D142" s="85">
        <f>'JCN-R3 SP500 Total MRP 1'!D142</f>
        <v>70.89</v>
      </c>
      <c r="E142" s="86">
        <f>'JCN-R3 SP500 Total MRP 1'!E142</f>
        <v>2057.02628</v>
      </c>
      <c r="F142" s="86">
        <f t="shared" si="5"/>
        <v>145822.5929892</v>
      </c>
      <c r="G142" s="78">
        <f t="shared" si="4"/>
        <v>3.8775092216317771E-3</v>
      </c>
      <c r="H142" s="80">
        <f>'JCN-R3 SP500 Total MRP 1'!H142</f>
        <v>3.1965016222316261E-2</v>
      </c>
      <c r="I142" s="80">
        <f t="shared" si="6"/>
        <v>1.2394464517164066E-4</v>
      </c>
      <c r="J142" s="80">
        <f>'JCN-R3 SP500 Total MRP 1'!J142</f>
        <v>8.5000000000000006E-2</v>
      </c>
      <c r="K142" s="81">
        <f t="shared" si="7"/>
        <v>3.2958828383870109E-4</v>
      </c>
    </row>
    <row r="143" spans="2:11">
      <c r="B143" s="83" t="str">
        <f>'JCN-R3 SP500 Total MRP 1'!B143</f>
        <v>Franklin Resources Inc</v>
      </c>
      <c r="C143" s="84" t="str">
        <f>'JCN-R3 SP500 Total MRP 1'!C143</f>
        <v>BEN</v>
      </c>
      <c r="D143" s="85">
        <f>'JCN-R3 SP500 Total MRP 1'!D143</f>
        <v>19.25</v>
      </c>
      <c r="E143" s="86">
        <f>'JCN-R3 SP500 Total MRP 1'!E143</f>
        <v>525.39797999999996</v>
      </c>
      <c r="F143" s="86">
        <f t="shared" si="5"/>
        <v>10113.911114999999</v>
      </c>
      <c r="G143" s="78">
        <f t="shared" si="4"/>
        <v>2.6893489418392886E-4</v>
      </c>
      <c r="H143" s="80">
        <f>'JCN-R3 SP500 Total MRP 1'!H143</f>
        <v>6.6493506493506493E-2</v>
      </c>
      <c r="I143" s="80">
        <f t="shared" si="6"/>
        <v>1.7882424132749554E-5</v>
      </c>
      <c r="J143" s="80">
        <f>'JCN-R3 SP500 Total MRP 1'!J143</f>
        <v>0.04</v>
      </c>
      <c r="K143" s="81">
        <f t="shared" si="7"/>
        <v>1.0757395767357155E-5</v>
      </c>
    </row>
    <row r="144" spans="2:11">
      <c r="B144" s="83" t="str">
        <f>'JCN-R3 SP500 Total MRP 1'!B144</f>
        <v>Garmin Ltd</v>
      </c>
      <c r="C144" s="84" t="str">
        <f>'JCN-R3 SP500 Total MRP 1'!C144</f>
        <v>GRMN</v>
      </c>
      <c r="D144" s="85">
        <f>'JCN-R3 SP500 Total MRP 1'!D144</f>
        <v>217.13</v>
      </c>
      <c r="E144" s="86">
        <f>'JCN-R3 SP500 Total MRP 1'!E144</f>
        <v>192.40378000000001</v>
      </c>
      <c r="F144" s="86">
        <f t="shared" si="5"/>
        <v>41776.6327514</v>
      </c>
      <c r="G144" s="78">
        <f t="shared" si="4"/>
        <v>1.1108654387614336E-3</v>
      </c>
      <c r="H144" s="80">
        <f>'JCN-R3 SP500 Total MRP 1'!H144</f>
        <v>1.6579929074747847E-2</v>
      </c>
      <c r="I144" s="80">
        <f t="shared" si="6"/>
        <v>1.8418070186253218E-5</v>
      </c>
      <c r="J144" s="80">
        <f>'JCN-R3 SP500 Total MRP 1'!J144</f>
        <v>7.0000000000000007E-2</v>
      </c>
      <c r="K144" s="81">
        <f t="shared" si="7"/>
        <v>7.7760580713300364E-5</v>
      </c>
    </row>
    <row r="145" spans="2:11">
      <c r="B145" s="83" t="str">
        <f>'JCN-R3 SP500 Total MRP 1'!B145</f>
        <v>Freeport-McMoRan Inc</v>
      </c>
      <c r="C145" s="84" t="str">
        <f>'JCN-R3 SP500 Total MRP 1'!C145</f>
        <v>FCX</v>
      </c>
      <c r="D145" s="85">
        <f>'JCN-R3 SP500 Total MRP 1'!D145</f>
        <v>37.86</v>
      </c>
      <c r="E145" s="86">
        <f>'JCN-R3 SP500 Total MRP 1'!E145</f>
        <v>1437.0730100000001</v>
      </c>
      <c r="F145" s="86">
        <f t="shared" si="5"/>
        <v>54407.584158600002</v>
      </c>
      <c r="G145" s="78">
        <f t="shared" si="4"/>
        <v>1.4467299269414527E-3</v>
      </c>
      <c r="H145" s="80">
        <f>'JCN-R3 SP500 Total MRP 1'!H145</f>
        <v>1.5847860538827259E-2</v>
      </c>
      <c r="I145" s="80">
        <f t="shared" si="6"/>
        <v>2.2927574119515891E-5</v>
      </c>
      <c r="J145" s="80">
        <f>'JCN-R3 SP500 Total MRP 1'!J145</f>
        <v>0.17499999999999999</v>
      </c>
      <c r="K145" s="81">
        <f t="shared" si="7"/>
        <v>2.5317773721475424E-4</v>
      </c>
    </row>
    <row r="146" spans="2:11">
      <c r="B146" s="83" t="str">
        <f>'JCN-R3 SP500 Total MRP 1'!B146</f>
        <v>Expand Energy Corp</v>
      </c>
      <c r="C146" s="84" t="str">
        <f>'JCN-R3 SP500 Total MRP 1'!C146</f>
        <v>EXE</v>
      </c>
      <c r="D146" s="85">
        <f>'JCN-R3 SP500 Total MRP 1'!D146</f>
        <v>111.32</v>
      </c>
      <c r="E146" s="86">
        <f>'JCN-R3 SP500 Total MRP 1'!E146</f>
        <v>232.69994</v>
      </c>
      <c r="F146" s="86" t="str">
        <f t="shared" si="5"/>
        <v>Excl.</v>
      </c>
      <c r="G146" s="78" t="str">
        <f t="shared" si="4"/>
        <v>Excl.</v>
      </c>
      <c r="H146" s="80">
        <f>'JCN-R3 SP500 Total MRP 1'!H146</f>
        <v>2.0661157024793389E-2</v>
      </c>
      <c r="I146" s="80" t="str">
        <f t="shared" si="6"/>
        <v>n/a</v>
      </c>
      <c r="J146" s="80" t="str">
        <f>'JCN-R3 SP500 Total MRP 1'!J146</f>
        <v/>
      </c>
      <c r="K146" s="81" t="str">
        <f t="shared" si="7"/>
        <v>n/a</v>
      </c>
    </row>
    <row r="147" spans="2:11">
      <c r="B147" s="83" t="str">
        <f>'JCN-R3 SP500 Total MRP 1'!B147</f>
        <v>Dexcom Inc</v>
      </c>
      <c r="C147" s="84" t="str">
        <f>'JCN-R3 SP500 Total MRP 1'!C147</f>
        <v>DXCM</v>
      </c>
      <c r="D147" s="85">
        <f>'JCN-R3 SP500 Total MRP 1'!D147</f>
        <v>68.290000000000006</v>
      </c>
      <c r="E147" s="86">
        <f>'JCN-R3 SP500 Total MRP 1'!E147</f>
        <v>392.10750000000002</v>
      </c>
      <c r="F147" s="86" t="str">
        <f t="shared" si="5"/>
        <v>Excl.</v>
      </c>
      <c r="G147" s="78" t="str">
        <f t="shared" si="4"/>
        <v>Excl.</v>
      </c>
      <c r="H147" s="80" t="str">
        <f>'JCN-R3 SP500 Total MRP 1'!H147</f>
        <v>n/a</v>
      </c>
      <c r="I147" s="80" t="str">
        <f t="shared" si="6"/>
        <v>n/a</v>
      </c>
      <c r="J147" s="80" t="str">
        <f>'JCN-R3 SP500 Total MRP 1'!J147</f>
        <v/>
      </c>
      <c r="K147" s="81" t="str">
        <f t="shared" si="7"/>
        <v>n/a</v>
      </c>
    </row>
    <row r="148" spans="2:11">
      <c r="B148" s="83" t="str">
        <f>'JCN-R3 SP500 Total MRP 1'!B148</f>
        <v>General Dynamics Corp</v>
      </c>
      <c r="C148" s="84" t="str">
        <f>'JCN-R3 SP500 Total MRP 1'!C148</f>
        <v>GD</v>
      </c>
      <c r="D148" s="85">
        <f>'JCN-R3 SP500 Total MRP 1'!D148</f>
        <v>272.58</v>
      </c>
      <c r="E148" s="86">
        <f>'JCN-R3 SP500 Total MRP 1'!E148</f>
        <v>268.38182</v>
      </c>
      <c r="F148" s="86">
        <f t="shared" si="5"/>
        <v>73155.516495599994</v>
      </c>
      <c r="G148" s="78">
        <f t="shared" si="4"/>
        <v>1.9452485654670346E-3</v>
      </c>
      <c r="H148" s="80">
        <f>'JCN-R3 SP500 Total MRP 1'!H148</f>
        <v>2.2011886418666079E-2</v>
      </c>
      <c r="I148" s="80">
        <f t="shared" si="6"/>
        <v>4.2818590479133493E-5</v>
      </c>
      <c r="J148" s="80">
        <f>'JCN-R3 SP500 Total MRP 1'!J148</f>
        <v>9.5000000000000001E-2</v>
      </c>
      <c r="K148" s="81">
        <f t="shared" si="7"/>
        <v>1.8479861371936828E-4</v>
      </c>
    </row>
    <row r="149" spans="2:11">
      <c r="B149" s="83" t="str">
        <f>'JCN-R3 SP500 Total MRP 1'!B149</f>
        <v>General Mills Inc</v>
      </c>
      <c r="C149" s="84" t="str">
        <f>'JCN-R3 SP500 Total MRP 1'!C149</f>
        <v>GIS</v>
      </c>
      <c r="D149" s="85">
        <f>'JCN-R3 SP500 Total MRP 1'!D149</f>
        <v>59.79</v>
      </c>
      <c r="E149" s="86">
        <f>'JCN-R3 SP500 Total MRP 1'!E149</f>
        <v>547.60053000000005</v>
      </c>
      <c r="F149" s="86">
        <f t="shared" si="5"/>
        <v>32741.035688700002</v>
      </c>
      <c r="G149" s="78">
        <f t="shared" si="4"/>
        <v>8.7060355467764796E-4</v>
      </c>
      <c r="H149" s="80">
        <f>'JCN-R3 SP500 Total MRP 1'!H149</f>
        <v>4.0140491721023581E-2</v>
      </c>
      <c r="I149" s="80">
        <f t="shared" si="6"/>
        <v>3.4946454778831829E-5</v>
      </c>
      <c r="J149" s="80">
        <f>'JCN-R3 SP500 Total MRP 1'!J149</f>
        <v>4.4999999999999998E-2</v>
      </c>
      <c r="K149" s="81">
        <f t="shared" si="7"/>
        <v>3.9177159960494159E-5</v>
      </c>
    </row>
    <row r="150" spans="2:11">
      <c r="B150" s="83" t="str">
        <f>'JCN-R3 SP500 Total MRP 1'!B150</f>
        <v>Genuine Parts Co</v>
      </c>
      <c r="C150" s="84" t="str">
        <f>'JCN-R3 SP500 Total MRP 1'!C150</f>
        <v>GPC</v>
      </c>
      <c r="D150" s="85">
        <f>'JCN-R3 SP500 Total MRP 1'!D150</f>
        <v>119.14</v>
      </c>
      <c r="E150" s="86">
        <f>'JCN-R3 SP500 Total MRP 1'!E150</f>
        <v>138.78202999999999</v>
      </c>
      <c r="F150" s="86">
        <f t="shared" si="5"/>
        <v>16534.4910542</v>
      </c>
      <c r="G150" s="78">
        <f t="shared" si="4"/>
        <v>4.3966192222625591E-4</v>
      </c>
      <c r="H150" s="80">
        <f>'JCN-R3 SP500 Total MRP 1'!H150</f>
        <v>3.4581165015947622E-2</v>
      </c>
      <c r="I150" s="80">
        <f t="shared" si="6"/>
        <v>1.5204021483734885E-5</v>
      </c>
      <c r="J150" s="80">
        <f>'JCN-R3 SP500 Total MRP 1'!J150</f>
        <v>3.5000000000000003E-2</v>
      </c>
      <c r="K150" s="81">
        <f t="shared" si="7"/>
        <v>1.538816727791896E-5</v>
      </c>
    </row>
    <row r="151" spans="2:11">
      <c r="B151" s="83" t="str">
        <f>'JCN-R3 SP500 Total MRP 1'!B151</f>
        <v>Atmos Energy Corp</v>
      </c>
      <c r="C151" s="84" t="str">
        <f>'JCN-R3 SP500 Total MRP 1'!C151</f>
        <v>ATO</v>
      </c>
      <c r="D151" s="85">
        <f>'JCN-R3 SP500 Total MRP 1'!D151</f>
        <v>154.58000000000001</v>
      </c>
      <c r="E151" s="86">
        <f>'JCN-R3 SP500 Total MRP 1'!E151</f>
        <v>158.72819999999999</v>
      </c>
      <c r="F151" s="86">
        <f t="shared" si="5"/>
        <v>24536.205156</v>
      </c>
      <c r="G151" s="78">
        <f t="shared" ref="G151:G214" si="8">IF(F151="Excl.","Excl.",F151/SUM($F$23:$F$525))</f>
        <v>6.5243224527824313E-4</v>
      </c>
      <c r="H151" s="80">
        <f>'JCN-R3 SP500 Total MRP 1'!H151</f>
        <v>2.2512614827273899E-2</v>
      </c>
      <c r="I151" s="80">
        <f t="shared" si="6"/>
        <v>1.4687955838842577E-5</v>
      </c>
      <c r="J151" s="80">
        <f>'JCN-R3 SP500 Total MRP 1'!J151</f>
        <v>0.06</v>
      </c>
      <c r="K151" s="81">
        <f t="shared" si="7"/>
        <v>3.9145934716694587E-5</v>
      </c>
    </row>
    <row r="152" spans="2:11">
      <c r="B152" s="83" t="str">
        <f>'JCN-R3 SP500 Total MRP 1'!B152</f>
        <v>WW Grainger Inc</v>
      </c>
      <c r="C152" s="84" t="str">
        <f>'JCN-R3 SP500 Total MRP 1'!C152</f>
        <v>GWW</v>
      </c>
      <c r="D152" s="85">
        <f>'JCN-R3 SP500 Total MRP 1'!D152</f>
        <v>987.83</v>
      </c>
      <c r="E152" s="86">
        <f>'JCN-R3 SP500 Total MRP 1'!E152</f>
        <v>48.171430000000001</v>
      </c>
      <c r="F152" s="86">
        <f t="shared" ref="F152:F215" si="9">IF(OR(J152="",J152&gt;0.2,J152&lt;0),"Excl.",D152*E152)</f>
        <v>47585.1836969</v>
      </c>
      <c r="G152" s="78">
        <f t="shared" si="8"/>
        <v>1.2653182529228327E-3</v>
      </c>
      <c r="H152" s="80">
        <f>'JCN-R3 SP500 Total MRP 1'!H152</f>
        <v>8.3010234554528606E-3</v>
      </c>
      <c r="I152" s="80">
        <f t="shared" ref="I152:I215" si="10">IFERROR($H152*$G152, "n/a")</f>
        <v>1.050343649612507E-5</v>
      </c>
      <c r="J152" s="80">
        <f>'JCN-R3 SP500 Total MRP 1'!J152</f>
        <v>0.05</v>
      </c>
      <c r="K152" s="81">
        <f t="shared" ref="K152:K215" si="11">IFERROR($J152*$G152, "n/a")</f>
        <v>6.3265912646141641E-5</v>
      </c>
    </row>
    <row r="153" spans="2:11">
      <c r="B153" s="83" t="str">
        <f>'JCN-R3 SP500 Total MRP 1'!B153</f>
        <v>Halliburton Co</v>
      </c>
      <c r="C153" s="84" t="str">
        <f>'JCN-R3 SP500 Total MRP 1'!C153</f>
        <v>HAL</v>
      </c>
      <c r="D153" s="85">
        <f>'JCN-R3 SP500 Total MRP 1'!D153</f>
        <v>25.37</v>
      </c>
      <c r="E153" s="86">
        <f>'JCN-R3 SP500 Total MRP 1'!E153</f>
        <v>868.09162000000003</v>
      </c>
      <c r="F153" s="86">
        <f t="shared" si="9"/>
        <v>22023.4843994</v>
      </c>
      <c r="G153" s="78">
        <f t="shared" si="8"/>
        <v>5.8561751029527877E-4</v>
      </c>
      <c r="H153" s="80">
        <f>'JCN-R3 SP500 Total MRP 1'!H153</f>
        <v>2.6803310997240835E-2</v>
      </c>
      <c r="I153" s="80">
        <f t="shared" si="10"/>
        <v>1.5696488253874245E-5</v>
      </c>
      <c r="J153" s="80">
        <f>'JCN-R3 SP500 Total MRP 1'!J153</f>
        <v>0.16</v>
      </c>
      <c r="K153" s="81">
        <f t="shared" si="11"/>
        <v>9.3698801647244608E-5</v>
      </c>
    </row>
    <row r="154" spans="2:11">
      <c r="B154" s="83" t="str">
        <f>'JCN-R3 SP500 Total MRP 1'!B154</f>
        <v>L3Harris Technologies Inc</v>
      </c>
      <c r="C154" s="84" t="str">
        <f>'JCN-R3 SP500 Total MRP 1'!C154</f>
        <v>LHX</v>
      </c>
      <c r="D154" s="85">
        <f>'JCN-R3 SP500 Total MRP 1'!D154</f>
        <v>209.31</v>
      </c>
      <c r="E154" s="86">
        <f>'JCN-R3 SP500 Total MRP 1'!E154</f>
        <v>187.71635000000001</v>
      </c>
      <c r="F154" s="86">
        <f t="shared" si="9"/>
        <v>39290.909218500004</v>
      </c>
      <c r="G154" s="78">
        <f t="shared" si="8"/>
        <v>1.0447685759662378E-3</v>
      </c>
      <c r="H154" s="80">
        <f>'JCN-R3 SP500 Total MRP 1'!H154</f>
        <v>2.2932492475275904E-2</v>
      </c>
      <c r="I154" s="80">
        <f t="shared" si="10"/>
        <v>2.3959147506750469E-5</v>
      </c>
      <c r="J154" s="80">
        <f>'JCN-R3 SP500 Total MRP 1'!J154</f>
        <v>0.09</v>
      </c>
      <c r="K154" s="81">
        <f t="shared" si="11"/>
        <v>9.4029171836961398E-5</v>
      </c>
    </row>
    <row r="155" spans="2:11">
      <c r="B155" s="83" t="str">
        <f>'JCN-R3 SP500 Total MRP 1'!B155</f>
        <v>Healthpeak Properties Inc</v>
      </c>
      <c r="C155" s="84" t="str">
        <f>'JCN-R3 SP500 Total MRP 1'!C155</f>
        <v>DOC</v>
      </c>
      <c r="D155" s="85">
        <f>'JCN-R3 SP500 Total MRP 1'!D155</f>
        <v>20.22</v>
      </c>
      <c r="E155" s="86">
        <f>'JCN-R3 SP500 Total MRP 1'!E155</f>
        <v>698.59612000000004</v>
      </c>
      <c r="F155" s="86">
        <f t="shared" si="9"/>
        <v>14125.6135464</v>
      </c>
      <c r="G155" s="78">
        <f t="shared" si="8"/>
        <v>3.7560844080882118E-4</v>
      </c>
      <c r="H155" s="80">
        <f>'JCN-R3 SP500 Total MRP 1'!H155</f>
        <v>6.0336300692383785E-2</v>
      </c>
      <c r="I155" s="80">
        <f t="shared" si="10"/>
        <v>2.2662823827238471E-5</v>
      </c>
      <c r="J155" s="80">
        <f>'JCN-R3 SP500 Total MRP 1'!J155</f>
        <v>0.06</v>
      </c>
      <c r="K155" s="81">
        <f t="shared" si="11"/>
        <v>2.2536506448529268E-5</v>
      </c>
    </row>
    <row r="156" spans="2:11">
      <c r="B156" s="83" t="str">
        <f>'JCN-R3 SP500 Total MRP 1'!B156</f>
        <v>Insulet Corp</v>
      </c>
      <c r="C156" s="84" t="str">
        <f>'JCN-R3 SP500 Total MRP 1'!C156</f>
        <v>PODD</v>
      </c>
      <c r="D156" s="85">
        <f>'JCN-R3 SP500 Total MRP 1'!D156</f>
        <v>262.61</v>
      </c>
      <c r="E156" s="86">
        <f>'JCN-R3 SP500 Total MRP 1'!E156</f>
        <v>70.226100000000002</v>
      </c>
      <c r="F156" s="86" t="str">
        <f t="shared" si="9"/>
        <v>Excl.</v>
      </c>
      <c r="G156" s="78" t="str">
        <f t="shared" si="8"/>
        <v>Excl.</v>
      </c>
      <c r="H156" s="80" t="str">
        <f>'JCN-R3 SP500 Total MRP 1'!H156</f>
        <v>n/a</v>
      </c>
      <c r="I156" s="80" t="str">
        <f t="shared" si="10"/>
        <v>n/a</v>
      </c>
      <c r="J156" s="80" t="str">
        <f>'JCN-R3 SP500 Total MRP 1'!J156</f>
        <v/>
      </c>
      <c r="K156" s="81" t="str">
        <f t="shared" si="11"/>
        <v>n/a</v>
      </c>
    </row>
    <row r="157" spans="2:11">
      <c r="B157" s="83" t="str">
        <f>'JCN-R3 SP500 Total MRP 1'!B157</f>
        <v>Fortive Corp</v>
      </c>
      <c r="C157" s="84" t="str">
        <f>'JCN-R3 SP500 Total MRP 1'!C157</f>
        <v>FTV</v>
      </c>
      <c r="D157" s="85">
        <f>'JCN-R3 SP500 Total MRP 1'!D157</f>
        <v>73.180000000000007</v>
      </c>
      <c r="E157" s="86">
        <f>'JCN-R3 SP500 Total MRP 1'!E157</f>
        <v>340.29012999999998</v>
      </c>
      <c r="F157" s="86">
        <f t="shared" si="9"/>
        <v>24902.431713400001</v>
      </c>
      <c r="G157" s="78">
        <f t="shared" si="8"/>
        <v>6.6217042661500028E-4</v>
      </c>
      <c r="H157" s="80">
        <f>'JCN-R3 SP500 Total MRP 1'!H157</f>
        <v>4.3727794479365943E-3</v>
      </c>
      <c r="I157" s="80">
        <f t="shared" si="10"/>
        <v>2.8955252325334801E-6</v>
      </c>
      <c r="J157" s="80">
        <f>'JCN-R3 SP500 Total MRP 1'!J157</f>
        <v>0.105</v>
      </c>
      <c r="K157" s="81">
        <f t="shared" si="11"/>
        <v>6.9527894794575024E-5</v>
      </c>
    </row>
    <row r="158" spans="2:11">
      <c r="B158" s="83" t="str">
        <f>'JCN-R3 SP500 Total MRP 1'!B158</f>
        <v>Hershey Co/The</v>
      </c>
      <c r="C158" s="84" t="str">
        <f>'JCN-R3 SP500 Total MRP 1'!C158</f>
        <v>HSY</v>
      </c>
      <c r="D158" s="85">
        <f>'JCN-R3 SP500 Total MRP 1'!D158</f>
        <v>171.03</v>
      </c>
      <c r="E158" s="86">
        <f>'JCN-R3 SP500 Total MRP 1'!E158</f>
        <v>147.94945999999999</v>
      </c>
      <c r="F158" s="86">
        <f t="shared" si="9"/>
        <v>25303.796143799998</v>
      </c>
      <c r="G158" s="78">
        <f t="shared" si="8"/>
        <v>6.7284294483188763E-4</v>
      </c>
      <c r="H158" s="80">
        <f>'JCN-R3 SP500 Total MRP 1'!H158</f>
        <v>3.2041162369175001E-2</v>
      </c>
      <c r="I158" s="80">
        <f t="shared" si="10"/>
        <v>2.1558670044312368E-5</v>
      </c>
      <c r="J158" s="80">
        <f>'JCN-R3 SP500 Total MRP 1'!J158</f>
        <v>7.0000000000000007E-2</v>
      </c>
      <c r="K158" s="81">
        <f t="shared" si="11"/>
        <v>4.7099006138232139E-5</v>
      </c>
    </row>
    <row r="159" spans="2:11">
      <c r="B159" s="83" t="str">
        <f>'JCN-R3 SP500 Total MRP 1'!B159</f>
        <v>Synchrony Financial</v>
      </c>
      <c r="C159" s="84" t="str">
        <f>'JCN-R3 SP500 Total MRP 1'!C159</f>
        <v>SYF</v>
      </c>
      <c r="D159" s="85">
        <f>'JCN-R3 SP500 Total MRP 1'!D159</f>
        <v>52.94</v>
      </c>
      <c r="E159" s="86">
        <f>'JCN-R3 SP500 Total MRP 1'!E159</f>
        <v>388.74948999999998</v>
      </c>
      <c r="F159" s="86" t="str">
        <f t="shared" si="9"/>
        <v>Excl.</v>
      </c>
      <c r="G159" s="78" t="str">
        <f t="shared" si="8"/>
        <v>Excl.</v>
      </c>
      <c r="H159" s="80">
        <f>'JCN-R3 SP500 Total MRP 1'!H159</f>
        <v>1.8889308651303362E-2</v>
      </c>
      <c r="I159" s="80" t="str">
        <f t="shared" si="10"/>
        <v>n/a</v>
      </c>
      <c r="J159" s="80">
        <f>'JCN-R3 SP500 Total MRP 1'!J159</f>
        <v>0.47</v>
      </c>
      <c r="K159" s="81" t="str">
        <f t="shared" si="11"/>
        <v>n/a</v>
      </c>
    </row>
    <row r="160" spans="2:11">
      <c r="B160" s="83" t="str">
        <f>'JCN-R3 SP500 Total MRP 1'!B160</f>
        <v>Hormel Foods Corp</v>
      </c>
      <c r="C160" s="84" t="str">
        <f>'JCN-R3 SP500 Total MRP 1'!C160</f>
        <v>HRL</v>
      </c>
      <c r="D160" s="85">
        <f>'JCN-R3 SP500 Total MRP 1'!D160</f>
        <v>30.94</v>
      </c>
      <c r="E160" s="86">
        <f>'JCN-R3 SP500 Total MRP 1'!E160</f>
        <v>549.91250000000002</v>
      </c>
      <c r="F160" s="86">
        <f t="shared" si="9"/>
        <v>17014.292750000001</v>
      </c>
      <c r="G160" s="78">
        <f t="shared" si="8"/>
        <v>4.5242013384410077E-4</v>
      </c>
      <c r="H160" s="80">
        <f>'JCN-R3 SP500 Total MRP 1'!H160</f>
        <v>3.749191984486102E-2</v>
      </c>
      <c r="I160" s="80">
        <f t="shared" si="10"/>
        <v>1.6962099394284322E-5</v>
      </c>
      <c r="J160" s="80">
        <f>'JCN-R3 SP500 Total MRP 1'!J160</f>
        <v>0.06</v>
      </c>
      <c r="K160" s="81">
        <f t="shared" si="11"/>
        <v>2.7145208030646046E-5</v>
      </c>
    </row>
    <row r="161" spans="2:11">
      <c r="B161" s="83" t="str">
        <f>'JCN-R3 SP500 Total MRP 1'!B161</f>
        <v>Arthur J Gallagher &amp; Co</v>
      </c>
      <c r="C161" s="84" t="str">
        <f>'JCN-R3 SP500 Total MRP 1'!C161</f>
        <v>AJG</v>
      </c>
      <c r="D161" s="85">
        <f>'JCN-R3 SP500 Total MRP 1'!D161</f>
        <v>345.24</v>
      </c>
      <c r="E161" s="86">
        <f>'JCN-R3 SP500 Total MRP 1'!E161</f>
        <v>255.73480000000001</v>
      </c>
      <c r="F161" s="86">
        <f t="shared" si="9"/>
        <v>88289.882352000001</v>
      </c>
      <c r="G161" s="78">
        <f t="shared" si="8"/>
        <v>2.3476803283975318E-3</v>
      </c>
      <c r="H161" s="80">
        <f>'JCN-R3 SP500 Total MRP 1'!H161</f>
        <v>7.5309929324527854E-3</v>
      </c>
      <c r="I161" s="80">
        <f t="shared" si="10"/>
        <v>1.7680363960820246E-5</v>
      </c>
      <c r="J161" s="80">
        <f>'JCN-R3 SP500 Total MRP 1'!J161</f>
        <v>0.16500000000000001</v>
      </c>
      <c r="K161" s="81">
        <f t="shared" si="11"/>
        <v>3.8736725418559277E-4</v>
      </c>
    </row>
    <row r="162" spans="2:11">
      <c r="B162" s="83" t="str">
        <f>'JCN-R3 SP500 Total MRP 1'!B162</f>
        <v>Mondelez International Inc</v>
      </c>
      <c r="C162" s="84" t="str">
        <f>'JCN-R3 SP500 Total MRP 1'!C162</f>
        <v>MDLZ</v>
      </c>
      <c r="D162" s="85">
        <f>'JCN-R3 SP500 Total MRP 1'!D162</f>
        <v>67.849999999999994</v>
      </c>
      <c r="E162" s="86">
        <f>'JCN-R3 SP500 Total MRP 1'!E162</f>
        <v>1293.5251699999999</v>
      </c>
      <c r="F162" s="86">
        <f t="shared" si="9"/>
        <v>87765.682784499979</v>
      </c>
      <c r="G162" s="78">
        <f t="shared" si="8"/>
        <v>2.3337415510428648E-3</v>
      </c>
      <c r="H162" s="80">
        <f>'JCN-R3 SP500 Total MRP 1'!H162</f>
        <v>2.7708179808400884E-2</v>
      </c>
      <c r="I162" s="80">
        <f t="shared" si="10"/>
        <v>6.4663730522632065E-5</v>
      </c>
      <c r="J162" s="80">
        <f>'JCN-R3 SP500 Total MRP 1'!J162</f>
        <v>7.4999999999999997E-2</v>
      </c>
      <c r="K162" s="81">
        <f t="shared" si="11"/>
        <v>1.7503061632821485E-4</v>
      </c>
    </row>
    <row r="163" spans="2:11">
      <c r="B163" s="83" t="str">
        <f>'JCN-R3 SP500 Total MRP 1'!B163</f>
        <v>CenterPoint Energy Inc</v>
      </c>
      <c r="C163" s="84" t="str">
        <f>'JCN-R3 SP500 Total MRP 1'!C163</f>
        <v>CNP</v>
      </c>
      <c r="D163" s="85">
        <f>'JCN-R3 SP500 Total MRP 1'!D163</f>
        <v>36.229999999999997</v>
      </c>
      <c r="E163" s="86">
        <f>'JCN-R3 SP500 Total MRP 1'!E163</f>
        <v>652.72675000000004</v>
      </c>
      <c r="F163" s="86">
        <f t="shared" si="9"/>
        <v>23648.290152499998</v>
      </c>
      <c r="G163" s="78">
        <f t="shared" si="8"/>
        <v>6.288220587939618E-4</v>
      </c>
      <c r="H163" s="80">
        <f>'JCN-R3 SP500 Total MRP 1'!H163</f>
        <v>2.428926304167817E-2</v>
      </c>
      <c r="I163" s="80">
        <f t="shared" si="10"/>
        <v>1.5273624392456153E-5</v>
      </c>
      <c r="J163" s="80">
        <f>'JCN-R3 SP500 Total MRP 1'!J163</f>
        <v>6.5000000000000002E-2</v>
      </c>
      <c r="K163" s="81">
        <f t="shared" si="11"/>
        <v>4.0873433821607516E-5</v>
      </c>
    </row>
    <row r="164" spans="2:11">
      <c r="B164" s="83" t="str">
        <f>'JCN-R3 SP500 Total MRP 1'!B164</f>
        <v>Humana Inc</v>
      </c>
      <c r="C164" s="84" t="str">
        <f>'JCN-R3 SP500 Total MRP 1'!C164</f>
        <v>HUM</v>
      </c>
      <c r="D164" s="85">
        <f>'JCN-R3 SP500 Total MRP 1'!D164</f>
        <v>264.60000000000002</v>
      </c>
      <c r="E164" s="86">
        <f>'JCN-R3 SP500 Total MRP 1'!E164</f>
        <v>120.69262999999999</v>
      </c>
      <c r="F164" s="86">
        <f t="shared" si="9"/>
        <v>31935.269898000002</v>
      </c>
      <c r="G164" s="78">
        <f t="shared" si="8"/>
        <v>8.491777644769068E-4</v>
      </c>
      <c r="H164" s="80">
        <f>'JCN-R3 SP500 Total MRP 1'!H164</f>
        <v>1.3378684807256234E-2</v>
      </c>
      <c r="I164" s="80">
        <f t="shared" si="10"/>
        <v>1.1360881656267005E-5</v>
      </c>
      <c r="J164" s="80">
        <f>'JCN-R3 SP500 Total MRP 1'!J164</f>
        <v>0.02</v>
      </c>
      <c r="K164" s="81">
        <f t="shared" si="11"/>
        <v>1.6983555289538136E-5</v>
      </c>
    </row>
    <row r="165" spans="2:11">
      <c r="B165" s="83" t="str">
        <f>'JCN-R3 SP500 Total MRP 1'!B165</f>
        <v>Willis Towers Watson PLC</v>
      </c>
      <c r="C165" s="84" t="str">
        <f>'JCN-R3 SP500 Total MRP 1'!C165</f>
        <v>WTW</v>
      </c>
      <c r="D165" s="85">
        <f>'JCN-R3 SP500 Total MRP 1'!D165</f>
        <v>337.95</v>
      </c>
      <c r="E165" s="86">
        <f>'JCN-R3 SP500 Total MRP 1'!E165</f>
        <v>99.38082</v>
      </c>
      <c r="F165" s="86">
        <f t="shared" si="9"/>
        <v>33585.748118999996</v>
      </c>
      <c r="G165" s="78">
        <f t="shared" si="8"/>
        <v>8.9306495912104447E-4</v>
      </c>
      <c r="H165" s="80">
        <f>'JCN-R3 SP500 Total MRP 1'!H165</f>
        <v>1.0889184790649507E-2</v>
      </c>
      <c r="I165" s="80">
        <f t="shared" si="10"/>
        <v>9.7247493699229009E-6</v>
      </c>
      <c r="J165" s="80">
        <f>'JCN-R3 SP500 Total MRP 1'!J165</f>
        <v>9.5000000000000001E-2</v>
      </c>
      <c r="K165" s="81">
        <f t="shared" si="11"/>
        <v>8.4841171116499222E-5</v>
      </c>
    </row>
    <row r="166" spans="2:11">
      <c r="B166" s="83" t="str">
        <f>'JCN-R3 SP500 Total MRP 1'!B166</f>
        <v>Illinois Tool Works Inc</v>
      </c>
      <c r="C166" s="84" t="str">
        <f>'JCN-R3 SP500 Total MRP 1'!C166</f>
        <v>ITW</v>
      </c>
      <c r="D166" s="85">
        <f>'JCN-R3 SP500 Total MRP 1'!D166</f>
        <v>248.01</v>
      </c>
      <c r="E166" s="86">
        <f>'JCN-R3 SP500 Total MRP 1'!E166</f>
        <v>293.36597999999998</v>
      </c>
      <c r="F166" s="86">
        <f t="shared" si="9"/>
        <v>72757.696699799999</v>
      </c>
      <c r="G166" s="78">
        <f t="shared" si="8"/>
        <v>1.9346703011861601E-3</v>
      </c>
      <c r="H166" s="80">
        <f>'JCN-R3 SP500 Total MRP 1'!H166</f>
        <v>2.4192572880125801E-2</v>
      </c>
      <c r="I166" s="80">
        <f t="shared" si="10"/>
        <v>4.6804652260461111E-5</v>
      </c>
      <c r="J166" s="80">
        <f>'JCN-R3 SP500 Total MRP 1'!J166</f>
        <v>0.09</v>
      </c>
      <c r="K166" s="81">
        <f t="shared" si="11"/>
        <v>1.7412032710675441E-4</v>
      </c>
    </row>
    <row r="167" spans="2:11">
      <c r="B167" s="83" t="str">
        <f>'JCN-R3 SP500 Total MRP 1'!B167</f>
        <v>CDW Corp/DE</v>
      </c>
      <c r="C167" s="84" t="str">
        <f>'JCN-R3 SP500 Total MRP 1'!C167</f>
        <v>CDW</v>
      </c>
      <c r="D167" s="85">
        <f>'JCN-R3 SP500 Total MRP 1'!D167</f>
        <v>160.26</v>
      </c>
      <c r="E167" s="86">
        <f>'JCN-R3 SP500 Total MRP 1'!E167</f>
        <v>132.49226999999999</v>
      </c>
      <c r="F167" s="86">
        <f t="shared" si="9"/>
        <v>21233.211190199996</v>
      </c>
      <c r="G167" s="78">
        <f t="shared" si="8"/>
        <v>5.6460367702385625E-4</v>
      </c>
      <c r="H167" s="80">
        <f>'JCN-R3 SP500 Total MRP 1'!H167</f>
        <v>1.5599650567827281E-2</v>
      </c>
      <c r="I167" s="80">
        <f t="shared" si="10"/>
        <v>8.8076200708825697E-6</v>
      </c>
      <c r="J167" s="80">
        <f>'JCN-R3 SP500 Total MRP 1'!J167</f>
        <v>7.0000000000000007E-2</v>
      </c>
      <c r="K167" s="81">
        <f t="shared" si="11"/>
        <v>3.9522257391669941E-5</v>
      </c>
    </row>
    <row r="168" spans="2:11">
      <c r="B168" s="83" t="str">
        <f>'JCN-R3 SP500 Total MRP 1'!B168</f>
        <v>Trane Technologies PLC</v>
      </c>
      <c r="C168" s="84" t="str">
        <f>'JCN-R3 SP500 Total MRP 1'!C168</f>
        <v>TT</v>
      </c>
      <c r="D168" s="85">
        <f>'JCN-R3 SP500 Total MRP 1'!D168</f>
        <v>336.92</v>
      </c>
      <c r="E168" s="86">
        <f>'JCN-R3 SP500 Total MRP 1'!E168</f>
        <v>224.29096000000001</v>
      </c>
      <c r="F168" s="86">
        <f t="shared" si="9"/>
        <v>75568.110243200004</v>
      </c>
      <c r="G168" s="78">
        <f t="shared" si="8"/>
        <v>2.0094008639045136E-3</v>
      </c>
      <c r="H168" s="80">
        <f>'JCN-R3 SP500 Total MRP 1'!H168</f>
        <v>1.1159919268669119E-2</v>
      </c>
      <c r="I168" s="80">
        <f t="shared" si="10"/>
        <v>2.2424751419568357E-5</v>
      </c>
      <c r="J168" s="80">
        <f>'JCN-R3 SP500 Total MRP 1'!J168</f>
        <v>0.14000000000000001</v>
      </c>
      <c r="K168" s="81">
        <f t="shared" si="11"/>
        <v>2.8131612094663193E-4</v>
      </c>
    </row>
    <row r="169" spans="2:11">
      <c r="B169" s="83" t="str">
        <f>'JCN-R3 SP500 Total MRP 1'!B169</f>
        <v>Interpublic Group of Cos Inc/The</v>
      </c>
      <c r="C169" s="84" t="str">
        <f>'JCN-R3 SP500 Total MRP 1'!C169</f>
        <v>IPG</v>
      </c>
      <c r="D169" s="85">
        <f>'JCN-R3 SP500 Total MRP 1'!D169</f>
        <v>27.16</v>
      </c>
      <c r="E169" s="86">
        <f>'JCN-R3 SP500 Total MRP 1'!E169</f>
        <v>372.64915999999999</v>
      </c>
      <c r="F169" s="86">
        <f t="shared" si="9"/>
        <v>10121.1511856</v>
      </c>
      <c r="G169" s="78">
        <f t="shared" si="8"/>
        <v>2.6912741195460685E-4</v>
      </c>
      <c r="H169" s="80">
        <f>'JCN-R3 SP500 Total MRP 1'!H169</f>
        <v>4.8600883652430052E-2</v>
      </c>
      <c r="I169" s="80">
        <f t="shared" si="10"/>
        <v>1.307983003608546E-5</v>
      </c>
      <c r="J169" s="80">
        <f>'JCN-R3 SP500 Total MRP 1'!J169</f>
        <v>8.5000000000000006E-2</v>
      </c>
      <c r="K169" s="81">
        <f t="shared" si="11"/>
        <v>2.2875830016141582E-5</v>
      </c>
    </row>
    <row r="170" spans="2:11">
      <c r="B170" s="83" t="str">
        <f>'JCN-R3 SP500 Total MRP 1'!B170</f>
        <v>International Flavors &amp; Fragrances Inc</v>
      </c>
      <c r="C170" s="84" t="str">
        <f>'JCN-R3 SP500 Total MRP 1'!C170</f>
        <v>IFF</v>
      </c>
      <c r="D170" s="85">
        <f>'JCN-R3 SP500 Total MRP 1'!D170</f>
        <v>77.61</v>
      </c>
      <c r="E170" s="86">
        <f>'JCN-R3 SP500 Total MRP 1'!E170</f>
        <v>255.73500999999999</v>
      </c>
      <c r="F170" s="86">
        <f t="shared" si="9"/>
        <v>19847.594126100001</v>
      </c>
      <c r="G170" s="78">
        <f t="shared" si="8"/>
        <v>5.277592976066284E-4</v>
      </c>
      <c r="H170" s="80">
        <f>'JCN-R3 SP500 Total MRP 1'!H170</f>
        <v>2.0615900012884939E-2</v>
      </c>
      <c r="I170" s="80">
        <f t="shared" si="10"/>
        <v>1.0880232910328637E-5</v>
      </c>
      <c r="J170" s="80">
        <f>'JCN-R3 SP500 Total MRP 1'!J170</f>
        <v>5.0000000000000001E-3</v>
      </c>
      <c r="K170" s="81">
        <f t="shared" si="11"/>
        <v>2.6387964880331419E-6</v>
      </c>
    </row>
    <row r="171" spans="2:11">
      <c r="B171" s="83" t="str">
        <f>'JCN-R3 SP500 Total MRP 1'!B171</f>
        <v>Generac Holdings Inc</v>
      </c>
      <c r="C171" s="84" t="str">
        <f>'JCN-R3 SP500 Total MRP 1'!C171</f>
        <v>GNRC</v>
      </c>
      <c r="D171" s="85">
        <f>'JCN-R3 SP500 Total MRP 1'!D171</f>
        <v>126.65</v>
      </c>
      <c r="E171" s="86">
        <f>'JCN-R3 SP500 Total MRP 1'!E171</f>
        <v>59.61403</v>
      </c>
      <c r="F171" s="86">
        <f t="shared" si="9"/>
        <v>7550.1168995000007</v>
      </c>
      <c r="G171" s="78">
        <f t="shared" si="8"/>
        <v>2.0076208564181412E-4</v>
      </c>
      <c r="H171" s="80" t="str">
        <f>'JCN-R3 SP500 Total MRP 1'!H171</f>
        <v>n/a</v>
      </c>
      <c r="I171" s="80" t="str">
        <f t="shared" si="10"/>
        <v>n/a</v>
      </c>
      <c r="J171" s="80">
        <f>'JCN-R3 SP500 Total MRP 1'!J171</f>
        <v>0.18</v>
      </c>
      <c r="K171" s="81">
        <f t="shared" si="11"/>
        <v>3.6137175415526542E-5</v>
      </c>
    </row>
    <row r="172" spans="2:11">
      <c r="B172" s="83" t="str">
        <f>'JCN-R3 SP500 Total MRP 1'!B172</f>
        <v>NXP Semiconductors NV</v>
      </c>
      <c r="C172" s="84" t="str">
        <f>'JCN-R3 SP500 Total MRP 1'!C172</f>
        <v>NXPI</v>
      </c>
      <c r="D172" s="85">
        <f>'JCN-R3 SP500 Total MRP 1'!D172</f>
        <v>190.06</v>
      </c>
      <c r="E172" s="86">
        <f>'JCN-R3 SP500 Total MRP 1'!E172</f>
        <v>253.62011999999999</v>
      </c>
      <c r="F172" s="86">
        <f t="shared" si="9"/>
        <v>48203.040007199997</v>
      </c>
      <c r="G172" s="78">
        <f t="shared" si="8"/>
        <v>1.2817474186078033E-3</v>
      </c>
      <c r="H172" s="80">
        <f>'JCN-R3 SP500 Total MRP 1'!H172</f>
        <v>2.13406292749658E-2</v>
      </c>
      <c r="I172" s="80">
        <f t="shared" si="10"/>
        <v>2.7353296484653533E-5</v>
      </c>
      <c r="J172" s="80">
        <f>'JCN-R3 SP500 Total MRP 1'!J172</f>
        <v>6.5000000000000002E-2</v>
      </c>
      <c r="K172" s="81">
        <f t="shared" si="11"/>
        <v>8.3313582209507215E-5</v>
      </c>
    </row>
    <row r="173" spans="2:11">
      <c r="B173" s="83" t="str">
        <f>'JCN-R3 SP500 Total MRP 1'!B173</f>
        <v>Kellanova</v>
      </c>
      <c r="C173" s="84" t="str">
        <f>'JCN-R3 SP500 Total MRP 1'!C173</f>
        <v>K</v>
      </c>
      <c r="D173" s="85">
        <f>'JCN-R3 SP500 Total MRP 1'!D173</f>
        <v>82.49</v>
      </c>
      <c r="E173" s="86">
        <f>'JCN-R3 SP500 Total MRP 1'!E173</f>
        <v>345.21591999999998</v>
      </c>
      <c r="F173" s="86">
        <f t="shared" si="9"/>
        <v>28476.861240799997</v>
      </c>
      <c r="G173" s="78">
        <f t="shared" si="8"/>
        <v>7.572166274159482E-4</v>
      </c>
      <c r="H173" s="80">
        <f>'JCN-R3 SP500 Total MRP 1'!H173</f>
        <v>2.7639713904715722E-2</v>
      </c>
      <c r="I173" s="80">
        <f t="shared" si="10"/>
        <v>2.0929250945670526E-5</v>
      </c>
      <c r="J173" s="80">
        <f>'JCN-R3 SP500 Total MRP 1'!J173</f>
        <v>2.5000000000000001E-2</v>
      </c>
      <c r="K173" s="81">
        <f t="shared" si="11"/>
        <v>1.8930415685398707E-5</v>
      </c>
    </row>
    <row r="174" spans="2:11">
      <c r="B174" s="83" t="str">
        <f>'JCN-R3 SP500 Total MRP 1'!B174</f>
        <v>Broadridge Financial Solutions Inc</v>
      </c>
      <c r="C174" s="84" t="str">
        <f>'JCN-R3 SP500 Total MRP 1'!C174</f>
        <v>BR</v>
      </c>
      <c r="D174" s="85">
        <f>'JCN-R3 SP500 Total MRP 1'!D174</f>
        <v>242.46</v>
      </c>
      <c r="E174" s="86">
        <f>'JCN-R3 SP500 Total MRP 1'!E174</f>
        <v>117.01869000000001</v>
      </c>
      <c r="F174" s="86">
        <f t="shared" si="9"/>
        <v>28372.351577400004</v>
      </c>
      <c r="G174" s="78">
        <f t="shared" si="8"/>
        <v>7.5443765349101526E-4</v>
      </c>
      <c r="H174" s="80">
        <f>'JCN-R3 SP500 Total MRP 1'!H174</f>
        <v>1.4517858615854161E-2</v>
      </c>
      <c r="I174" s="80">
        <f t="shared" si="10"/>
        <v>1.0952819187859333E-5</v>
      </c>
      <c r="J174" s="80">
        <f>'JCN-R3 SP500 Total MRP 1'!J174</f>
        <v>9.5000000000000001E-2</v>
      </c>
      <c r="K174" s="81">
        <f t="shared" si="11"/>
        <v>7.1671577081646452E-5</v>
      </c>
    </row>
    <row r="175" spans="2:11">
      <c r="B175" s="83" t="str">
        <f>'JCN-R3 SP500 Total MRP 1'!B175</f>
        <v>Kimberly-Clark Corp</v>
      </c>
      <c r="C175" s="84" t="str">
        <f>'JCN-R3 SP500 Total MRP 1'!C175</f>
        <v>KMB</v>
      </c>
      <c r="D175" s="85">
        <f>'JCN-R3 SP500 Total MRP 1'!D175</f>
        <v>142.22</v>
      </c>
      <c r="E175" s="86">
        <f>'JCN-R3 SP500 Total MRP 1'!E175</f>
        <v>331.65170999999998</v>
      </c>
      <c r="F175" s="86">
        <f t="shared" si="9"/>
        <v>47167.506196199996</v>
      </c>
      <c r="G175" s="78">
        <f t="shared" si="8"/>
        <v>1.2542119604928776E-3</v>
      </c>
      <c r="H175" s="80">
        <f>'JCN-R3 SP500 Total MRP 1'!H175</f>
        <v>3.5438053719589371E-2</v>
      </c>
      <c r="I175" s="80">
        <f t="shared" si="10"/>
        <v>4.4446830831698098E-5</v>
      </c>
      <c r="J175" s="80">
        <f>'JCN-R3 SP500 Total MRP 1'!J175</f>
        <v>6.5000000000000002E-2</v>
      </c>
      <c r="K175" s="81">
        <f t="shared" si="11"/>
        <v>8.152377743203704E-5</v>
      </c>
    </row>
    <row r="176" spans="2:11">
      <c r="B176" s="83" t="str">
        <f>'JCN-R3 SP500 Total MRP 1'!B176</f>
        <v>Kimco Realty Corp</v>
      </c>
      <c r="C176" s="84" t="str">
        <f>'JCN-R3 SP500 Total MRP 1'!C176</f>
        <v>KIM</v>
      </c>
      <c r="D176" s="85">
        <f>'JCN-R3 SP500 Total MRP 1'!D176</f>
        <v>21.24</v>
      </c>
      <c r="E176" s="86">
        <f>'JCN-R3 SP500 Total MRP 1'!E176</f>
        <v>679.49863000000005</v>
      </c>
      <c r="F176" s="86" t="str">
        <f t="shared" si="9"/>
        <v>Excl.</v>
      </c>
      <c r="G176" s="78" t="str">
        <f t="shared" si="8"/>
        <v>Excl.</v>
      </c>
      <c r="H176" s="80">
        <f>'JCN-R3 SP500 Total MRP 1'!H176</f>
        <v>4.708097928436912E-2</v>
      </c>
      <c r="I176" s="80" t="str">
        <f t="shared" si="10"/>
        <v>n/a</v>
      </c>
      <c r="J176" s="80">
        <f>'JCN-R3 SP500 Total MRP 1'!J176</f>
        <v>0.27500000000000002</v>
      </c>
      <c r="K176" s="81" t="str">
        <f t="shared" si="11"/>
        <v>n/a</v>
      </c>
    </row>
    <row r="177" spans="2:11">
      <c r="B177" s="83" t="str">
        <f>'JCN-R3 SP500 Total MRP 1'!B177</f>
        <v>Oracle Corp</v>
      </c>
      <c r="C177" s="84" t="str">
        <f>'JCN-R3 SP500 Total MRP 1'!C177</f>
        <v>ORCL</v>
      </c>
      <c r="D177" s="85">
        <f>'JCN-R3 SP500 Total MRP 1'!D177</f>
        <v>139.81</v>
      </c>
      <c r="E177" s="86">
        <f>'JCN-R3 SP500 Total MRP 1'!E177</f>
        <v>2804.2339999999999</v>
      </c>
      <c r="F177" s="86">
        <f t="shared" si="9"/>
        <v>392059.95554</v>
      </c>
      <c r="G177" s="78">
        <f t="shared" si="8"/>
        <v>1.042510671272651E-2</v>
      </c>
      <c r="H177" s="80">
        <f>'JCN-R3 SP500 Total MRP 1'!H177</f>
        <v>1.4305128388527287E-2</v>
      </c>
      <c r="I177" s="80">
        <f t="shared" si="10"/>
        <v>1.4913248998965037E-4</v>
      </c>
      <c r="J177" s="80">
        <f>'JCN-R3 SP500 Total MRP 1'!J177</f>
        <v>0.1</v>
      </c>
      <c r="K177" s="81">
        <f t="shared" si="11"/>
        <v>1.0425106712726509E-3</v>
      </c>
    </row>
    <row r="178" spans="2:11">
      <c r="B178" s="83" t="str">
        <f>'JCN-R3 SP500 Total MRP 1'!B178</f>
        <v>Kroger Co/The</v>
      </c>
      <c r="C178" s="84" t="str">
        <f>'JCN-R3 SP500 Total MRP 1'!C178</f>
        <v>KR</v>
      </c>
      <c r="D178" s="85">
        <f>'JCN-R3 SP500 Total MRP 1'!D178</f>
        <v>67.69</v>
      </c>
      <c r="E178" s="86">
        <f>'JCN-R3 SP500 Total MRP 1'!E178</f>
        <v>723.60613000000001</v>
      </c>
      <c r="F178" s="86">
        <f t="shared" si="9"/>
        <v>48980.898939699997</v>
      </c>
      <c r="G178" s="78">
        <f t="shared" si="8"/>
        <v>1.3024311489000001E-3</v>
      </c>
      <c r="H178" s="80">
        <f>'JCN-R3 SP500 Total MRP 1'!H178</f>
        <v>1.890973555916679E-2</v>
      </c>
      <c r="I178" s="80">
        <f t="shared" si="10"/>
        <v>2.4628628609720787E-5</v>
      </c>
      <c r="J178" s="80">
        <f>'JCN-R3 SP500 Total MRP 1'!J178</f>
        <v>0.05</v>
      </c>
      <c r="K178" s="81">
        <f t="shared" si="11"/>
        <v>6.5121557445000007E-5</v>
      </c>
    </row>
    <row r="179" spans="2:11">
      <c r="B179" s="83" t="str">
        <f>'JCN-R3 SP500 Total MRP 1'!B179</f>
        <v>Lennar Corp</v>
      </c>
      <c r="C179" s="84" t="str">
        <f>'JCN-R3 SP500 Total MRP 1'!C179</f>
        <v>LEN</v>
      </c>
      <c r="D179" s="85">
        <f>'JCN-R3 SP500 Total MRP 1'!D179</f>
        <v>114.78</v>
      </c>
      <c r="E179" s="86">
        <f>'JCN-R3 SP500 Total MRP 1'!E179</f>
        <v>232.68540999999999</v>
      </c>
      <c r="F179" s="86">
        <f t="shared" si="9"/>
        <v>26707.631359799998</v>
      </c>
      <c r="G179" s="78">
        <f t="shared" si="8"/>
        <v>7.1017175571165699E-4</v>
      </c>
      <c r="H179" s="80">
        <f>'JCN-R3 SP500 Total MRP 1'!H179</f>
        <v>1.7424638438752395E-2</v>
      </c>
      <c r="I179" s="80">
        <f t="shared" si="10"/>
        <v>1.2374486072689615E-5</v>
      </c>
      <c r="J179" s="80">
        <f>'JCN-R3 SP500 Total MRP 1'!J179</f>
        <v>0.04</v>
      </c>
      <c r="K179" s="81">
        <f t="shared" si="11"/>
        <v>2.8406870228466279E-5</v>
      </c>
    </row>
    <row r="180" spans="2:11">
      <c r="B180" s="83" t="str">
        <f>'JCN-R3 SP500 Total MRP 1'!B180</f>
        <v>Eli Lilly &amp; Co</v>
      </c>
      <c r="C180" s="84" t="str">
        <f>'JCN-R3 SP500 Total MRP 1'!C180</f>
        <v>LLY</v>
      </c>
      <c r="D180" s="85">
        <f>'JCN-R3 SP500 Total MRP 1'!D180</f>
        <v>825.91</v>
      </c>
      <c r="E180" s="86">
        <f>'JCN-R3 SP500 Total MRP 1'!E180</f>
        <v>947.98915</v>
      </c>
      <c r="F180" s="86" t="str">
        <f t="shared" si="9"/>
        <v>Excl.</v>
      </c>
      <c r="G180" s="78" t="str">
        <f t="shared" si="8"/>
        <v>Excl.</v>
      </c>
      <c r="H180" s="80">
        <f>'JCN-R3 SP500 Total MRP 1'!H180</f>
        <v>7.2647140729619449E-3</v>
      </c>
      <c r="I180" s="80" t="str">
        <f t="shared" si="10"/>
        <v>n/a</v>
      </c>
      <c r="J180" s="80">
        <f>'JCN-R3 SP500 Total MRP 1'!J180</f>
        <v>0.26500000000000001</v>
      </c>
      <c r="K180" s="81" t="str">
        <f t="shared" si="11"/>
        <v>n/a</v>
      </c>
    </row>
    <row r="181" spans="2:11">
      <c r="B181" s="83" t="str">
        <f>'JCN-R3 SP500 Total MRP 1'!B181</f>
        <v>Charter Communications Inc</v>
      </c>
      <c r="C181" s="84" t="str">
        <f>'JCN-R3 SP500 Total MRP 1'!C181</f>
        <v>CHTR</v>
      </c>
      <c r="D181" s="85">
        <f>'JCN-R3 SP500 Total MRP 1'!D181</f>
        <v>368.53</v>
      </c>
      <c r="E181" s="86">
        <f>'JCN-R3 SP500 Total MRP 1'!E181</f>
        <v>142.01418000000001</v>
      </c>
      <c r="F181" s="86">
        <f t="shared" si="9"/>
        <v>52336.485755399997</v>
      </c>
      <c r="G181" s="78">
        <f t="shared" si="8"/>
        <v>1.3916581922212394E-3</v>
      </c>
      <c r="H181" s="80" t="str">
        <f>'JCN-R3 SP500 Total MRP 1'!H181</f>
        <v>n/a</v>
      </c>
      <c r="I181" s="80" t="str">
        <f t="shared" si="10"/>
        <v>n/a</v>
      </c>
      <c r="J181" s="80">
        <f>'JCN-R3 SP500 Total MRP 1'!J181</f>
        <v>0.09</v>
      </c>
      <c r="K181" s="81">
        <f t="shared" si="11"/>
        <v>1.2524923729991154E-4</v>
      </c>
    </row>
    <row r="182" spans="2:11">
      <c r="B182" s="83" t="str">
        <f>'JCN-R3 SP500 Total MRP 1'!B182</f>
        <v>Loews Corp</v>
      </c>
      <c r="C182" s="84" t="str">
        <f>'JCN-R3 SP500 Total MRP 1'!C182</f>
        <v>L</v>
      </c>
      <c r="D182" s="85">
        <f>'JCN-R3 SP500 Total MRP 1'!D182</f>
        <v>91.91</v>
      </c>
      <c r="E182" s="86">
        <f>'JCN-R3 SP500 Total MRP 1'!E182</f>
        <v>212.8613</v>
      </c>
      <c r="F182" s="86">
        <f t="shared" si="9"/>
        <v>19564.082082999998</v>
      </c>
      <c r="G182" s="78">
        <f t="shared" si="8"/>
        <v>5.2022054425552493E-4</v>
      </c>
      <c r="H182" s="80">
        <f>'JCN-R3 SP500 Total MRP 1'!H182</f>
        <v>2.7200522250027202E-3</v>
      </c>
      <c r="I182" s="80">
        <f t="shared" si="10"/>
        <v>1.4150270488943667E-6</v>
      </c>
      <c r="J182" s="80">
        <f>'JCN-R3 SP500 Total MRP 1'!J182</f>
        <v>0.155</v>
      </c>
      <c r="K182" s="81">
        <f t="shared" si="11"/>
        <v>8.0634184359606358E-5</v>
      </c>
    </row>
    <row r="183" spans="2:11">
      <c r="B183" s="83" t="str">
        <f>'JCN-R3 SP500 Total MRP 1'!B183</f>
        <v>Lowe's Cos Inc</v>
      </c>
      <c r="C183" s="84" t="str">
        <f>'JCN-R3 SP500 Total MRP 1'!C183</f>
        <v>LOW</v>
      </c>
      <c r="D183" s="85">
        <f>'JCN-R3 SP500 Total MRP 1'!D183</f>
        <v>233.23</v>
      </c>
      <c r="E183" s="86">
        <f>'JCN-R3 SP500 Total MRP 1'!E183</f>
        <v>559.70654000000002</v>
      </c>
      <c r="F183" s="86">
        <f t="shared" si="9"/>
        <v>130540.35632419999</v>
      </c>
      <c r="G183" s="78">
        <f t="shared" si="8"/>
        <v>3.4711454862119476E-3</v>
      </c>
      <c r="H183" s="80">
        <f>'JCN-R3 SP500 Total MRP 1'!H183</f>
        <v>1.9723020194657635E-2</v>
      </c>
      <c r="I183" s="80">
        <f t="shared" si="10"/>
        <v>6.8461472523152937E-5</v>
      </c>
      <c r="J183" s="80">
        <f>'JCN-R3 SP500 Total MRP 1'!J183</f>
        <v>6.5000000000000002E-2</v>
      </c>
      <c r="K183" s="81">
        <f t="shared" si="11"/>
        <v>2.2562445660377661E-4</v>
      </c>
    </row>
    <row r="184" spans="2:11">
      <c r="B184" s="83" t="str">
        <f>'JCN-R3 SP500 Total MRP 1'!B184</f>
        <v>Hubbell Inc</v>
      </c>
      <c r="C184" s="84" t="str">
        <f>'JCN-R3 SP500 Total MRP 1'!C184</f>
        <v>HUBB</v>
      </c>
      <c r="D184" s="85">
        <f>'JCN-R3 SP500 Total MRP 1'!D184</f>
        <v>330.91</v>
      </c>
      <c r="E184" s="86">
        <f>'JCN-R3 SP500 Total MRP 1'!E184</f>
        <v>53.573360000000001</v>
      </c>
      <c r="F184" s="86">
        <f t="shared" si="9"/>
        <v>17727.960557600003</v>
      </c>
      <c r="G184" s="78">
        <f t="shared" si="8"/>
        <v>4.7139698405931874E-4</v>
      </c>
      <c r="H184" s="80">
        <f>'JCN-R3 SP500 Total MRP 1'!H184</f>
        <v>1.5956000120878788E-2</v>
      </c>
      <c r="I184" s="80">
        <f t="shared" si="10"/>
        <v>7.521610334632386E-6</v>
      </c>
      <c r="J184" s="80">
        <f>'JCN-R3 SP500 Total MRP 1'!J184</f>
        <v>0.06</v>
      </c>
      <c r="K184" s="81">
        <f t="shared" si="11"/>
        <v>2.8283819043559124E-5</v>
      </c>
    </row>
    <row r="185" spans="2:11">
      <c r="B185" s="83" t="str">
        <f>'JCN-R3 SP500 Total MRP 1'!B185</f>
        <v>IDEX Corp</v>
      </c>
      <c r="C185" s="84" t="str">
        <f>'JCN-R3 SP500 Total MRP 1'!C185</f>
        <v>IEX</v>
      </c>
      <c r="D185" s="85">
        <f>'JCN-R3 SP500 Total MRP 1'!D185</f>
        <v>180.97</v>
      </c>
      <c r="E185" s="86">
        <f>'JCN-R3 SP500 Total MRP 1'!E185</f>
        <v>75.544110000000003</v>
      </c>
      <c r="F185" s="86">
        <f t="shared" si="9"/>
        <v>13671.217586700001</v>
      </c>
      <c r="G185" s="78">
        <f t="shared" si="8"/>
        <v>3.6352578277969492E-4</v>
      </c>
      <c r="H185" s="80">
        <f>'JCN-R3 SP500 Total MRP 1'!H185</f>
        <v>1.5251146598883792E-2</v>
      </c>
      <c r="I185" s="80">
        <f t="shared" si="10"/>
        <v>5.5441850056471119E-6</v>
      </c>
      <c r="J185" s="80">
        <f>'JCN-R3 SP500 Total MRP 1'!J185</f>
        <v>5.5E-2</v>
      </c>
      <c r="K185" s="81">
        <f t="shared" si="11"/>
        <v>1.9993918052883219E-5</v>
      </c>
    </row>
    <row r="186" spans="2:11">
      <c r="B186" s="83" t="str">
        <f>'JCN-R3 SP500 Total MRP 1'!B186</f>
        <v>Marsh &amp; McLennan Cos Inc</v>
      </c>
      <c r="C186" s="84" t="str">
        <f>'JCN-R3 SP500 Total MRP 1'!C186</f>
        <v>MMC</v>
      </c>
      <c r="D186" s="85">
        <f>'JCN-R3 SP500 Total MRP 1'!D186</f>
        <v>244.03</v>
      </c>
      <c r="E186" s="86">
        <f>'JCN-R3 SP500 Total MRP 1'!E186</f>
        <v>492.90312</v>
      </c>
      <c r="F186" s="86">
        <f t="shared" si="9"/>
        <v>120283.14837359999</v>
      </c>
      <c r="G186" s="78">
        <f t="shared" si="8"/>
        <v>3.1984002441931615E-3</v>
      </c>
      <c r="H186" s="80">
        <f>'JCN-R3 SP500 Total MRP 1'!H186</f>
        <v>1.335901323607753E-2</v>
      </c>
      <c r="I186" s="80">
        <f t="shared" si="10"/>
        <v>4.2727471196450049E-5</v>
      </c>
      <c r="J186" s="80">
        <f>'JCN-R3 SP500 Total MRP 1'!J186</f>
        <v>0.125</v>
      </c>
      <c r="K186" s="81">
        <f t="shared" si="11"/>
        <v>3.9980003052414518E-4</v>
      </c>
    </row>
    <row r="187" spans="2:11">
      <c r="B187" s="83" t="str">
        <f>'JCN-R3 SP500 Total MRP 1'!B187</f>
        <v>Masco Corp</v>
      </c>
      <c r="C187" s="84" t="str">
        <f>'JCN-R3 SP500 Total MRP 1'!C187</f>
        <v>MAS</v>
      </c>
      <c r="D187" s="85">
        <f>'JCN-R3 SP500 Total MRP 1'!D187</f>
        <v>69.540000000000006</v>
      </c>
      <c r="E187" s="86">
        <f>'JCN-R3 SP500 Total MRP 1'!E187</f>
        <v>211.65232</v>
      </c>
      <c r="F187" s="86">
        <f t="shared" si="9"/>
        <v>14718.302332800002</v>
      </c>
      <c r="G187" s="78">
        <f t="shared" si="8"/>
        <v>3.9136838710873343E-4</v>
      </c>
      <c r="H187" s="80">
        <f>'JCN-R3 SP500 Total MRP 1'!H187</f>
        <v>1.7831463905665802E-2</v>
      </c>
      <c r="I187" s="80">
        <f t="shared" si="10"/>
        <v>6.9786712685480212E-6</v>
      </c>
      <c r="J187" s="80">
        <f>'JCN-R3 SP500 Total MRP 1'!J187</f>
        <v>0.1</v>
      </c>
      <c r="K187" s="81">
        <f t="shared" si="11"/>
        <v>3.9136838710873348E-5</v>
      </c>
    </row>
    <row r="188" spans="2:11">
      <c r="B188" s="83" t="str">
        <f>'JCN-R3 SP500 Total MRP 1'!B188</f>
        <v>S&amp;P Global Inc</v>
      </c>
      <c r="C188" s="84" t="str">
        <f>'JCN-R3 SP500 Total MRP 1'!C188</f>
        <v>SPGI</v>
      </c>
      <c r="D188" s="85">
        <f>'JCN-R3 SP500 Total MRP 1'!D188</f>
        <v>508.1</v>
      </c>
      <c r="E188" s="86">
        <f>'JCN-R3 SP500 Total MRP 1'!E188</f>
        <v>313.84007000000003</v>
      </c>
      <c r="F188" s="86">
        <f t="shared" si="9"/>
        <v>159462.13956700001</v>
      </c>
      <c r="G188" s="78">
        <f t="shared" si="8"/>
        <v>4.2401928535036413E-3</v>
      </c>
      <c r="H188" s="80">
        <f>'JCN-R3 SP500 Total MRP 1'!H188</f>
        <v>7.5575674079905522E-3</v>
      </c>
      <c r="I188" s="80">
        <f t="shared" si="10"/>
        <v>3.2045543313233578E-5</v>
      </c>
      <c r="J188" s="80">
        <f>'JCN-R3 SP500 Total MRP 1'!J188</f>
        <v>8.5000000000000006E-2</v>
      </c>
      <c r="K188" s="81">
        <f t="shared" si="11"/>
        <v>3.6041639254780954E-4</v>
      </c>
    </row>
    <row r="189" spans="2:11">
      <c r="B189" s="83" t="str">
        <f>'JCN-R3 SP500 Total MRP 1'!B189</f>
        <v>Medtronic PLC</v>
      </c>
      <c r="C189" s="84" t="str">
        <f>'JCN-R3 SP500 Total MRP 1'!C189</f>
        <v>MDT</v>
      </c>
      <c r="D189" s="85">
        <f>'JCN-R3 SP500 Total MRP 1'!D189</f>
        <v>89.86</v>
      </c>
      <c r="E189" s="86">
        <f>'JCN-R3 SP500 Total MRP 1'!E189</f>
        <v>1282.54351</v>
      </c>
      <c r="F189" s="86">
        <f t="shared" si="9"/>
        <v>115249.3598086</v>
      </c>
      <c r="G189" s="78">
        <f t="shared" si="8"/>
        <v>3.0645488211699973E-3</v>
      </c>
      <c r="H189" s="80">
        <f>'JCN-R3 SP500 Total MRP 1'!H189</f>
        <v>3.1159581571333184E-2</v>
      </c>
      <c r="I189" s="80">
        <f t="shared" si="10"/>
        <v>9.5490058972579487E-5</v>
      </c>
      <c r="J189" s="80">
        <f>'JCN-R3 SP500 Total MRP 1'!J189</f>
        <v>0.06</v>
      </c>
      <c r="K189" s="81">
        <f t="shared" si="11"/>
        <v>1.8387292927019984E-4</v>
      </c>
    </row>
    <row r="190" spans="2:11">
      <c r="B190" s="83" t="str">
        <f>'JCN-R3 SP500 Total MRP 1'!B190</f>
        <v>Viatris Inc</v>
      </c>
      <c r="C190" s="84" t="str">
        <f>'JCN-R3 SP500 Total MRP 1'!C190</f>
        <v>VTRS</v>
      </c>
      <c r="D190" s="85">
        <f>'JCN-R3 SP500 Total MRP 1'!D190</f>
        <v>8.7100000000000009</v>
      </c>
      <c r="E190" s="86">
        <f>'JCN-R3 SP500 Total MRP 1'!E190</f>
        <v>1193.68875</v>
      </c>
      <c r="F190" s="86" t="str">
        <f t="shared" si="9"/>
        <v>Excl.</v>
      </c>
      <c r="G190" s="78" t="str">
        <f t="shared" si="8"/>
        <v>Excl.</v>
      </c>
      <c r="H190" s="80">
        <f>'JCN-R3 SP500 Total MRP 1'!H190</f>
        <v>5.5109070034443167E-2</v>
      </c>
      <c r="I190" s="80" t="str">
        <f t="shared" si="10"/>
        <v>n/a</v>
      </c>
      <c r="J190" s="80">
        <f>'JCN-R3 SP500 Total MRP 1'!J190</f>
        <v>-0.02</v>
      </c>
      <c r="K190" s="81" t="str">
        <f t="shared" si="11"/>
        <v>n/a</v>
      </c>
    </row>
    <row r="191" spans="2:11">
      <c r="B191" s="83" t="str">
        <f>'JCN-R3 SP500 Total MRP 1'!B191</f>
        <v>CVS Health Corp</v>
      </c>
      <c r="C191" s="84" t="str">
        <f>'JCN-R3 SP500 Total MRP 1'!C191</f>
        <v>CVS</v>
      </c>
      <c r="D191" s="85">
        <f>'JCN-R3 SP500 Total MRP 1'!D191</f>
        <v>67.75</v>
      </c>
      <c r="E191" s="86">
        <f>'JCN-R3 SP500 Total MRP 1'!E191</f>
        <v>1260.7950599999999</v>
      </c>
      <c r="F191" s="86">
        <f t="shared" si="9"/>
        <v>85418.865314999988</v>
      </c>
      <c r="G191" s="78">
        <f t="shared" si="8"/>
        <v>2.2713382828459623E-3</v>
      </c>
      <c r="H191" s="80">
        <f>'JCN-R3 SP500 Total MRP 1'!H191</f>
        <v>3.9261992619926203E-2</v>
      </c>
      <c r="I191" s="80">
        <f t="shared" si="10"/>
        <v>8.9177266898454025E-5</v>
      </c>
      <c r="J191" s="80">
        <f>'JCN-R3 SP500 Total MRP 1'!J191</f>
        <v>5.0000000000000001E-3</v>
      </c>
      <c r="K191" s="81">
        <f t="shared" si="11"/>
        <v>1.1356691414229812E-5</v>
      </c>
    </row>
    <row r="192" spans="2:11">
      <c r="B192" s="83" t="str">
        <f>'JCN-R3 SP500 Total MRP 1'!B192</f>
        <v>DuPont de Nemours Inc</v>
      </c>
      <c r="C192" s="84" t="str">
        <f>'JCN-R3 SP500 Total MRP 1'!C192</f>
        <v>DD</v>
      </c>
      <c r="D192" s="85">
        <f>'JCN-R3 SP500 Total MRP 1'!D192</f>
        <v>74.680000000000007</v>
      </c>
      <c r="E192" s="86">
        <f>'JCN-R3 SP500 Total MRP 1'!E192</f>
        <v>418.04912999999999</v>
      </c>
      <c r="F192" s="86">
        <f t="shared" si="9"/>
        <v>31219.909028400001</v>
      </c>
      <c r="G192" s="78">
        <f t="shared" si="8"/>
        <v>8.301558947391085E-4</v>
      </c>
      <c r="H192" s="80">
        <f>'JCN-R3 SP500 Total MRP 1'!H192</f>
        <v>2.1960364220674881E-2</v>
      </c>
      <c r="I192" s="80">
        <f t="shared" si="10"/>
        <v>1.823052580841106E-5</v>
      </c>
      <c r="J192" s="80">
        <f>'JCN-R3 SP500 Total MRP 1'!J192</f>
        <v>0.105</v>
      </c>
      <c r="K192" s="81">
        <f t="shared" si="11"/>
        <v>8.7166368947606392E-5</v>
      </c>
    </row>
    <row r="193" spans="2:11">
      <c r="B193" s="83" t="str">
        <f>'JCN-R3 SP500 Total MRP 1'!B193</f>
        <v>Micron Technology Inc</v>
      </c>
      <c r="C193" s="84" t="str">
        <f>'JCN-R3 SP500 Total MRP 1'!C193</f>
        <v>MU</v>
      </c>
      <c r="D193" s="85">
        <f>'JCN-R3 SP500 Total MRP 1'!D193</f>
        <v>86.89</v>
      </c>
      <c r="E193" s="86">
        <f>'JCN-R3 SP500 Total MRP 1'!E193</f>
        <v>1117.5715299999999</v>
      </c>
      <c r="F193" s="86" t="str">
        <f t="shared" si="9"/>
        <v>Excl.</v>
      </c>
      <c r="G193" s="78" t="str">
        <f t="shared" si="8"/>
        <v>Excl.</v>
      </c>
      <c r="H193" s="80">
        <f>'JCN-R3 SP500 Total MRP 1'!H193</f>
        <v>5.2940499482103812E-3</v>
      </c>
      <c r="I193" s="80" t="str">
        <f t="shared" si="10"/>
        <v>n/a</v>
      </c>
      <c r="J193" s="80">
        <f>'JCN-R3 SP500 Total MRP 1'!J193</f>
        <v>0.39</v>
      </c>
      <c r="K193" s="81" t="str">
        <f t="shared" si="11"/>
        <v>n/a</v>
      </c>
    </row>
    <row r="194" spans="2:11">
      <c r="B194" s="83" t="str">
        <f>'JCN-R3 SP500 Total MRP 1'!B194</f>
        <v>Motorola Solutions Inc</v>
      </c>
      <c r="C194" s="84" t="str">
        <f>'JCN-R3 SP500 Total MRP 1'!C194</f>
        <v>MSI</v>
      </c>
      <c r="D194" s="85">
        <f>'JCN-R3 SP500 Total MRP 1'!D194</f>
        <v>437.81</v>
      </c>
      <c r="E194" s="86">
        <f>'JCN-R3 SP500 Total MRP 1'!E194</f>
        <v>166.96355</v>
      </c>
      <c r="F194" s="86">
        <f t="shared" si="9"/>
        <v>73098.311825500001</v>
      </c>
      <c r="G194" s="78">
        <f t="shared" si="8"/>
        <v>1.9437274593662156E-3</v>
      </c>
      <c r="H194" s="80">
        <f>'JCN-R3 SP500 Total MRP 1'!H194</f>
        <v>9.9586578652840277E-3</v>
      </c>
      <c r="I194" s="80">
        <f t="shared" si="10"/>
        <v>1.9356916751185902E-5</v>
      </c>
      <c r="J194" s="80">
        <f>'JCN-R3 SP500 Total MRP 1'!J194</f>
        <v>0.1</v>
      </c>
      <c r="K194" s="81">
        <f t="shared" si="11"/>
        <v>1.9437274593662156E-4</v>
      </c>
    </row>
    <row r="195" spans="2:11">
      <c r="B195" s="83" t="str">
        <f>'JCN-R3 SP500 Total MRP 1'!B195</f>
        <v>Cboe Global Markets Inc</v>
      </c>
      <c r="C195" s="84" t="str">
        <f>'JCN-R3 SP500 Total MRP 1'!C195</f>
        <v>CBOE</v>
      </c>
      <c r="D195" s="85">
        <f>'JCN-R3 SP500 Total MRP 1'!D195</f>
        <v>226.29</v>
      </c>
      <c r="E195" s="86">
        <f>'JCN-R3 SP500 Total MRP 1'!E195</f>
        <v>104.7017</v>
      </c>
      <c r="F195" s="86">
        <f t="shared" si="9"/>
        <v>23692.947692999998</v>
      </c>
      <c r="G195" s="78">
        <f t="shared" si="8"/>
        <v>6.3000952927816151E-4</v>
      </c>
      <c r="H195" s="80">
        <f>'JCN-R3 SP500 Total MRP 1'!H195</f>
        <v>1.1136152724380222E-2</v>
      </c>
      <c r="I195" s="80">
        <f t="shared" si="10"/>
        <v>7.0158823358564994E-6</v>
      </c>
      <c r="J195" s="80">
        <f>'JCN-R3 SP500 Total MRP 1'!J195</f>
        <v>0.125</v>
      </c>
      <c r="K195" s="81">
        <f t="shared" si="11"/>
        <v>7.8751191159770188E-5</v>
      </c>
    </row>
    <row r="196" spans="2:11">
      <c r="B196" s="83" t="str">
        <f>'JCN-R3 SP500 Total MRP 1'!B196</f>
        <v>Newmont Corp</v>
      </c>
      <c r="C196" s="84" t="str">
        <f>'JCN-R3 SP500 Total MRP 1'!C196</f>
        <v>NEM</v>
      </c>
      <c r="D196" s="85">
        <f>'JCN-R3 SP500 Total MRP 1'!D196</f>
        <v>48.28</v>
      </c>
      <c r="E196" s="86">
        <f>'JCN-R3 SP500 Total MRP 1'!E196</f>
        <v>1127.2575300000001</v>
      </c>
      <c r="F196" s="86">
        <f t="shared" si="9"/>
        <v>54423.993548400009</v>
      </c>
      <c r="G196" s="78">
        <f t="shared" si="8"/>
        <v>1.4471662623471437E-3</v>
      </c>
      <c r="H196" s="80">
        <f>'JCN-R3 SP500 Total MRP 1'!H196</f>
        <v>2.0712510356255178E-2</v>
      </c>
      <c r="I196" s="80">
        <f t="shared" si="10"/>
        <v>2.9974446196088312E-5</v>
      </c>
      <c r="J196" s="80">
        <f>'JCN-R3 SP500 Total MRP 1'!J196</f>
        <v>0.125</v>
      </c>
      <c r="K196" s="81">
        <f t="shared" si="11"/>
        <v>1.8089578279339297E-4</v>
      </c>
    </row>
    <row r="197" spans="2:11">
      <c r="B197" s="83" t="str">
        <f>'JCN-R3 SP500 Total MRP 1'!B197</f>
        <v>NIKE Inc</v>
      </c>
      <c r="C197" s="84" t="str">
        <f>'JCN-R3 SP500 Total MRP 1'!C197</f>
        <v>NKE</v>
      </c>
      <c r="D197" s="85">
        <f>'JCN-R3 SP500 Total MRP 1'!D197</f>
        <v>63.48</v>
      </c>
      <c r="E197" s="86">
        <f>'JCN-R3 SP500 Total MRP 1'!E197</f>
        <v>1181.2391399999999</v>
      </c>
      <c r="F197" s="86">
        <f t="shared" si="9"/>
        <v>74985.060607199994</v>
      </c>
      <c r="G197" s="78">
        <f t="shared" si="8"/>
        <v>1.9938972283298361E-3</v>
      </c>
      <c r="H197" s="80">
        <f>'JCN-R3 SP500 Total MRP 1'!H197</f>
        <v>2.5204788909892882E-2</v>
      </c>
      <c r="I197" s="80">
        <f t="shared" si="10"/>
        <v>5.0255758748074006E-5</v>
      </c>
      <c r="J197" s="80">
        <f>'JCN-R3 SP500 Total MRP 1'!J197</f>
        <v>0.105</v>
      </c>
      <c r="K197" s="81">
        <f t="shared" si="11"/>
        <v>2.0935920897463279E-4</v>
      </c>
    </row>
    <row r="198" spans="2:11">
      <c r="B198" s="83" t="str">
        <f>'JCN-R3 SP500 Total MRP 1'!B198</f>
        <v>NiSource Inc</v>
      </c>
      <c r="C198" s="84" t="str">
        <f>'JCN-R3 SP500 Total MRP 1'!C198</f>
        <v>NI</v>
      </c>
      <c r="D198" s="85">
        <f>'JCN-R3 SP500 Total MRP 1'!D198</f>
        <v>40.090000000000003</v>
      </c>
      <c r="E198" s="86">
        <f>'JCN-R3 SP500 Total MRP 1'!E198</f>
        <v>470.60543999999999</v>
      </c>
      <c r="F198" s="86">
        <f t="shared" si="9"/>
        <v>18866.572089600002</v>
      </c>
      <c r="G198" s="78">
        <f t="shared" si="8"/>
        <v>5.0167333990160763E-4</v>
      </c>
      <c r="H198" s="80">
        <f>'JCN-R3 SP500 Total MRP 1'!H198</f>
        <v>2.7937141431778497E-2</v>
      </c>
      <c r="I198" s="80">
        <f t="shared" si="10"/>
        <v>1.4015319049383899E-5</v>
      </c>
      <c r="J198" s="80">
        <f>'JCN-R3 SP500 Total MRP 1'!J198</f>
        <v>0.08</v>
      </c>
      <c r="K198" s="81">
        <f t="shared" si="11"/>
        <v>4.0133867192128609E-5</v>
      </c>
    </row>
    <row r="199" spans="2:11">
      <c r="B199" s="83" t="str">
        <f>'JCN-R3 SP500 Total MRP 1'!B199</f>
        <v>Norfolk Southern Corp</v>
      </c>
      <c r="C199" s="84" t="str">
        <f>'JCN-R3 SP500 Total MRP 1'!C199</f>
        <v>NSC</v>
      </c>
      <c r="D199" s="85">
        <f>'JCN-R3 SP500 Total MRP 1'!D199</f>
        <v>236.85</v>
      </c>
      <c r="E199" s="86">
        <f>'JCN-R3 SP500 Total MRP 1'!E199</f>
        <v>246.55806999999999</v>
      </c>
      <c r="F199" s="86">
        <f t="shared" si="9"/>
        <v>58397.278879499994</v>
      </c>
      <c r="G199" s="78">
        <f t="shared" si="8"/>
        <v>1.5528182754933886E-3</v>
      </c>
      <c r="H199" s="80">
        <f>'JCN-R3 SP500 Total MRP 1'!H199</f>
        <v>2.2799240025332491E-2</v>
      </c>
      <c r="I199" s="80">
        <f t="shared" si="10"/>
        <v>3.5403076578696637E-5</v>
      </c>
      <c r="J199" s="80">
        <f>'JCN-R3 SP500 Total MRP 1'!J199</f>
        <v>0.12</v>
      </c>
      <c r="K199" s="81">
        <f t="shared" si="11"/>
        <v>1.8633819305920662E-4</v>
      </c>
    </row>
    <row r="200" spans="2:11">
      <c r="B200" s="83" t="str">
        <f>'JCN-R3 SP500 Total MRP 1'!B200</f>
        <v>Principal Financial Group Inc</v>
      </c>
      <c r="C200" s="84" t="str">
        <f>'JCN-R3 SP500 Total MRP 1'!C200</f>
        <v>PFG</v>
      </c>
      <c r="D200" s="85">
        <f>'JCN-R3 SP500 Total MRP 1'!D200</f>
        <v>84.37</v>
      </c>
      <c r="E200" s="86">
        <f>'JCN-R3 SP500 Total MRP 1'!E200</f>
        <v>225.57132999999999</v>
      </c>
      <c r="F200" s="86">
        <f t="shared" si="9"/>
        <v>19031.4531121</v>
      </c>
      <c r="G200" s="78">
        <f t="shared" si="8"/>
        <v>5.0605762406574371E-4</v>
      </c>
      <c r="H200" s="80">
        <f>'JCN-R3 SP500 Total MRP 1'!H200</f>
        <v>3.5557662676306744E-2</v>
      </c>
      <c r="I200" s="80">
        <f t="shared" si="10"/>
        <v>1.7994226291302964E-5</v>
      </c>
      <c r="J200" s="80">
        <f>'JCN-R3 SP500 Total MRP 1'!J200</f>
        <v>0.04</v>
      </c>
      <c r="K200" s="81">
        <f t="shared" si="11"/>
        <v>2.0242304962629748E-5</v>
      </c>
    </row>
    <row r="201" spans="2:11">
      <c r="B201" s="83" t="str">
        <f>'JCN-R3 SP500 Total MRP 1'!B201</f>
        <v>Eversource Energy</v>
      </c>
      <c r="C201" s="84" t="str">
        <f>'JCN-R3 SP500 Total MRP 1'!C201</f>
        <v>ES</v>
      </c>
      <c r="D201" s="85">
        <f>'JCN-R3 SP500 Total MRP 1'!D201</f>
        <v>62.11</v>
      </c>
      <c r="E201" s="86">
        <f>'JCN-R3 SP500 Total MRP 1'!E201</f>
        <v>367.08190000000002</v>
      </c>
      <c r="F201" s="86">
        <f t="shared" si="9"/>
        <v>22799.456808999999</v>
      </c>
      <c r="G201" s="78">
        <f t="shared" si="8"/>
        <v>6.0625107682484036E-4</v>
      </c>
      <c r="H201" s="80">
        <f>'JCN-R3 SP500 Total MRP 1'!H201</f>
        <v>4.8462405409756881E-2</v>
      </c>
      <c r="I201" s="80">
        <f t="shared" si="10"/>
        <v>2.9380385465187079E-5</v>
      </c>
      <c r="J201" s="80">
        <f>'JCN-R3 SP500 Total MRP 1'!J201</f>
        <v>5.5E-2</v>
      </c>
      <c r="K201" s="81">
        <f t="shared" si="11"/>
        <v>3.3343809225366223E-5</v>
      </c>
    </row>
    <row r="202" spans="2:11">
      <c r="B202" s="83" t="str">
        <f>'JCN-R3 SP500 Total MRP 1'!B202</f>
        <v>Northrop Grumman Corp</v>
      </c>
      <c r="C202" s="84" t="str">
        <f>'JCN-R3 SP500 Total MRP 1'!C202</f>
        <v>NOC</v>
      </c>
      <c r="D202" s="85">
        <f>'JCN-R3 SP500 Total MRP 1'!D202</f>
        <v>512.01</v>
      </c>
      <c r="E202" s="86">
        <f>'JCN-R3 SP500 Total MRP 1'!E202</f>
        <v>144.75566000000001</v>
      </c>
      <c r="F202" s="86">
        <f t="shared" si="9"/>
        <v>74116.345476600007</v>
      </c>
      <c r="G202" s="78">
        <f t="shared" si="8"/>
        <v>1.9707975778516557E-3</v>
      </c>
      <c r="H202" s="80">
        <f>'JCN-R3 SP500 Total MRP 1'!H202</f>
        <v>1.6093435675084471E-2</v>
      </c>
      <c r="I202" s="80">
        <f t="shared" si="10"/>
        <v>3.17169040477679E-5</v>
      </c>
      <c r="J202" s="80">
        <f>'JCN-R3 SP500 Total MRP 1'!J202</f>
        <v>7.4999999999999997E-2</v>
      </c>
      <c r="K202" s="81">
        <f t="shared" si="11"/>
        <v>1.4780981833887417E-4</v>
      </c>
    </row>
    <row r="203" spans="2:11">
      <c r="B203" s="83" t="str">
        <f>'JCN-R3 SP500 Total MRP 1'!B203</f>
        <v>Wells Fargo &amp; Co</v>
      </c>
      <c r="C203" s="84" t="str">
        <f>'JCN-R3 SP500 Total MRP 1'!C203</f>
        <v>WFC</v>
      </c>
      <c r="D203" s="85">
        <f>'JCN-R3 SP500 Total MRP 1'!D203</f>
        <v>71.790000000000006</v>
      </c>
      <c r="E203" s="86">
        <f>'JCN-R3 SP500 Total MRP 1'!E203</f>
        <v>3265.1588299999999</v>
      </c>
      <c r="F203" s="86">
        <f t="shared" si="9"/>
        <v>234405.75240570001</v>
      </c>
      <c r="G203" s="78">
        <f t="shared" si="8"/>
        <v>6.2329879610901803E-3</v>
      </c>
      <c r="H203" s="80">
        <f>'JCN-R3 SP500 Total MRP 1'!H203</f>
        <v>2.2287226633235825E-2</v>
      </c>
      <c r="I203" s="80">
        <f t="shared" si="10"/>
        <v>1.3891601529104734E-4</v>
      </c>
      <c r="J203" s="80">
        <f>'JCN-R3 SP500 Total MRP 1'!J203</f>
        <v>9.5000000000000001E-2</v>
      </c>
      <c r="K203" s="81">
        <f t="shared" si="11"/>
        <v>5.9213385630356712E-4</v>
      </c>
    </row>
    <row r="204" spans="2:11">
      <c r="B204" s="83" t="str">
        <f>'JCN-R3 SP500 Total MRP 1'!B204</f>
        <v>Nucor Corp</v>
      </c>
      <c r="C204" s="84" t="str">
        <f>'JCN-R3 SP500 Total MRP 1'!C204</f>
        <v>NUE</v>
      </c>
      <c r="D204" s="85">
        <f>'JCN-R3 SP500 Total MRP 1'!D204</f>
        <v>120.34</v>
      </c>
      <c r="E204" s="86">
        <f>'JCN-R3 SP500 Total MRP 1'!E204</f>
        <v>230.74614</v>
      </c>
      <c r="F204" s="86" t="str">
        <f t="shared" si="9"/>
        <v>Excl.</v>
      </c>
      <c r="G204" s="78" t="str">
        <f t="shared" si="8"/>
        <v>Excl.</v>
      </c>
      <c r="H204" s="80">
        <f>'JCN-R3 SP500 Total MRP 1'!H204</f>
        <v>1.8281535648994516E-2</v>
      </c>
      <c r="I204" s="80" t="str">
        <f t="shared" si="10"/>
        <v>n/a</v>
      </c>
      <c r="J204" s="80" t="str">
        <f>'JCN-R3 SP500 Total MRP 1'!J204</f>
        <v/>
      </c>
      <c r="K204" s="81" t="str">
        <f t="shared" si="11"/>
        <v>n/a</v>
      </c>
    </row>
    <row r="205" spans="2:11">
      <c r="B205" s="83" t="str">
        <f>'JCN-R3 SP500 Total MRP 1'!B205</f>
        <v>Occidental Petroleum Corp</v>
      </c>
      <c r="C205" s="84" t="str">
        <f>'JCN-R3 SP500 Total MRP 1'!C205</f>
        <v>OXY</v>
      </c>
      <c r="D205" s="85">
        <f>'JCN-R3 SP500 Total MRP 1'!D205</f>
        <v>49.36</v>
      </c>
      <c r="E205" s="86">
        <f>'JCN-R3 SP500 Total MRP 1'!E205</f>
        <v>939.78255999999999</v>
      </c>
      <c r="F205" s="86">
        <f t="shared" si="9"/>
        <v>46387.667161600002</v>
      </c>
      <c r="G205" s="78">
        <f t="shared" si="8"/>
        <v>1.2334755781116245E-3</v>
      </c>
      <c r="H205" s="80">
        <f>'JCN-R3 SP500 Total MRP 1'!H205</f>
        <v>1.9448946515397081E-2</v>
      </c>
      <c r="I205" s="80">
        <f t="shared" si="10"/>
        <v>2.398980054674148E-5</v>
      </c>
      <c r="J205" s="80">
        <f>'JCN-R3 SP500 Total MRP 1'!J205</f>
        <v>0.06</v>
      </c>
      <c r="K205" s="81">
        <f t="shared" si="11"/>
        <v>7.4008534686697465E-5</v>
      </c>
    </row>
    <row r="206" spans="2:11">
      <c r="B206" s="83" t="str">
        <f>'JCN-R3 SP500 Total MRP 1'!B206</f>
        <v>Omnicom Group Inc</v>
      </c>
      <c r="C206" s="84" t="str">
        <f>'JCN-R3 SP500 Total MRP 1'!C206</f>
        <v>OMC</v>
      </c>
      <c r="D206" s="85">
        <f>'JCN-R3 SP500 Total MRP 1'!D206</f>
        <v>82.91</v>
      </c>
      <c r="E206" s="86">
        <f>'JCN-R3 SP500 Total MRP 1'!E206</f>
        <v>196.55629999999999</v>
      </c>
      <c r="F206" s="86">
        <f t="shared" si="9"/>
        <v>16296.482832999998</v>
      </c>
      <c r="G206" s="78">
        <f t="shared" si="8"/>
        <v>4.3333314248363036E-4</v>
      </c>
      <c r="H206" s="80">
        <f>'JCN-R3 SP500 Total MRP 1'!H206</f>
        <v>3.3771559522373658E-2</v>
      </c>
      <c r="I206" s="80">
        <f t="shared" si="10"/>
        <v>1.4634336014403148E-5</v>
      </c>
      <c r="J206" s="80">
        <f>'JCN-R3 SP500 Total MRP 1'!J206</f>
        <v>7.0000000000000007E-2</v>
      </c>
      <c r="K206" s="81">
        <f t="shared" si="11"/>
        <v>3.0333319973854127E-5</v>
      </c>
    </row>
    <row r="207" spans="2:11">
      <c r="B207" s="83" t="str">
        <f>'JCN-R3 SP500 Total MRP 1'!B207</f>
        <v>ONEOK Inc</v>
      </c>
      <c r="C207" s="84" t="str">
        <f>'JCN-R3 SP500 Total MRP 1'!C207</f>
        <v>OKE</v>
      </c>
      <c r="D207" s="85">
        <f>'JCN-R3 SP500 Total MRP 1'!D207</f>
        <v>99.22</v>
      </c>
      <c r="E207" s="86">
        <f>'JCN-R3 SP500 Total MRP 1'!E207</f>
        <v>624.33959000000004</v>
      </c>
      <c r="F207" s="86">
        <f t="shared" si="9"/>
        <v>61946.974119800005</v>
      </c>
      <c r="G207" s="78">
        <f t="shared" si="8"/>
        <v>1.6472067769327033E-3</v>
      </c>
      <c r="H207" s="80">
        <f>'JCN-R3 SP500 Total MRP 1'!H207</f>
        <v>4.1523886313243302E-2</v>
      </c>
      <c r="I207" s="80">
        <f t="shared" si="10"/>
        <v>6.8398426939757492E-5</v>
      </c>
      <c r="J207" s="80">
        <f>'JCN-R3 SP500 Total MRP 1'!J207</f>
        <v>0.14499999999999999</v>
      </c>
      <c r="K207" s="81">
        <f t="shared" si="11"/>
        <v>2.3884498265524197E-4</v>
      </c>
    </row>
    <row r="208" spans="2:11">
      <c r="B208" s="83" t="str">
        <f>'JCN-R3 SP500 Total MRP 1'!B208</f>
        <v>Raymond James Financial Inc</v>
      </c>
      <c r="C208" s="84" t="str">
        <f>'JCN-R3 SP500 Total MRP 1'!C208</f>
        <v>RJF</v>
      </c>
      <c r="D208" s="85">
        <f>'JCN-R3 SP500 Total MRP 1'!D208</f>
        <v>138.91</v>
      </c>
      <c r="E208" s="86">
        <f>'JCN-R3 SP500 Total MRP 1'!E208</f>
        <v>204.91003000000001</v>
      </c>
      <c r="F208" s="86">
        <f t="shared" si="9"/>
        <v>28464.052267300001</v>
      </c>
      <c r="G208" s="78">
        <f t="shared" si="8"/>
        <v>7.5687602921475211E-4</v>
      </c>
      <c r="H208" s="80">
        <f>'JCN-R3 SP500 Total MRP 1'!H208</f>
        <v>1.4397811532647038E-2</v>
      </c>
      <c r="I208" s="80">
        <f t="shared" si="10"/>
        <v>1.0897358422212255E-5</v>
      </c>
      <c r="J208" s="80">
        <f>'JCN-R3 SP500 Total MRP 1'!J208</f>
        <v>0.1</v>
      </c>
      <c r="K208" s="81">
        <f t="shared" si="11"/>
        <v>7.5687602921475219E-5</v>
      </c>
    </row>
    <row r="209" spans="2:11">
      <c r="B209" s="83" t="str">
        <f>'JCN-R3 SP500 Total MRP 1'!B209</f>
        <v>PG&amp;E Corp</v>
      </c>
      <c r="C209" s="84" t="str">
        <f>'JCN-R3 SP500 Total MRP 1'!C209</f>
        <v>PCG</v>
      </c>
      <c r="D209" s="85">
        <f>'JCN-R3 SP500 Total MRP 1'!D209</f>
        <v>17.18</v>
      </c>
      <c r="E209" s="86">
        <f>'JCN-R3 SP500 Total MRP 1'!E209</f>
        <v>2193.5767999999998</v>
      </c>
      <c r="F209" s="86">
        <f t="shared" si="9"/>
        <v>37685.649423999996</v>
      </c>
      <c r="G209" s="78">
        <f t="shared" si="8"/>
        <v>1.0020837660976497E-3</v>
      </c>
      <c r="H209" s="80">
        <f>'JCN-R3 SP500 Total MRP 1'!H209</f>
        <v>5.8207217694994182E-3</v>
      </c>
      <c r="I209" s="80">
        <f t="shared" si="10"/>
        <v>5.832850792186553E-6</v>
      </c>
      <c r="J209" s="80">
        <f>'JCN-R3 SP500 Total MRP 1'!J209</f>
        <v>0.09</v>
      </c>
      <c r="K209" s="81">
        <f t="shared" si="11"/>
        <v>9.0187538948788466E-5</v>
      </c>
    </row>
    <row r="210" spans="2:11">
      <c r="B210" s="83" t="str">
        <f>'JCN-R3 SP500 Total MRP 1'!B210</f>
        <v>Parker-Hannifin Corp</v>
      </c>
      <c r="C210" s="84" t="str">
        <f>'JCN-R3 SP500 Total MRP 1'!C210</f>
        <v>PH</v>
      </c>
      <c r="D210" s="85">
        <f>'JCN-R3 SP500 Total MRP 1'!D210</f>
        <v>607.85</v>
      </c>
      <c r="E210" s="86">
        <f>'JCN-R3 SP500 Total MRP 1'!E210</f>
        <v>128.76483999999999</v>
      </c>
      <c r="F210" s="86">
        <f t="shared" si="9"/>
        <v>78269.707993999997</v>
      </c>
      <c r="G210" s="78">
        <f t="shared" si="8"/>
        <v>2.0812379501689341E-3</v>
      </c>
      <c r="H210" s="80">
        <f>'JCN-R3 SP500 Total MRP 1'!H210</f>
        <v>1.0726330509171669E-2</v>
      </c>
      <c r="I210" s="80">
        <f t="shared" si="10"/>
        <v>2.2324046121742945E-5</v>
      </c>
      <c r="J210" s="80">
        <f>'JCN-R3 SP500 Total MRP 1'!J210</f>
        <v>0.1</v>
      </c>
      <c r="K210" s="81">
        <f t="shared" si="11"/>
        <v>2.0812379501689341E-4</v>
      </c>
    </row>
    <row r="211" spans="2:11">
      <c r="B211" s="83" t="str">
        <f>'JCN-R3 SP500 Total MRP 1'!B211</f>
        <v>Rollins Inc</v>
      </c>
      <c r="C211" s="84" t="str">
        <f>'JCN-R3 SP500 Total MRP 1'!C211</f>
        <v>ROL</v>
      </c>
      <c r="D211" s="85">
        <f>'JCN-R3 SP500 Total MRP 1'!D211</f>
        <v>54.03</v>
      </c>
      <c r="E211" s="86">
        <f>'JCN-R3 SP500 Total MRP 1'!E211</f>
        <v>485.07562999999999</v>
      </c>
      <c r="F211" s="86">
        <f t="shared" si="9"/>
        <v>26208.636288900001</v>
      </c>
      <c r="G211" s="78">
        <f t="shared" si="8"/>
        <v>6.9690318086806718E-4</v>
      </c>
      <c r="H211" s="80">
        <f>'JCN-R3 SP500 Total MRP 1'!H211</f>
        <v>1.2215435868961688E-2</v>
      </c>
      <c r="I211" s="80">
        <f t="shared" si="10"/>
        <v>8.5129761127692815E-6</v>
      </c>
      <c r="J211" s="80">
        <f>'JCN-R3 SP500 Total MRP 1'!J211</f>
        <v>9.5000000000000001E-2</v>
      </c>
      <c r="K211" s="81">
        <f t="shared" si="11"/>
        <v>6.6205802182466388E-5</v>
      </c>
    </row>
    <row r="212" spans="2:11">
      <c r="B212" s="83" t="str">
        <f>'JCN-R3 SP500 Total MRP 1'!B212</f>
        <v>PPL Corp</v>
      </c>
      <c r="C212" s="84" t="str">
        <f>'JCN-R3 SP500 Total MRP 1'!C212</f>
        <v>PPL</v>
      </c>
      <c r="D212" s="85">
        <f>'JCN-R3 SP500 Total MRP 1'!D212</f>
        <v>36.11</v>
      </c>
      <c r="E212" s="86">
        <f>'JCN-R3 SP500 Total MRP 1'!E212</f>
        <v>738.29408000000001</v>
      </c>
      <c r="F212" s="86">
        <f t="shared" si="9"/>
        <v>26659.799228799999</v>
      </c>
      <c r="G212" s="78">
        <f t="shared" si="8"/>
        <v>7.0889987098350291E-4</v>
      </c>
      <c r="H212" s="80">
        <f>'JCN-R3 SP500 Total MRP 1'!H212</f>
        <v>3.018554417058987E-2</v>
      </c>
      <c r="I212" s="80">
        <f t="shared" si="10"/>
        <v>2.1398528368097986E-5</v>
      </c>
      <c r="J212" s="80">
        <f>'JCN-R3 SP500 Total MRP 1'!J212</f>
        <v>7.4999999999999997E-2</v>
      </c>
      <c r="K212" s="81">
        <f t="shared" si="11"/>
        <v>5.3167490323762719E-5</v>
      </c>
    </row>
    <row r="213" spans="2:11">
      <c r="B213" s="83" t="str">
        <f>'JCN-R3 SP500 Total MRP 1'!B213</f>
        <v>Aptiv PLC</v>
      </c>
      <c r="C213" s="84" t="str">
        <f>'JCN-R3 SP500 Total MRP 1'!C213</f>
        <v>APTV</v>
      </c>
      <c r="D213" s="85">
        <f>'JCN-R3 SP500 Total MRP 1'!D213</f>
        <v>59.5</v>
      </c>
      <c r="E213" s="86">
        <f>'JCN-R3 SP500 Total MRP 1'!E213</f>
        <v>229.44637</v>
      </c>
      <c r="F213" s="86" t="str">
        <f t="shared" si="9"/>
        <v>Excl.</v>
      </c>
      <c r="G213" s="78" t="str">
        <f t="shared" si="8"/>
        <v>Excl.</v>
      </c>
      <c r="H213" s="80" t="str">
        <f>'JCN-R3 SP500 Total MRP 1'!H213</f>
        <v>n/a</v>
      </c>
      <c r="I213" s="80" t="str">
        <f t="shared" si="10"/>
        <v>n/a</v>
      </c>
      <c r="J213" s="80" t="str">
        <f>'JCN-R3 SP500 Total MRP 1'!J213</f>
        <v/>
      </c>
      <c r="K213" s="81" t="str">
        <f t="shared" si="11"/>
        <v>n/a</v>
      </c>
    </row>
    <row r="214" spans="2:11">
      <c r="B214" s="83" t="str">
        <f>'JCN-R3 SP500 Total MRP 1'!B214</f>
        <v>ConocoPhillips</v>
      </c>
      <c r="C214" s="84" t="str">
        <f>'JCN-R3 SP500 Total MRP 1'!C214</f>
        <v>COP</v>
      </c>
      <c r="D214" s="85">
        <f>'JCN-R3 SP500 Total MRP 1'!D214</f>
        <v>105.02</v>
      </c>
      <c r="E214" s="86">
        <f>'JCN-R3 SP500 Total MRP 1'!E214</f>
        <v>1264.16535</v>
      </c>
      <c r="F214" s="86">
        <f t="shared" si="9"/>
        <v>132762.64505699999</v>
      </c>
      <c r="G214" s="78">
        <f t="shared" si="8"/>
        <v>3.5302374614533875E-3</v>
      </c>
      <c r="H214" s="80">
        <f>'JCN-R3 SP500 Total MRP 1'!H214</f>
        <v>2.9708626928204154E-2</v>
      </c>
      <c r="I214" s="80">
        <f t="shared" si="10"/>
        <v>1.0487850771028918E-4</v>
      </c>
      <c r="J214" s="80">
        <f>'JCN-R3 SP500 Total MRP 1'!J214</f>
        <v>0.04</v>
      </c>
      <c r="K214" s="81">
        <f t="shared" si="11"/>
        <v>1.4120949845813549E-4</v>
      </c>
    </row>
    <row r="215" spans="2:11">
      <c r="B215" s="83" t="str">
        <f>'JCN-R3 SP500 Total MRP 1'!B215</f>
        <v>PulteGroup Inc</v>
      </c>
      <c r="C215" s="84" t="str">
        <f>'JCN-R3 SP500 Total MRP 1'!C215</f>
        <v>PHM</v>
      </c>
      <c r="D215" s="85">
        <f>'JCN-R3 SP500 Total MRP 1'!D215</f>
        <v>102.8</v>
      </c>
      <c r="E215" s="86">
        <f>'JCN-R3 SP500 Total MRP 1'!E215</f>
        <v>201.58539999999999</v>
      </c>
      <c r="F215" s="86">
        <f t="shared" si="9"/>
        <v>20722.97912</v>
      </c>
      <c r="G215" s="78">
        <f t="shared" ref="G215:G278" si="12">IF(F215="Excl.","Excl.",F215/SUM($F$23:$F$525))</f>
        <v>5.5103630370524246E-4</v>
      </c>
      <c r="H215" s="80">
        <f>'JCN-R3 SP500 Total MRP 1'!H215</f>
        <v>8.5603112840466934E-3</v>
      </c>
      <c r="I215" s="80">
        <f t="shared" si="10"/>
        <v>4.7170422885273678E-6</v>
      </c>
      <c r="J215" s="80">
        <f>'JCN-R3 SP500 Total MRP 1'!J215</f>
        <v>8.5000000000000006E-2</v>
      </c>
      <c r="K215" s="81">
        <f t="shared" si="11"/>
        <v>4.6838085814945612E-5</v>
      </c>
    </row>
    <row r="216" spans="2:11">
      <c r="B216" s="83" t="str">
        <f>'JCN-R3 SP500 Total MRP 1'!B216</f>
        <v>Pinnacle West Capital Corp</v>
      </c>
      <c r="C216" s="84" t="str">
        <f>'JCN-R3 SP500 Total MRP 1'!C216</f>
        <v>PNW</v>
      </c>
      <c r="D216" s="85">
        <f>'JCN-R3 SP500 Total MRP 1'!D216</f>
        <v>95.25</v>
      </c>
      <c r="E216" s="86">
        <f>'JCN-R3 SP500 Total MRP 1'!E216</f>
        <v>119.24351</v>
      </c>
      <c r="F216" s="86">
        <f t="shared" ref="F216:F279" si="13">IF(OR(J216="",J216&gt;0.2,J216&lt;0),"Excl.",D216*E216)</f>
        <v>11357.944327499999</v>
      </c>
      <c r="G216" s="78">
        <f t="shared" si="12"/>
        <v>3.0201447502667395E-4</v>
      </c>
      <c r="H216" s="80">
        <f>'JCN-R3 SP500 Total MRP 1'!H216</f>
        <v>3.7585301837270345E-2</v>
      </c>
      <c r="I216" s="80">
        <f t="shared" ref="I216:I279" si="14">IFERROR($H216*$G216, "n/a")</f>
        <v>1.1351305203102286E-5</v>
      </c>
      <c r="J216" s="80">
        <f>'JCN-R3 SP500 Total MRP 1'!J216</f>
        <v>0.04</v>
      </c>
      <c r="K216" s="81">
        <f t="shared" ref="K216:K279" si="15">IFERROR($J216*$G216, "n/a")</f>
        <v>1.2080579001066958E-5</v>
      </c>
    </row>
    <row r="217" spans="2:11">
      <c r="B217" s="83" t="str">
        <f>'JCN-R3 SP500 Total MRP 1'!B217</f>
        <v>PNC Financial Services Group Inc/The</v>
      </c>
      <c r="C217" s="84" t="str">
        <f>'JCN-R3 SP500 Total MRP 1'!C217</f>
        <v>PNC</v>
      </c>
      <c r="D217" s="85">
        <f>'JCN-R3 SP500 Total MRP 1'!D217</f>
        <v>175.77</v>
      </c>
      <c r="E217" s="86">
        <f>'JCN-R3 SP500 Total MRP 1'!E217</f>
        <v>395.74957999999998</v>
      </c>
      <c r="F217" s="86">
        <f t="shared" si="13"/>
        <v>69560.903676600006</v>
      </c>
      <c r="G217" s="78">
        <f t="shared" si="12"/>
        <v>1.8496656789735778E-3</v>
      </c>
      <c r="H217" s="80">
        <f>'JCN-R3 SP500 Total MRP 1'!H217</f>
        <v>3.641121920691813E-2</v>
      </c>
      <c r="I217" s="80">
        <f t="shared" si="14"/>
        <v>6.7348582496619996E-5</v>
      </c>
      <c r="J217" s="80">
        <f>'JCN-R3 SP500 Total MRP 1'!J217</f>
        <v>7.0000000000000007E-2</v>
      </c>
      <c r="K217" s="81">
        <f t="shared" si="15"/>
        <v>1.2947659752815044E-4</v>
      </c>
    </row>
    <row r="218" spans="2:11">
      <c r="B218" s="83" t="str">
        <f>'JCN-R3 SP500 Total MRP 1'!B218</f>
        <v>PPG Industries Inc</v>
      </c>
      <c r="C218" s="84" t="str">
        <f>'JCN-R3 SP500 Total MRP 1'!C218</f>
        <v>PPG</v>
      </c>
      <c r="D218" s="85">
        <f>'JCN-R3 SP500 Total MRP 1'!D218</f>
        <v>109.35</v>
      </c>
      <c r="E218" s="86">
        <f>'JCN-R3 SP500 Total MRP 1'!E218</f>
        <v>226.97489999999999</v>
      </c>
      <c r="F218" s="86">
        <f t="shared" si="13"/>
        <v>24819.705314999999</v>
      </c>
      <c r="G218" s="78">
        <f t="shared" si="12"/>
        <v>6.5997068262408016E-4</v>
      </c>
      <c r="H218" s="80">
        <f>'JCN-R3 SP500 Total MRP 1'!H218</f>
        <v>2.487425697302241E-2</v>
      </c>
      <c r="I218" s="80">
        <f t="shared" si="14"/>
        <v>1.6416280354252387E-5</v>
      </c>
      <c r="J218" s="80">
        <f>'JCN-R3 SP500 Total MRP 1'!J218</f>
        <v>0.05</v>
      </c>
      <c r="K218" s="81">
        <f t="shared" si="15"/>
        <v>3.2998534131204007E-5</v>
      </c>
    </row>
    <row r="219" spans="2:11">
      <c r="B219" s="83" t="str">
        <f>'JCN-R3 SP500 Total MRP 1'!B219</f>
        <v>DoorDash Inc</v>
      </c>
      <c r="C219" s="84" t="str">
        <f>'JCN-R3 SP500 Total MRP 1'!C219</f>
        <v>DASH</v>
      </c>
      <c r="D219" s="85">
        <f>'JCN-R3 SP500 Total MRP 1'!D219</f>
        <v>182.77</v>
      </c>
      <c r="E219" s="86">
        <f>'JCN-R3 SP500 Total MRP 1'!E219</f>
        <v>394.48502000000002</v>
      </c>
      <c r="F219" s="86" t="str">
        <f t="shared" si="13"/>
        <v>Excl.</v>
      </c>
      <c r="G219" s="78" t="str">
        <f t="shared" si="12"/>
        <v>Excl.</v>
      </c>
      <c r="H219" s="80" t="str">
        <f>'JCN-R3 SP500 Total MRP 1'!H219</f>
        <v>n/a</v>
      </c>
      <c r="I219" s="80" t="str">
        <f t="shared" si="14"/>
        <v>n/a</v>
      </c>
      <c r="J219" s="80" t="str">
        <f>'JCN-R3 SP500 Total MRP 1'!J219</f>
        <v/>
      </c>
      <c r="K219" s="81" t="str">
        <f t="shared" si="15"/>
        <v>n/a</v>
      </c>
    </row>
    <row r="220" spans="2:11">
      <c r="B220" s="83" t="str">
        <f>'JCN-R3 SP500 Total MRP 1'!B220</f>
        <v>Progressive Corp/The</v>
      </c>
      <c r="C220" s="84" t="str">
        <f>'JCN-R3 SP500 Total MRP 1'!C220</f>
        <v>PGR</v>
      </c>
      <c r="D220" s="85">
        <f>'JCN-R3 SP500 Total MRP 1'!D220</f>
        <v>283.01</v>
      </c>
      <c r="E220" s="86">
        <f>'JCN-R3 SP500 Total MRP 1'!E220</f>
        <v>586.23611000000005</v>
      </c>
      <c r="F220" s="86" t="str">
        <f t="shared" si="13"/>
        <v>Excl.</v>
      </c>
      <c r="G220" s="78" t="str">
        <f t="shared" si="12"/>
        <v>Excl.</v>
      </c>
      <c r="H220" s="80">
        <f>'JCN-R3 SP500 Total MRP 1'!H220</f>
        <v>1.4133776191654005E-3</v>
      </c>
      <c r="I220" s="80" t="str">
        <f t="shared" si="14"/>
        <v>n/a</v>
      </c>
      <c r="J220" s="80">
        <f>'JCN-R3 SP500 Total MRP 1'!J220</f>
        <v>0.23499999999999999</v>
      </c>
      <c r="K220" s="81" t="str">
        <f t="shared" si="15"/>
        <v>n/a</v>
      </c>
    </row>
    <row r="221" spans="2:11">
      <c r="B221" s="83" t="str">
        <f>'JCN-R3 SP500 Total MRP 1'!B221</f>
        <v>Veralto Corp</v>
      </c>
      <c r="C221" s="84" t="str">
        <f>'JCN-R3 SP500 Total MRP 1'!C221</f>
        <v>VLTO</v>
      </c>
      <c r="D221" s="85">
        <f>'JCN-R3 SP500 Total MRP 1'!D221</f>
        <v>97.45</v>
      </c>
      <c r="E221" s="86">
        <f>'JCN-R3 SP500 Total MRP 1'!E221</f>
        <v>248.05176</v>
      </c>
      <c r="F221" s="86">
        <f t="shared" si="13"/>
        <v>24172.644012000001</v>
      </c>
      <c r="G221" s="78">
        <f t="shared" si="12"/>
        <v>6.4276493886440504E-4</v>
      </c>
      <c r="H221" s="80">
        <f>'JCN-R3 SP500 Total MRP 1'!H221</f>
        <v>4.5151359671626477E-3</v>
      </c>
      <c r="I221" s="80">
        <f t="shared" si="14"/>
        <v>2.9021710938977757E-6</v>
      </c>
      <c r="J221" s="80">
        <f>'JCN-R3 SP500 Total MRP 1'!J221</f>
        <v>0.06</v>
      </c>
      <c r="K221" s="81">
        <f t="shared" si="15"/>
        <v>3.8565896331864302E-5</v>
      </c>
    </row>
    <row r="222" spans="2:11">
      <c r="B222" s="83" t="str">
        <f>'JCN-R3 SP500 Total MRP 1'!B222</f>
        <v>Public Service Enterprise Group Inc</v>
      </c>
      <c r="C222" s="84" t="str">
        <f>'JCN-R3 SP500 Total MRP 1'!C222</f>
        <v>PEG</v>
      </c>
      <c r="D222" s="85">
        <f>'JCN-R3 SP500 Total MRP 1'!D222</f>
        <v>82.3</v>
      </c>
      <c r="E222" s="86">
        <f>'JCN-R3 SP500 Total MRP 1'!E222</f>
        <v>498.56146999999999</v>
      </c>
      <c r="F222" s="86">
        <f t="shared" si="13"/>
        <v>41031.608980999998</v>
      </c>
      <c r="G222" s="78">
        <f t="shared" si="12"/>
        <v>1.0910548149010088E-3</v>
      </c>
      <c r="H222" s="80">
        <f>'JCN-R3 SP500 Total MRP 1'!H222</f>
        <v>3.0619684082624547E-2</v>
      </c>
      <c r="I222" s="80">
        <f t="shared" si="14"/>
        <v>3.3407753749095292E-5</v>
      </c>
      <c r="J222" s="80">
        <f>'JCN-R3 SP500 Total MRP 1'!J222</f>
        <v>0.06</v>
      </c>
      <c r="K222" s="81">
        <f t="shared" si="15"/>
        <v>6.5463288894060522E-5</v>
      </c>
    </row>
    <row r="223" spans="2:11">
      <c r="B223" s="83" t="str">
        <f>'JCN-R3 SP500 Total MRP 1'!B223</f>
        <v>Cooper Cos Inc/The</v>
      </c>
      <c r="C223" s="84" t="str">
        <f>'JCN-R3 SP500 Total MRP 1'!C223</f>
        <v>COO</v>
      </c>
      <c r="D223" s="85">
        <f>'JCN-R3 SP500 Total MRP 1'!D223</f>
        <v>84.35</v>
      </c>
      <c r="E223" s="86">
        <f>'JCN-R3 SP500 Total MRP 1'!E223</f>
        <v>199.98117999999999</v>
      </c>
      <c r="F223" s="86">
        <f t="shared" si="13"/>
        <v>16868.412532999999</v>
      </c>
      <c r="G223" s="78">
        <f t="shared" si="12"/>
        <v>4.4854109236585021E-4</v>
      </c>
      <c r="H223" s="80" t="str">
        <f>'JCN-R3 SP500 Total MRP 1'!H223</f>
        <v>n/a</v>
      </c>
      <c r="I223" s="80" t="str">
        <f t="shared" si="14"/>
        <v>n/a</v>
      </c>
      <c r="J223" s="80">
        <f>'JCN-R3 SP500 Total MRP 1'!J223</f>
        <v>8.5000000000000006E-2</v>
      </c>
      <c r="K223" s="81">
        <f t="shared" si="15"/>
        <v>3.8125992851097267E-5</v>
      </c>
    </row>
    <row r="224" spans="2:11">
      <c r="B224" s="83" t="str">
        <f>'JCN-R3 SP500 Total MRP 1'!B224</f>
        <v>Edison International</v>
      </c>
      <c r="C224" s="84" t="str">
        <f>'JCN-R3 SP500 Total MRP 1'!C224</f>
        <v>EIX</v>
      </c>
      <c r="D224" s="85">
        <f>'JCN-R3 SP500 Total MRP 1'!D224</f>
        <v>58.92</v>
      </c>
      <c r="E224" s="86">
        <f>'JCN-R3 SP500 Total MRP 1'!E224</f>
        <v>385.02352999999999</v>
      </c>
      <c r="F224" s="86">
        <f t="shared" si="13"/>
        <v>22685.5863876</v>
      </c>
      <c r="G224" s="78">
        <f t="shared" si="12"/>
        <v>6.0322319479367734E-4</v>
      </c>
      <c r="H224" s="80">
        <f>'JCN-R3 SP500 Total MRP 1'!H224</f>
        <v>5.6177868295994561E-2</v>
      </c>
      <c r="I224" s="80">
        <f t="shared" si="14"/>
        <v>3.3887793190208281E-5</v>
      </c>
      <c r="J224" s="80">
        <f>'JCN-R3 SP500 Total MRP 1'!J224</f>
        <v>6.5000000000000002E-2</v>
      </c>
      <c r="K224" s="81">
        <f t="shared" si="15"/>
        <v>3.9209507661589026E-5</v>
      </c>
    </row>
    <row r="225" spans="2:11">
      <c r="B225" s="83" t="str">
        <f>'JCN-R3 SP500 Total MRP 1'!B225</f>
        <v>Schlumberger NV</v>
      </c>
      <c r="C225" s="84" t="str">
        <f>'JCN-R3 SP500 Total MRP 1'!C225</f>
        <v>SLB</v>
      </c>
      <c r="D225" s="85">
        <f>'JCN-R3 SP500 Total MRP 1'!D225</f>
        <v>41.8</v>
      </c>
      <c r="E225" s="86">
        <f>'JCN-R3 SP500 Total MRP 1'!E225</f>
        <v>1359.85528</v>
      </c>
      <c r="F225" s="86">
        <f t="shared" si="13"/>
        <v>56841.950703999995</v>
      </c>
      <c r="G225" s="78">
        <f t="shared" si="12"/>
        <v>1.5114611769838893E-3</v>
      </c>
      <c r="H225" s="80">
        <f>'JCN-R3 SP500 Total MRP 1'!H225</f>
        <v>2.7272727272727271E-2</v>
      </c>
      <c r="I225" s="80">
        <f t="shared" si="14"/>
        <v>4.1221668463196977E-5</v>
      </c>
      <c r="J225" s="80">
        <f>'JCN-R3 SP500 Total MRP 1'!J225</f>
        <v>0.18</v>
      </c>
      <c r="K225" s="81">
        <f t="shared" si="15"/>
        <v>2.7206301185710006E-4</v>
      </c>
    </row>
    <row r="226" spans="2:11">
      <c r="B226" s="83" t="str">
        <f>'JCN-R3 SP500 Total MRP 1'!B226</f>
        <v>Charles Schwab Corp/The</v>
      </c>
      <c r="C226" s="84" t="str">
        <f>'JCN-R3 SP500 Total MRP 1'!C226</f>
        <v>SCHW</v>
      </c>
      <c r="D226" s="85">
        <f>'JCN-R3 SP500 Total MRP 1'!D226</f>
        <v>78.28</v>
      </c>
      <c r="E226" s="86">
        <f>'JCN-R3 SP500 Total MRP 1'!E226</f>
        <v>1813.5676699999999</v>
      </c>
      <c r="F226" s="86">
        <f t="shared" si="13"/>
        <v>141966.0772076</v>
      </c>
      <c r="G226" s="78">
        <f t="shared" si="12"/>
        <v>3.7749621800520819E-3</v>
      </c>
      <c r="H226" s="80">
        <f>'JCN-R3 SP500 Total MRP 1'!H226</f>
        <v>1.3796627491057742E-2</v>
      </c>
      <c r="I226" s="80">
        <f t="shared" si="14"/>
        <v>5.2081746991009818E-5</v>
      </c>
      <c r="J226" s="80">
        <f>'JCN-R3 SP500 Total MRP 1'!J226</f>
        <v>0.1</v>
      </c>
      <c r="K226" s="81">
        <f t="shared" si="15"/>
        <v>3.7749621800520824E-4</v>
      </c>
    </row>
    <row r="227" spans="2:11">
      <c r="B227" s="83" t="str">
        <f>'JCN-R3 SP500 Total MRP 1'!B227</f>
        <v>Sherwin-Williams Co/The</v>
      </c>
      <c r="C227" s="84" t="str">
        <f>'JCN-R3 SP500 Total MRP 1'!C227</f>
        <v>SHW</v>
      </c>
      <c r="D227" s="85">
        <f>'JCN-R3 SP500 Total MRP 1'!D227</f>
        <v>349.19</v>
      </c>
      <c r="E227" s="86">
        <f>'JCN-R3 SP500 Total MRP 1'!E227</f>
        <v>251.51015000000001</v>
      </c>
      <c r="F227" s="86">
        <f t="shared" si="13"/>
        <v>87824.829278500009</v>
      </c>
      <c r="G227" s="78">
        <f t="shared" si="12"/>
        <v>2.335314291392704E-3</v>
      </c>
      <c r="H227" s="80">
        <f>'JCN-R3 SP500 Total MRP 1'!H227</f>
        <v>9.0495145909103934E-3</v>
      </c>
      <c r="I227" s="80">
        <f t="shared" si="14"/>
        <v>2.1133460754319842E-5</v>
      </c>
      <c r="J227" s="80">
        <f>'JCN-R3 SP500 Total MRP 1'!J227</f>
        <v>0.12</v>
      </c>
      <c r="K227" s="81">
        <f t="shared" si="15"/>
        <v>2.8023771496712448E-4</v>
      </c>
    </row>
    <row r="228" spans="2:11">
      <c r="B228" s="83" t="str">
        <f>'JCN-R3 SP500 Total MRP 1'!B228</f>
        <v>West Pharmaceutical Services Inc</v>
      </c>
      <c r="C228" s="84" t="str">
        <f>'JCN-R3 SP500 Total MRP 1'!C228</f>
        <v>WST</v>
      </c>
      <c r="D228" s="85">
        <f>'JCN-R3 SP500 Total MRP 1'!D228</f>
        <v>223.88</v>
      </c>
      <c r="E228" s="86">
        <f>'JCN-R3 SP500 Total MRP 1'!E228</f>
        <v>72.292730000000006</v>
      </c>
      <c r="F228" s="86">
        <f t="shared" si="13"/>
        <v>16184.896392400002</v>
      </c>
      <c r="G228" s="78">
        <f t="shared" si="12"/>
        <v>4.3036599285635967E-4</v>
      </c>
      <c r="H228" s="80">
        <f>'JCN-R3 SP500 Total MRP 1'!H228</f>
        <v>3.7520100053600141E-3</v>
      </c>
      <c r="I228" s="80">
        <f t="shared" si="14"/>
        <v>1.6147375111637579E-6</v>
      </c>
      <c r="J228" s="80">
        <f>'JCN-R3 SP500 Total MRP 1'!J228</f>
        <v>7.4999999999999997E-2</v>
      </c>
      <c r="K228" s="81">
        <f t="shared" si="15"/>
        <v>3.2277449464226975E-5</v>
      </c>
    </row>
    <row r="229" spans="2:11">
      <c r="B229" s="83" t="str">
        <f>'JCN-R3 SP500 Total MRP 1'!B229</f>
        <v>J M Smucker Co/The</v>
      </c>
      <c r="C229" s="84" t="str">
        <f>'JCN-R3 SP500 Total MRP 1'!C229</f>
        <v>SJM</v>
      </c>
      <c r="D229" s="85">
        <f>'JCN-R3 SP500 Total MRP 1'!D229</f>
        <v>118.41</v>
      </c>
      <c r="E229" s="86">
        <f>'JCN-R3 SP500 Total MRP 1'!E229</f>
        <v>106.41661999999999</v>
      </c>
      <c r="F229" s="86">
        <f t="shared" si="13"/>
        <v>12600.791974199999</v>
      </c>
      <c r="G229" s="78">
        <f t="shared" si="12"/>
        <v>3.3506253097174635E-4</v>
      </c>
      <c r="H229" s="80">
        <f>'JCN-R3 SP500 Total MRP 1'!H229</f>
        <v>3.6483405117811001E-2</v>
      </c>
      <c r="I229" s="80">
        <f t="shared" si="14"/>
        <v>1.2224222057241317E-5</v>
      </c>
      <c r="J229" s="80">
        <f>'JCN-R3 SP500 Total MRP 1'!J229</f>
        <v>6.5000000000000002E-2</v>
      </c>
      <c r="K229" s="81">
        <f t="shared" si="15"/>
        <v>2.1779064513163515E-5</v>
      </c>
    </row>
    <row r="230" spans="2:11">
      <c r="B230" s="83" t="str">
        <f>'JCN-R3 SP500 Total MRP 1'!B230</f>
        <v>Snap-on Inc</v>
      </c>
      <c r="C230" s="84" t="str">
        <f>'JCN-R3 SP500 Total MRP 1'!C230</f>
        <v>SNA</v>
      </c>
      <c r="D230" s="85">
        <f>'JCN-R3 SP500 Total MRP 1'!D230</f>
        <v>337.01</v>
      </c>
      <c r="E230" s="86">
        <f>'JCN-R3 SP500 Total MRP 1'!E230</f>
        <v>52.417769999999997</v>
      </c>
      <c r="F230" s="86">
        <f t="shared" si="13"/>
        <v>17665.3126677</v>
      </c>
      <c r="G230" s="78">
        <f t="shared" si="12"/>
        <v>4.6973113951614135E-4</v>
      </c>
      <c r="H230" s="80">
        <f>'JCN-R3 SP500 Total MRP 1'!H230</f>
        <v>2.5399839767365956E-2</v>
      </c>
      <c r="I230" s="80">
        <f t="shared" si="14"/>
        <v>1.1931095677452213E-5</v>
      </c>
      <c r="J230" s="80">
        <f>'JCN-R3 SP500 Total MRP 1'!J230</f>
        <v>4.4999999999999998E-2</v>
      </c>
      <c r="K230" s="81">
        <f t="shared" si="15"/>
        <v>2.1137901278226361E-5</v>
      </c>
    </row>
    <row r="231" spans="2:11">
      <c r="B231" s="83" t="str">
        <f>'JCN-R3 SP500 Total MRP 1'!B231</f>
        <v>AMETEK Inc</v>
      </c>
      <c r="C231" s="84" t="str">
        <f>'JCN-R3 SP500 Total MRP 1'!C231</f>
        <v>AME</v>
      </c>
      <c r="D231" s="85">
        <f>'JCN-R3 SP500 Total MRP 1'!D231</f>
        <v>172.14</v>
      </c>
      <c r="E231" s="86">
        <f>'JCN-R3 SP500 Total MRP 1'!E231</f>
        <v>230.74691000000001</v>
      </c>
      <c r="F231" s="86">
        <f t="shared" si="13"/>
        <v>39720.773087399997</v>
      </c>
      <c r="G231" s="78">
        <f t="shared" si="12"/>
        <v>1.0561989111532515E-3</v>
      </c>
      <c r="H231" s="80">
        <f>'JCN-R3 SP500 Total MRP 1'!H231</f>
        <v>7.2034390612292325E-3</v>
      </c>
      <c r="I231" s="80">
        <f t="shared" si="14"/>
        <v>7.6082644930291154E-6</v>
      </c>
      <c r="J231" s="80">
        <f>'JCN-R3 SP500 Total MRP 1'!J231</f>
        <v>0.1</v>
      </c>
      <c r="K231" s="81">
        <f t="shared" si="15"/>
        <v>1.0561989111532516E-4</v>
      </c>
    </row>
    <row r="232" spans="2:11">
      <c r="B232" s="83" t="str">
        <f>'JCN-R3 SP500 Total MRP 1'!B232</f>
        <v>Uber Technologies Inc</v>
      </c>
      <c r="C232" s="84" t="str">
        <f>'JCN-R3 SP500 Total MRP 1'!C232</f>
        <v>UBER</v>
      </c>
      <c r="D232" s="85">
        <f>'JCN-R3 SP500 Total MRP 1'!D232</f>
        <v>72.86</v>
      </c>
      <c r="E232" s="86">
        <f>'JCN-R3 SP500 Total MRP 1'!E232</f>
        <v>2091.2581100000002</v>
      </c>
      <c r="F232" s="86" t="str">
        <f t="shared" si="13"/>
        <v>Excl.</v>
      </c>
      <c r="G232" s="78" t="str">
        <f t="shared" si="12"/>
        <v>Excl.</v>
      </c>
      <c r="H232" s="80" t="str">
        <f>'JCN-R3 SP500 Total MRP 1'!H232</f>
        <v>n/a</v>
      </c>
      <c r="I232" s="80" t="str">
        <f t="shared" si="14"/>
        <v>n/a</v>
      </c>
      <c r="J232" s="80" t="str">
        <f>'JCN-R3 SP500 Total MRP 1'!J232</f>
        <v/>
      </c>
      <c r="K232" s="81" t="str">
        <f t="shared" si="15"/>
        <v>n/a</v>
      </c>
    </row>
    <row r="233" spans="2:11">
      <c r="B233" s="83" t="str">
        <f>'JCN-R3 SP500 Total MRP 1'!B233</f>
        <v>Southern Co/The</v>
      </c>
      <c r="C233" s="84" t="str">
        <f>'JCN-R3 SP500 Total MRP 1'!C233</f>
        <v>SO</v>
      </c>
      <c r="D233" s="85">
        <f>'JCN-R3 SP500 Total MRP 1'!D233</f>
        <v>91.95</v>
      </c>
      <c r="E233" s="86">
        <f>'JCN-R3 SP500 Total MRP 1'!E233</f>
        <v>1094.6334199999999</v>
      </c>
      <c r="F233" s="86">
        <f t="shared" si="13"/>
        <v>100651.54296899999</v>
      </c>
      <c r="G233" s="78">
        <f t="shared" si="12"/>
        <v>2.6763842147743831E-3</v>
      </c>
      <c r="H233" s="80">
        <f>'JCN-R3 SP500 Total MRP 1'!H233</f>
        <v>3.1321370309951059E-2</v>
      </c>
      <c r="I233" s="80">
        <f t="shared" si="14"/>
        <v>8.3828021082656045E-5</v>
      </c>
      <c r="J233" s="80">
        <f>'JCN-R3 SP500 Total MRP 1'!J233</f>
        <v>6.5000000000000002E-2</v>
      </c>
      <c r="K233" s="81">
        <f t="shared" si="15"/>
        <v>1.7396497396033491E-4</v>
      </c>
    </row>
    <row r="234" spans="2:11">
      <c r="B234" s="83" t="str">
        <f>'JCN-R3 SP500 Total MRP 1'!B234</f>
        <v>Truist Financial Corp</v>
      </c>
      <c r="C234" s="84" t="str">
        <f>'JCN-R3 SP500 Total MRP 1'!C234</f>
        <v>TFC</v>
      </c>
      <c r="D234" s="85">
        <f>'JCN-R3 SP500 Total MRP 1'!D234</f>
        <v>41.15</v>
      </c>
      <c r="E234" s="86">
        <f>'JCN-R3 SP500 Total MRP 1'!E234</f>
        <v>1305.3907099999999</v>
      </c>
      <c r="F234" s="86">
        <f t="shared" si="13"/>
        <v>53716.827716499996</v>
      </c>
      <c r="G234" s="78">
        <f t="shared" si="12"/>
        <v>1.4283623035215159E-3</v>
      </c>
      <c r="H234" s="80">
        <f>'JCN-R3 SP500 Total MRP 1'!H234</f>
        <v>5.0546780072904009E-2</v>
      </c>
      <c r="I234" s="80">
        <f t="shared" si="14"/>
        <v>7.2199115220528625E-5</v>
      </c>
      <c r="J234" s="80">
        <f>'JCN-R3 SP500 Total MRP 1'!J234</f>
        <v>0.02</v>
      </c>
      <c r="K234" s="81">
        <f t="shared" si="15"/>
        <v>2.8567246070430321E-5</v>
      </c>
    </row>
    <row r="235" spans="2:11">
      <c r="B235" s="83" t="str">
        <f>'JCN-R3 SP500 Total MRP 1'!B235</f>
        <v>Southwest Airlines Co</v>
      </c>
      <c r="C235" s="84" t="str">
        <f>'JCN-R3 SP500 Total MRP 1'!C235</f>
        <v>LUV</v>
      </c>
      <c r="D235" s="85">
        <f>'JCN-R3 SP500 Total MRP 1'!D235</f>
        <v>33.58</v>
      </c>
      <c r="E235" s="86">
        <f>'JCN-R3 SP500 Total MRP 1'!E235</f>
        <v>592.66107999999997</v>
      </c>
      <c r="F235" s="86" t="str">
        <f t="shared" si="13"/>
        <v>Excl.</v>
      </c>
      <c r="G235" s="78" t="str">
        <f t="shared" si="12"/>
        <v>Excl.</v>
      </c>
      <c r="H235" s="80">
        <f>'JCN-R3 SP500 Total MRP 1'!H235</f>
        <v>2.1441334127456815E-2</v>
      </c>
      <c r="I235" s="80" t="str">
        <f t="shared" si="14"/>
        <v>n/a</v>
      </c>
      <c r="J235" s="80" t="str">
        <f>'JCN-R3 SP500 Total MRP 1'!J235</f>
        <v/>
      </c>
      <c r="K235" s="81" t="str">
        <f t="shared" si="15"/>
        <v>n/a</v>
      </c>
    </row>
    <row r="236" spans="2:11">
      <c r="B236" s="83" t="str">
        <f>'JCN-R3 SP500 Total MRP 1'!B236</f>
        <v>W R Berkley Corp</v>
      </c>
      <c r="C236" s="84" t="str">
        <f>'JCN-R3 SP500 Total MRP 1'!C236</f>
        <v>WRB</v>
      </c>
      <c r="D236" s="85">
        <f>'JCN-R3 SP500 Total MRP 1'!D236</f>
        <v>71.16</v>
      </c>
      <c r="E236" s="86">
        <f>'JCN-R3 SP500 Total MRP 1'!E236</f>
        <v>379.22606000000002</v>
      </c>
      <c r="F236" s="86">
        <f t="shared" si="13"/>
        <v>26985.726429599999</v>
      </c>
      <c r="G236" s="78">
        <f t="shared" si="12"/>
        <v>7.1756646853040175E-4</v>
      </c>
      <c r="H236" s="80">
        <f>'JCN-R3 SP500 Total MRP 1'!H236</f>
        <v>4.4969083754918494E-3</v>
      </c>
      <c r="I236" s="80">
        <f t="shared" si="14"/>
        <v>3.2268306623064724E-6</v>
      </c>
      <c r="J236" s="80">
        <f>'JCN-R3 SP500 Total MRP 1'!J236</f>
        <v>0.14499999999999999</v>
      </c>
      <c r="K236" s="81">
        <f t="shared" si="15"/>
        <v>1.0404713793690825E-4</v>
      </c>
    </row>
    <row r="237" spans="2:11">
      <c r="B237" s="83" t="str">
        <f>'JCN-R3 SP500 Total MRP 1'!B237</f>
        <v>Stanley Black &amp; Decker Inc</v>
      </c>
      <c r="C237" s="84" t="str">
        <f>'JCN-R3 SP500 Total MRP 1'!C237</f>
        <v>SWK</v>
      </c>
      <c r="D237" s="85">
        <f>'JCN-R3 SP500 Total MRP 1'!D237</f>
        <v>76.88</v>
      </c>
      <c r="E237" s="86">
        <f>'JCN-R3 SP500 Total MRP 1'!E237</f>
        <v>154.53752</v>
      </c>
      <c r="F237" s="86">
        <f t="shared" si="13"/>
        <v>11880.8445376</v>
      </c>
      <c r="G237" s="78">
        <f t="shared" si="12"/>
        <v>3.1591870169754457E-4</v>
      </c>
      <c r="H237" s="80">
        <f>'JCN-R3 SP500 Total MRP 1'!H237</f>
        <v>4.2663891779396466E-2</v>
      </c>
      <c r="I237" s="80">
        <f t="shared" si="14"/>
        <v>1.3478321300311476E-5</v>
      </c>
      <c r="J237" s="80">
        <f>'JCN-R3 SP500 Total MRP 1'!J237</f>
        <v>9.5000000000000001E-2</v>
      </c>
      <c r="K237" s="81">
        <f t="shared" si="15"/>
        <v>3.0012276661266735E-5</v>
      </c>
    </row>
    <row r="238" spans="2:11">
      <c r="B238" s="83" t="str">
        <f>'JCN-R3 SP500 Total MRP 1'!B238</f>
        <v>Public Storage</v>
      </c>
      <c r="C238" s="84" t="str">
        <f>'JCN-R3 SP500 Total MRP 1'!C238</f>
        <v>PSA</v>
      </c>
      <c r="D238" s="85">
        <f>'JCN-R3 SP500 Total MRP 1'!D238</f>
        <v>299.29000000000002</v>
      </c>
      <c r="E238" s="86">
        <f>'JCN-R3 SP500 Total MRP 1'!E238</f>
        <v>175.41552999999999</v>
      </c>
      <c r="F238" s="86">
        <f t="shared" si="13"/>
        <v>52500.113973699998</v>
      </c>
      <c r="G238" s="78">
        <f t="shared" si="12"/>
        <v>1.3960091635787739E-3</v>
      </c>
      <c r="H238" s="80">
        <f>'JCN-R3 SP500 Total MRP 1'!H238</f>
        <v>4.0094891242607504E-2</v>
      </c>
      <c r="I238" s="80">
        <f t="shared" si="14"/>
        <v>5.5972835587374411E-5</v>
      </c>
      <c r="J238" s="80">
        <f>'JCN-R3 SP500 Total MRP 1'!J238</f>
        <v>7.0000000000000007E-2</v>
      </c>
      <c r="K238" s="81">
        <f t="shared" si="15"/>
        <v>9.7720641450514185E-5</v>
      </c>
    </row>
    <row r="239" spans="2:11">
      <c r="B239" s="83" t="str">
        <f>'JCN-R3 SP500 Total MRP 1'!B239</f>
        <v>Arista Networks Inc</v>
      </c>
      <c r="C239" s="84" t="str">
        <f>'JCN-R3 SP500 Total MRP 1'!C239</f>
        <v>ANET</v>
      </c>
      <c r="D239" s="85">
        <f>'JCN-R3 SP500 Total MRP 1'!D239</f>
        <v>77.48</v>
      </c>
      <c r="E239" s="86">
        <f>'JCN-R3 SP500 Total MRP 1'!E239</f>
        <v>1261.1225999999999</v>
      </c>
      <c r="F239" s="86">
        <f t="shared" si="13"/>
        <v>97711.779047999997</v>
      </c>
      <c r="G239" s="78">
        <f t="shared" si="12"/>
        <v>2.598214148809762E-3</v>
      </c>
      <c r="H239" s="80" t="str">
        <f>'JCN-R3 SP500 Total MRP 1'!H239</f>
        <v>n/a</v>
      </c>
      <c r="I239" s="80" t="str">
        <f t="shared" si="14"/>
        <v>n/a</v>
      </c>
      <c r="J239" s="80">
        <f>'JCN-R3 SP500 Total MRP 1'!J239</f>
        <v>0.16</v>
      </c>
      <c r="K239" s="81">
        <f t="shared" si="15"/>
        <v>4.1571426380956195E-4</v>
      </c>
    </row>
    <row r="240" spans="2:11">
      <c r="B240" s="83" t="str">
        <f>'JCN-R3 SP500 Total MRP 1'!B240</f>
        <v>Sysco Corp</v>
      </c>
      <c r="C240" s="84" t="str">
        <f>'JCN-R3 SP500 Total MRP 1'!C240</f>
        <v>SYY</v>
      </c>
      <c r="D240" s="85">
        <f>'JCN-R3 SP500 Total MRP 1'!D240</f>
        <v>75.040000000000006</v>
      </c>
      <c r="E240" s="86">
        <f>'JCN-R3 SP500 Total MRP 1'!E240</f>
        <v>489.22964000000002</v>
      </c>
      <c r="F240" s="86">
        <f t="shared" si="13"/>
        <v>36711.792185600003</v>
      </c>
      <c r="G240" s="78">
        <f t="shared" si="12"/>
        <v>9.7618832462289477E-4</v>
      </c>
      <c r="H240" s="80">
        <f>'JCN-R3 SP500 Total MRP 1'!H240</f>
        <v>2.7185501066098083E-2</v>
      </c>
      <c r="I240" s="80">
        <f t="shared" si="14"/>
        <v>2.6538168739748207E-5</v>
      </c>
      <c r="J240" s="80">
        <f>'JCN-R3 SP500 Total MRP 1'!J240</f>
        <v>9.5000000000000001E-2</v>
      </c>
      <c r="K240" s="81">
        <f t="shared" si="15"/>
        <v>9.2737890839175E-5</v>
      </c>
    </row>
    <row r="241" spans="2:11">
      <c r="B241" s="83" t="str">
        <f>'JCN-R3 SP500 Total MRP 1'!B241</f>
        <v>Corteva Inc</v>
      </c>
      <c r="C241" s="84" t="str">
        <f>'JCN-R3 SP500 Total MRP 1'!C241</f>
        <v>CTVA</v>
      </c>
      <c r="D241" s="85">
        <f>'JCN-R3 SP500 Total MRP 1'!D241</f>
        <v>62.93</v>
      </c>
      <c r="E241" s="86">
        <f>'JCN-R3 SP500 Total MRP 1'!E241</f>
        <v>683.01458000000002</v>
      </c>
      <c r="F241" s="86">
        <f t="shared" si="13"/>
        <v>42982.1075194</v>
      </c>
      <c r="G241" s="78">
        <f t="shared" si="12"/>
        <v>1.1429197276994353E-3</v>
      </c>
      <c r="H241" s="80">
        <f>'JCN-R3 SP500 Total MRP 1'!H241</f>
        <v>1.0805657079294454E-2</v>
      </c>
      <c r="I241" s="80">
        <f t="shared" si="14"/>
        <v>1.2349998646680693E-5</v>
      </c>
      <c r="J241" s="80">
        <f>'JCN-R3 SP500 Total MRP 1'!J241</f>
        <v>9.5000000000000001E-2</v>
      </c>
      <c r="K241" s="81">
        <f t="shared" si="15"/>
        <v>1.0857737413144635E-4</v>
      </c>
    </row>
    <row r="242" spans="2:11">
      <c r="B242" s="83" t="str">
        <f>'JCN-R3 SP500 Total MRP 1'!B242</f>
        <v>Texas Instruments Inc</v>
      </c>
      <c r="C242" s="84" t="str">
        <f>'JCN-R3 SP500 Total MRP 1'!C242</f>
        <v>TXN</v>
      </c>
      <c r="D242" s="85">
        <f>'JCN-R3 SP500 Total MRP 1'!D242</f>
        <v>179.7</v>
      </c>
      <c r="E242" s="86">
        <f>'JCN-R3 SP500 Total MRP 1'!E242</f>
        <v>909.91782000000001</v>
      </c>
      <c r="F242" s="86">
        <f t="shared" si="13"/>
        <v>163512.232254</v>
      </c>
      <c r="G242" s="78">
        <f t="shared" si="12"/>
        <v>4.3478872197906882E-3</v>
      </c>
      <c r="H242" s="80">
        <f>'JCN-R3 SP500 Total MRP 1'!H242</f>
        <v>3.0272676683361158E-2</v>
      </c>
      <c r="I242" s="80">
        <f t="shared" si="14"/>
        <v>1.3162218406044152E-4</v>
      </c>
      <c r="J242" s="80">
        <f>'JCN-R3 SP500 Total MRP 1'!J242</f>
        <v>6.5000000000000002E-2</v>
      </c>
      <c r="K242" s="81">
        <f t="shared" si="15"/>
        <v>2.8261266928639476E-4</v>
      </c>
    </row>
    <row r="243" spans="2:11">
      <c r="B243" s="83" t="str">
        <f>'JCN-R3 SP500 Total MRP 1'!B243</f>
        <v>Textron Inc</v>
      </c>
      <c r="C243" s="84" t="str">
        <f>'JCN-R3 SP500 Total MRP 1'!C243</f>
        <v>TXT</v>
      </c>
      <c r="D243" s="85">
        <f>'JCN-R3 SP500 Total MRP 1'!D243</f>
        <v>72.25</v>
      </c>
      <c r="E243" s="86">
        <f>'JCN-R3 SP500 Total MRP 1'!E243</f>
        <v>181.62092000000001</v>
      </c>
      <c r="F243" s="86">
        <f t="shared" si="13"/>
        <v>13122.111470000002</v>
      </c>
      <c r="G243" s="78">
        <f t="shared" si="12"/>
        <v>3.4892472551200287E-4</v>
      </c>
      <c r="H243" s="80">
        <f>'JCN-R3 SP500 Total MRP 1'!H243</f>
        <v>1.1072664359861593E-3</v>
      </c>
      <c r="I243" s="80">
        <f t="shared" si="14"/>
        <v>3.8635263724512435E-7</v>
      </c>
      <c r="J243" s="80">
        <f>'JCN-R3 SP500 Total MRP 1'!J243</f>
        <v>0.12</v>
      </c>
      <c r="K243" s="81">
        <f t="shared" si="15"/>
        <v>4.1870967061440344E-5</v>
      </c>
    </row>
    <row r="244" spans="2:11">
      <c r="B244" s="83" t="str">
        <f>'JCN-R3 SP500 Total MRP 1'!B244</f>
        <v>Thermo Fisher Scientific Inc</v>
      </c>
      <c r="C244" s="84" t="str">
        <f>'JCN-R3 SP500 Total MRP 1'!C244</f>
        <v>TMO</v>
      </c>
      <c r="D244" s="85">
        <f>'JCN-R3 SP500 Total MRP 1'!D244</f>
        <v>497.6</v>
      </c>
      <c r="E244" s="86">
        <f>'JCN-R3 SP500 Total MRP 1'!E244</f>
        <v>377.26118000000002</v>
      </c>
      <c r="F244" s="86">
        <f t="shared" si="13"/>
        <v>187725.16316800003</v>
      </c>
      <c r="G244" s="78">
        <f t="shared" si="12"/>
        <v>4.9917234112697526E-3</v>
      </c>
      <c r="H244" s="80">
        <f>'JCN-R3 SP500 Total MRP 1'!H244</f>
        <v>3.4565916398713826E-3</v>
      </c>
      <c r="I244" s="80">
        <f t="shared" si="14"/>
        <v>1.7254349411945288E-5</v>
      </c>
      <c r="J244" s="80">
        <f>'JCN-R3 SP500 Total MRP 1'!J244</f>
        <v>0.06</v>
      </c>
      <c r="K244" s="81">
        <f t="shared" si="15"/>
        <v>2.9950340467618515E-4</v>
      </c>
    </row>
    <row r="245" spans="2:11">
      <c r="B245" s="83" t="str">
        <f>'JCN-R3 SP500 Total MRP 1'!B245</f>
        <v>TJX Cos Inc/The</v>
      </c>
      <c r="C245" s="84" t="str">
        <f>'JCN-R3 SP500 Total MRP 1'!C245</f>
        <v>TJX</v>
      </c>
      <c r="D245" s="85">
        <f>'JCN-R3 SP500 Total MRP 1'!D245</f>
        <v>121.8</v>
      </c>
      <c r="E245" s="86">
        <f>'JCN-R3 SP500 Total MRP 1'!E245</f>
        <v>1124.1580300000001</v>
      </c>
      <c r="F245" s="86">
        <f t="shared" si="13"/>
        <v>136922.44805400001</v>
      </c>
      <c r="G245" s="78">
        <f t="shared" si="12"/>
        <v>3.6408490899424903E-3</v>
      </c>
      <c r="H245" s="80">
        <f>'JCN-R3 SP500 Total MRP 1'!H245</f>
        <v>1.3957307060755337E-2</v>
      </c>
      <c r="I245" s="80">
        <f t="shared" si="14"/>
        <v>5.0816448710198964E-5</v>
      </c>
      <c r="J245" s="80">
        <f>'JCN-R3 SP500 Total MRP 1'!J245</f>
        <v>0.125</v>
      </c>
      <c r="K245" s="81">
        <f t="shared" si="15"/>
        <v>4.5510613624281129E-4</v>
      </c>
    </row>
    <row r="246" spans="2:11">
      <c r="B246" s="83" t="str">
        <f>'JCN-R3 SP500 Total MRP 1'!B246</f>
        <v>Globe Life Inc</v>
      </c>
      <c r="C246" s="84" t="str">
        <f>'JCN-R3 SP500 Total MRP 1'!C246</f>
        <v>GL</v>
      </c>
      <c r="D246" s="85">
        <f>'JCN-R3 SP500 Total MRP 1'!D246</f>
        <v>131.72</v>
      </c>
      <c r="E246" s="86">
        <f>'JCN-R3 SP500 Total MRP 1'!E246</f>
        <v>83.242750000000001</v>
      </c>
      <c r="F246" s="86">
        <f t="shared" si="13"/>
        <v>10964.73503</v>
      </c>
      <c r="G246" s="78">
        <f t="shared" si="12"/>
        <v>2.9155880662966137E-4</v>
      </c>
      <c r="H246" s="80">
        <f>'JCN-R3 SP500 Total MRP 1'!H246</f>
        <v>8.1992104464014576E-3</v>
      </c>
      <c r="I246" s="80">
        <f t="shared" si="14"/>
        <v>2.3905520130582622E-6</v>
      </c>
      <c r="J246" s="80">
        <f>'JCN-R3 SP500 Total MRP 1'!J246</f>
        <v>0.09</v>
      </c>
      <c r="K246" s="81">
        <f t="shared" si="15"/>
        <v>2.6240292596669522E-5</v>
      </c>
    </row>
    <row r="247" spans="2:11">
      <c r="B247" s="83" t="str">
        <f>'JCN-R3 SP500 Total MRP 1'!B247</f>
        <v>Johnson Controls International plc</v>
      </c>
      <c r="C247" s="84" t="str">
        <f>'JCN-R3 SP500 Total MRP 1'!C247</f>
        <v>JCI</v>
      </c>
      <c r="D247" s="85">
        <f>'JCN-R3 SP500 Total MRP 1'!D247</f>
        <v>80.11</v>
      </c>
      <c r="E247" s="86">
        <f>'JCN-R3 SP500 Total MRP 1'!E247</f>
        <v>660.13918999999999</v>
      </c>
      <c r="F247" s="86">
        <f t="shared" si="13"/>
        <v>52883.750510899998</v>
      </c>
      <c r="G247" s="78">
        <f t="shared" si="12"/>
        <v>1.4062102866026804E-3</v>
      </c>
      <c r="H247" s="80">
        <f>'JCN-R3 SP500 Total MRP 1'!H247</f>
        <v>1.8474597428535765E-2</v>
      </c>
      <c r="I247" s="80">
        <f t="shared" si="14"/>
        <v>2.5979168944850419E-5</v>
      </c>
      <c r="J247" s="80">
        <f>'JCN-R3 SP500 Total MRP 1'!J247</f>
        <v>0.115</v>
      </c>
      <c r="K247" s="81">
        <f t="shared" si="15"/>
        <v>1.6171418295930824E-4</v>
      </c>
    </row>
    <row r="248" spans="2:11">
      <c r="B248" s="83" t="str">
        <f>'JCN-R3 SP500 Total MRP 1'!B248</f>
        <v>Ulta Beauty Inc</v>
      </c>
      <c r="C248" s="84" t="str">
        <f>'JCN-R3 SP500 Total MRP 1'!C248</f>
        <v>ULTA</v>
      </c>
      <c r="D248" s="85">
        <f>'JCN-R3 SP500 Total MRP 1'!D248</f>
        <v>366.54</v>
      </c>
      <c r="E248" s="86">
        <f>'JCN-R3 SP500 Total MRP 1'!E248</f>
        <v>45.309489999999997</v>
      </c>
      <c r="F248" s="86">
        <f t="shared" si="13"/>
        <v>16607.7404646</v>
      </c>
      <c r="G248" s="78">
        <f t="shared" si="12"/>
        <v>4.4160966748632086E-4</v>
      </c>
      <c r="H248" s="80" t="str">
        <f>'JCN-R3 SP500 Total MRP 1'!H248</f>
        <v>n/a</v>
      </c>
      <c r="I248" s="80" t="str">
        <f t="shared" si="14"/>
        <v>n/a</v>
      </c>
      <c r="J248" s="80">
        <f>'JCN-R3 SP500 Total MRP 1'!J248</f>
        <v>0.06</v>
      </c>
      <c r="K248" s="81">
        <f t="shared" si="15"/>
        <v>2.649658004917925E-5</v>
      </c>
    </row>
    <row r="249" spans="2:11">
      <c r="B249" s="83" t="str">
        <f>'JCN-R3 SP500 Total MRP 1'!B249</f>
        <v>Union Pacific Corp</v>
      </c>
      <c r="C249" s="84" t="str">
        <f>'JCN-R3 SP500 Total MRP 1'!C249</f>
        <v>UNP</v>
      </c>
      <c r="D249" s="85">
        <f>'JCN-R3 SP500 Total MRP 1'!D249</f>
        <v>236.24</v>
      </c>
      <c r="E249" s="86">
        <f>'JCN-R3 SP500 Total MRP 1'!E249</f>
        <v>599.31817999999998</v>
      </c>
      <c r="F249" s="86">
        <f t="shared" si="13"/>
        <v>141582.9268432</v>
      </c>
      <c r="G249" s="78">
        <f t="shared" si="12"/>
        <v>3.764773984651232E-3</v>
      </c>
      <c r="H249" s="80">
        <f>'JCN-R3 SP500 Total MRP 1'!H249</f>
        <v>2.268879105993905E-2</v>
      </c>
      <c r="I249" s="80">
        <f t="shared" si="14"/>
        <v>8.541817032564599E-5</v>
      </c>
      <c r="J249" s="80">
        <f>'JCN-R3 SP500 Total MRP 1'!J249</f>
        <v>0.08</v>
      </c>
      <c r="K249" s="81">
        <f t="shared" si="15"/>
        <v>3.0118191877209858E-4</v>
      </c>
    </row>
    <row r="250" spans="2:11">
      <c r="B250" s="83" t="str">
        <f>'JCN-R3 SP500 Total MRP 1'!B250</f>
        <v>Keysight Technologies Inc</v>
      </c>
      <c r="C250" s="84" t="str">
        <f>'JCN-R3 SP500 Total MRP 1'!C250</f>
        <v>KEYS</v>
      </c>
      <c r="D250" s="85">
        <f>'JCN-R3 SP500 Total MRP 1'!D250</f>
        <v>149.77000000000001</v>
      </c>
      <c r="E250" s="86">
        <f>'JCN-R3 SP500 Total MRP 1'!E250</f>
        <v>172.81050999999999</v>
      </c>
      <c r="F250" s="86">
        <f t="shared" si="13"/>
        <v>25881.830082700002</v>
      </c>
      <c r="G250" s="78">
        <f t="shared" si="12"/>
        <v>6.8821321004632465E-4</v>
      </c>
      <c r="H250" s="80" t="str">
        <f>'JCN-R3 SP500 Total MRP 1'!H250</f>
        <v>n/a</v>
      </c>
      <c r="I250" s="80" t="str">
        <f t="shared" si="14"/>
        <v>n/a</v>
      </c>
      <c r="J250" s="80">
        <f>'JCN-R3 SP500 Total MRP 1'!J250</f>
        <v>5.5E-2</v>
      </c>
      <c r="K250" s="81">
        <f t="shared" si="15"/>
        <v>3.7851726552547855E-5</v>
      </c>
    </row>
    <row r="251" spans="2:11">
      <c r="B251" s="83" t="str">
        <f>'JCN-R3 SP500 Total MRP 1'!B251</f>
        <v>UnitedHealth Group Inc</v>
      </c>
      <c r="C251" s="84" t="str">
        <f>'JCN-R3 SP500 Total MRP 1'!C251</f>
        <v>UNH</v>
      </c>
      <c r="D251" s="85">
        <f>'JCN-R3 SP500 Total MRP 1'!D251</f>
        <v>523.75</v>
      </c>
      <c r="E251" s="86">
        <f>'JCN-R3 SP500 Total MRP 1'!E251</f>
        <v>914.71232999999995</v>
      </c>
      <c r="F251" s="86">
        <f t="shared" si="13"/>
        <v>479080.58283749997</v>
      </c>
      <c r="G251" s="78">
        <f t="shared" si="12"/>
        <v>1.2739036796545746E-2</v>
      </c>
      <c r="H251" s="80">
        <f>'JCN-R3 SP500 Total MRP 1'!H251</f>
        <v>1.6038186157517901E-2</v>
      </c>
      <c r="I251" s="80">
        <f t="shared" si="14"/>
        <v>2.0431104361047118E-4</v>
      </c>
      <c r="J251" s="80">
        <f>'JCN-R3 SP500 Total MRP 1'!J251</f>
        <v>0.11</v>
      </c>
      <c r="K251" s="81">
        <f t="shared" si="15"/>
        <v>1.401294047620032E-3</v>
      </c>
    </row>
    <row r="252" spans="2:11">
      <c r="B252" s="83" t="str">
        <f>'JCN-R3 SP500 Total MRP 1'!B252</f>
        <v>Blackstone Inc</v>
      </c>
      <c r="C252" s="84" t="str">
        <f>'JCN-R3 SP500 Total MRP 1'!C252</f>
        <v>BX</v>
      </c>
      <c r="D252" s="85">
        <f>'JCN-R3 SP500 Total MRP 1'!D252</f>
        <v>139.78</v>
      </c>
      <c r="E252" s="86">
        <f>'JCN-R3 SP500 Total MRP 1'!E252</f>
        <v>729.41593</v>
      </c>
      <c r="F252" s="86">
        <f t="shared" si="13"/>
        <v>101957.7586954</v>
      </c>
      <c r="G252" s="78">
        <f t="shared" si="12"/>
        <v>2.7111172655364937E-3</v>
      </c>
      <c r="H252" s="80">
        <f>'JCN-R3 SP500 Total MRP 1'!H252</f>
        <v>4.1207611961654032E-2</v>
      </c>
      <c r="I252" s="80">
        <f t="shared" si="14"/>
        <v>1.1171866826076839E-4</v>
      </c>
      <c r="J252" s="80">
        <f>'JCN-R3 SP500 Total MRP 1'!J252</f>
        <v>0.16</v>
      </c>
      <c r="K252" s="81">
        <f t="shared" si="15"/>
        <v>4.3377876248583901E-4</v>
      </c>
    </row>
    <row r="253" spans="2:11">
      <c r="B253" s="83" t="str">
        <f>'JCN-R3 SP500 Total MRP 1'!B253</f>
        <v>Ventas Inc</v>
      </c>
      <c r="C253" s="84" t="str">
        <f>'JCN-R3 SP500 Total MRP 1'!C253</f>
        <v>VTR</v>
      </c>
      <c r="D253" s="85">
        <f>'JCN-R3 SP500 Total MRP 1'!D253</f>
        <v>68.760000000000005</v>
      </c>
      <c r="E253" s="86">
        <f>'JCN-R3 SP500 Total MRP 1'!E253</f>
        <v>437.61657000000002</v>
      </c>
      <c r="F253" s="86" t="str">
        <f t="shared" si="13"/>
        <v>Excl.</v>
      </c>
      <c r="G253" s="78" t="str">
        <f t="shared" si="12"/>
        <v>Excl.</v>
      </c>
      <c r="H253" s="80">
        <f>'JCN-R3 SP500 Total MRP 1'!H253</f>
        <v>2.7923211169284465E-2</v>
      </c>
      <c r="I253" s="80" t="str">
        <f t="shared" si="14"/>
        <v>n/a</v>
      </c>
      <c r="J253" s="80">
        <f>'JCN-R3 SP500 Total MRP 1'!J253</f>
        <v>0.23</v>
      </c>
      <c r="K253" s="81" t="str">
        <f t="shared" si="15"/>
        <v>n/a</v>
      </c>
    </row>
    <row r="254" spans="2:11">
      <c r="B254" s="83" t="str">
        <f>'JCN-R3 SP500 Total MRP 1'!B254</f>
        <v>Labcorp Holdings Inc</v>
      </c>
      <c r="C254" s="84" t="str">
        <f>'JCN-R3 SP500 Total MRP 1'!C254</f>
        <v>LH</v>
      </c>
      <c r="D254" s="85">
        <f>'JCN-R3 SP500 Total MRP 1'!D254</f>
        <v>232.74</v>
      </c>
      <c r="E254" s="86">
        <f>'JCN-R3 SP500 Total MRP 1'!E254</f>
        <v>83.7</v>
      </c>
      <c r="F254" s="86">
        <f t="shared" si="13"/>
        <v>19480.338</v>
      </c>
      <c r="G254" s="78">
        <f t="shared" si="12"/>
        <v>5.1799373942759512E-4</v>
      </c>
      <c r="H254" s="80">
        <f>'JCN-R3 SP500 Total MRP 1'!H254</f>
        <v>1.2374323279195666E-2</v>
      </c>
      <c r="I254" s="80">
        <f t="shared" si="14"/>
        <v>6.4098219882765043E-6</v>
      </c>
      <c r="J254" s="80">
        <f>'JCN-R3 SP500 Total MRP 1'!J254</f>
        <v>1.4999999999999999E-2</v>
      </c>
      <c r="K254" s="81">
        <f t="shared" si="15"/>
        <v>7.7699060914139265E-6</v>
      </c>
    </row>
    <row r="255" spans="2:11">
      <c r="B255" s="83" t="str">
        <f>'JCN-R3 SP500 Total MRP 1'!B255</f>
        <v>Vulcan Materials Co</v>
      </c>
      <c r="C255" s="84" t="str">
        <f>'JCN-R3 SP500 Total MRP 1'!C255</f>
        <v>VMC</v>
      </c>
      <c r="D255" s="85">
        <f>'JCN-R3 SP500 Total MRP 1'!D255</f>
        <v>233.3</v>
      </c>
      <c r="E255" s="86">
        <f>'JCN-R3 SP500 Total MRP 1'!E255</f>
        <v>132.10118</v>
      </c>
      <c r="F255" s="86">
        <f t="shared" si="13"/>
        <v>30819.205294000003</v>
      </c>
      <c r="G255" s="78">
        <f t="shared" si="12"/>
        <v>8.1950094482065967E-4</v>
      </c>
      <c r="H255" s="80">
        <f>'JCN-R3 SP500 Total MRP 1'!H255</f>
        <v>8.4012001714530646E-3</v>
      </c>
      <c r="I255" s="80">
        <f t="shared" si="14"/>
        <v>6.8847914781332742E-6</v>
      </c>
      <c r="J255" s="80">
        <f>'JCN-R3 SP500 Total MRP 1'!J255</f>
        <v>7.4999999999999997E-2</v>
      </c>
      <c r="K255" s="81">
        <f t="shared" si="15"/>
        <v>6.1462570861549467E-5</v>
      </c>
    </row>
    <row r="256" spans="2:11">
      <c r="B256" s="83" t="str">
        <f>'JCN-R3 SP500 Total MRP 1'!B256</f>
        <v>Weyerhaeuser Co</v>
      </c>
      <c r="C256" s="84" t="str">
        <f>'JCN-R3 SP500 Total MRP 1'!C256</f>
        <v>WY</v>
      </c>
      <c r="D256" s="85">
        <f>'JCN-R3 SP500 Total MRP 1'!D256</f>
        <v>29.28</v>
      </c>
      <c r="E256" s="86">
        <f>'JCN-R3 SP500 Total MRP 1'!E256</f>
        <v>725.84892000000002</v>
      </c>
      <c r="F256" s="86" t="str">
        <f t="shared" si="13"/>
        <v>Excl.</v>
      </c>
      <c r="G256" s="78" t="str">
        <f t="shared" si="12"/>
        <v>Excl.</v>
      </c>
      <c r="H256" s="80">
        <f>'JCN-R3 SP500 Total MRP 1'!H256</f>
        <v>2.8688524590163932E-2</v>
      </c>
      <c r="I256" s="80" t="str">
        <f t="shared" si="14"/>
        <v>n/a</v>
      </c>
      <c r="J256" s="80">
        <f>'JCN-R3 SP500 Total MRP 1'!J256</f>
        <v>-0.02</v>
      </c>
      <c r="K256" s="81" t="str">
        <f t="shared" si="15"/>
        <v>n/a</v>
      </c>
    </row>
    <row r="257" spans="2:11">
      <c r="B257" s="83" t="str">
        <f>'JCN-R3 SP500 Total MRP 1'!B257</f>
        <v>Williams Cos Inc/The</v>
      </c>
      <c r="C257" s="84" t="str">
        <f>'JCN-R3 SP500 Total MRP 1'!C257</f>
        <v>WMB</v>
      </c>
      <c r="D257" s="85">
        <f>'JCN-R3 SP500 Total MRP 1'!D257</f>
        <v>59.76</v>
      </c>
      <c r="E257" s="86">
        <f>'JCN-R3 SP500 Total MRP 1'!E257</f>
        <v>1220.6867500000001</v>
      </c>
      <c r="F257" s="86">
        <f t="shared" si="13"/>
        <v>72948.240180000008</v>
      </c>
      <c r="G257" s="78">
        <f t="shared" si="12"/>
        <v>1.9397369653185973E-3</v>
      </c>
      <c r="H257" s="80">
        <f>'JCN-R3 SP500 Total MRP 1'!H257</f>
        <v>3.3467202141900937E-2</v>
      </c>
      <c r="I257" s="80">
        <f t="shared" si="14"/>
        <v>6.4917569120434985E-5</v>
      </c>
      <c r="J257" s="80">
        <f>'JCN-R3 SP500 Total MRP 1'!J257</f>
        <v>9.5000000000000001E-2</v>
      </c>
      <c r="K257" s="81">
        <f t="shared" si="15"/>
        <v>1.8427501170526674E-4</v>
      </c>
    </row>
    <row r="258" spans="2:11">
      <c r="B258" s="83" t="str">
        <f>'JCN-R3 SP500 Total MRP 1'!B258</f>
        <v>Constellation Energy Corp</v>
      </c>
      <c r="C258" s="84" t="str">
        <f>'JCN-R3 SP500 Total MRP 1'!C258</f>
        <v>CEG</v>
      </c>
      <c r="D258" s="85">
        <f>'JCN-R3 SP500 Total MRP 1'!D258</f>
        <v>201.63</v>
      </c>
      <c r="E258" s="86">
        <f>'JCN-R3 SP500 Total MRP 1'!E258</f>
        <v>315.12094000000002</v>
      </c>
      <c r="F258" s="86">
        <f t="shared" si="13"/>
        <v>63537.835132200002</v>
      </c>
      <c r="G258" s="78">
        <f t="shared" si="12"/>
        <v>1.6895087146466508E-3</v>
      </c>
      <c r="H258" s="80">
        <f>'JCN-R3 SP500 Total MRP 1'!H258</f>
        <v>7.6932996081932247E-3</v>
      </c>
      <c r="I258" s="80">
        <f t="shared" si="14"/>
        <v>1.2997896732430118E-5</v>
      </c>
      <c r="J258" s="80">
        <f>'JCN-R3 SP500 Total MRP 1'!J258</f>
        <v>0.17499999999999999</v>
      </c>
      <c r="K258" s="81">
        <f t="shared" si="15"/>
        <v>2.956640250631639E-4</v>
      </c>
    </row>
    <row r="259" spans="2:11">
      <c r="B259" s="83" t="str">
        <f>'JCN-R3 SP500 Total MRP 1'!B259</f>
        <v>WEC Energy Group Inc</v>
      </c>
      <c r="C259" s="84" t="str">
        <f>'JCN-R3 SP500 Total MRP 1'!C259</f>
        <v>WEC</v>
      </c>
      <c r="D259" s="85">
        <f>'JCN-R3 SP500 Total MRP 1'!D259</f>
        <v>108.98</v>
      </c>
      <c r="E259" s="86">
        <f>'JCN-R3 SP500 Total MRP 1'!E259</f>
        <v>315.82083</v>
      </c>
      <c r="F259" s="86">
        <f t="shared" si="13"/>
        <v>34418.154053400001</v>
      </c>
      <c r="G259" s="78">
        <f t="shared" si="12"/>
        <v>9.1519912654060254E-4</v>
      </c>
      <c r="H259" s="80">
        <f>'JCN-R3 SP500 Total MRP 1'!H259</f>
        <v>3.2758304276013943E-2</v>
      </c>
      <c r="I259" s="80">
        <f t="shared" si="14"/>
        <v>2.9980371460359245E-5</v>
      </c>
      <c r="J259" s="80">
        <f>'JCN-R3 SP500 Total MRP 1'!J259</f>
        <v>0.06</v>
      </c>
      <c r="K259" s="81">
        <f t="shared" si="15"/>
        <v>5.4911947592436148E-5</v>
      </c>
    </row>
    <row r="260" spans="2:11">
      <c r="B260" s="83" t="str">
        <f>'JCN-R3 SP500 Total MRP 1'!B260</f>
        <v>Adobe Inc</v>
      </c>
      <c r="C260" s="84" t="str">
        <f>'JCN-R3 SP500 Total MRP 1'!C260</f>
        <v>ADBE</v>
      </c>
      <c r="D260" s="85">
        <f>'JCN-R3 SP500 Total MRP 1'!D260</f>
        <v>383.53</v>
      </c>
      <c r="E260" s="86">
        <f>'JCN-R3 SP500 Total MRP 1'!E260</f>
        <v>426.2</v>
      </c>
      <c r="F260" s="86">
        <f t="shared" si="13"/>
        <v>163460.48599999998</v>
      </c>
      <c r="G260" s="78">
        <f t="shared" si="12"/>
        <v>4.3465112562108554E-3</v>
      </c>
      <c r="H260" s="80" t="str">
        <f>'JCN-R3 SP500 Total MRP 1'!H260</f>
        <v>n/a</v>
      </c>
      <c r="I260" s="80" t="str">
        <f t="shared" si="14"/>
        <v>n/a</v>
      </c>
      <c r="J260" s="80">
        <f>'JCN-R3 SP500 Total MRP 1'!J260</f>
        <v>0.13500000000000001</v>
      </c>
      <c r="K260" s="81">
        <f t="shared" si="15"/>
        <v>5.8677901958846556E-4</v>
      </c>
    </row>
    <row r="261" spans="2:11">
      <c r="B261" s="83" t="str">
        <f>'JCN-R3 SP500 Total MRP 1'!B261</f>
        <v>Vistra Corp</v>
      </c>
      <c r="C261" s="84" t="str">
        <f>'JCN-R3 SP500 Total MRP 1'!C261</f>
        <v>VST</v>
      </c>
      <c r="D261" s="85">
        <f>'JCN-R3 SP500 Total MRP 1'!D261</f>
        <v>117.44</v>
      </c>
      <c r="E261" s="86">
        <f>'JCN-R3 SP500 Total MRP 1'!E261</f>
        <v>340.15706999999998</v>
      </c>
      <c r="F261" s="86" t="str">
        <f t="shared" si="13"/>
        <v>Excl.</v>
      </c>
      <c r="G261" s="78" t="str">
        <f t="shared" si="12"/>
        <v>Excl.</v>
      </c>
      <c r="H261" s="80">
        <f>'JCN-R3 SP500 Total MRP 1'!H261</f>
        <v>7.6123978201634883E-3</v>
      </c>
      <c r="I261" s="80" t="str">
        <f t="shared" si="14"/>
        <v>n/a</v>
      </c>
      <c r="J261" s="80" t="str">
        <f>'JCN-R3 SP500 Total MRP 1'!J261</f>
        <v/>
      </c>
      <c r="K261" s="81" t="str">
        <f t="shared" si="15"/>
        <v>n/a</v>
      </c>
    </row>
    <row r="262" spans="2:11">
      <c r="B262" s="83" t="str">
        <f>'JCN-R3 SP500 Total MRP 1'!B262</f>
        <v>AES Corp/The</v>
      </c>
      <c r="C262" s="84" t="str">
        <f>'JCN-R3 SP500 Total MRP 1'!C262</f>
        <v>AES</v>
      </c>
      <c r="D262" s="85">
        <f>'JCN-R3 SP500 Total MRP 1'!D262</f>
        <v>12.42</v>
      </c>
      <c r="E262" s="86">
        <f>'JCN-R3 SP500 Total MRP 1'!E262</f>
        <v>711.90054999999995</v>
      </c>
      <c r="F262" s="86">
        <f t="shared" si="13"/>
        <v>8841.8048309999995</v>
      </c>
      <c r="G262" s="78">
        <f t="shared" si="12"/>
        <v>2.3510883372242648E-4</v>
      </c>
      <c r="H262" s="80">
        <f>'JCN-R3 SP500 Total MRP 1'!H262</f>
        <v>5.6666666666666664E-2</v>
      </c>
      <c r="I262" s="80">
        <f t="shared" si="14"/>
        <v>1.33228339109375E-5</v>
      </c>
      <c r="J262" s="80">
        <f>'JCN-R3 SP500 Total MRP 1'!J262</f>
        <v>0.14000000000000001</v>
      </c>
      <c r="K262" s="81">
        <f t="shared" si="15"/>
        <v>3.2915236721139712E-5</v>
      </c>
    </row>
    <row r="263" spans="2:11">
      <c r="B263" s="83" t="str">
        <f>'JCN-R3 SP500 Total MRP 1'!B263</f>
        <v>Expeditors International of Washington Inc</v>
      </c>
      <c r="C263" s="84" t="str">
        <f>'JCN-R3 SP500 Total MRP 1'!C263</f>
        <v>EXPD</v>
      </c>
      <c r="D263" s="85">
        <f>'JCN-R3 SP500 Total MRP 1'!D263</f>
        <v>120.25</v>
      </c>
      <c r="E263" s="86">
        <f>'JCN-R3 SP500 Total MRP 1'!E263</f>
        <v>137.7567</v>
      </c>
      <c r="F263" s="86" t="str">
        <f t="shared" si="13"/>
        <v>Excl.</v>
      </c>
      <c r="G263" s="78" t="str">
        <f t="shared" si="12"/>
        <v>Excl.</v>
      </c>
      <c r="H263" s="80">
        <f>'JCN-R3 SP500 Total MRP 1'!H263</f>
        <v>1.2141372141372141E-2</v>
      </c>
      <c r="I263" s="80" t="str">
        <f t="shared" si="14"/>
        <v>n/a</v>
      </c>
      <c r="J263" s="80">
        <f>'JCN-R3 SP500 Total MRP 1'!J263</f>
        <v>-1.4999999999999999E-2</v>
      </c>
      <c r="K263" s="81" t="str">
        <f t="shared" si="15"/>
        <v>n/a</v>
      </c>
    </row>
    <row r="264" spans="2:11">
      <c r="B264" s="83" t="str">
        <f>'JCN-R3 SP500 Total MRP 1'!B264</f>
        <v>Amgen Inc</v>
      </c>
      <c r="C264" s="84" t="str">
        <f>'JCN-R3 SP500 Total MRP 1'!C264</f>
        <v>AMGN</v>
      </c>
      <c r="D264" s="85">
        <f>'JCN-R3 SP500 Total MRP 1'!D264</f>
        <v>311.55</v>
      </c>
      <c r="E264" s="86">
        <f>'JCN-R3 SP500 Total MRP 1'!E264</f>
        <v>537.20493999999997</v>
      </c>
      <c r="F264" s="86">
        <f t="shared" si="13"/>
        <v>167366.19905699999</v>
      </c>
      <c r="G264" s="78">
        <f t="shared" si="12"/>
        <v>4.4503664825178433E-3</v>
      </c>
      <c r="H264" s="80">
        <f>'JCN-R3 SP500 Total MRP 1'!H264</f>
        <v>3.0556892954581926E-2</v>
      </c>
      <c r="I264" s="80">
        <f t="shared" si="14"/>
        <v>1.3598937221495703E-4</v>
      </c>
      <c r="J264" s="80">
        <f>'JCN-R3 SP500 Total MRP 1'!J264</f>
        <v>5.5E-2</v>
      </c>
      <c r="K264" s="81">
        <f t="shared" si="15"/>
        <v>2.447701565384814E-4</v>
      </c>
    </row>
    <row r="265" spans="2:11">
      <c r="B265" s="83" t="str">
        <f>'JCN-R3 SP500 Total MRP 1'!B265</f>
        <v>Apple Inc</v>
      </c>
      <c r="C265" s="84" t="str">
        <f>'JCN-R3 SP500 Total MRP 1'!C265</f>
        <v>AAPL</v>
      </c>
      <c r="D265" s="85">
        <f>'JCN-R3 SP500 Total MRP 1'!D265</f>
        <v>222.13</v>
      </c>
      <c r="E265" s="86">
        <f>'JCN-R3 SP500 Total MRP 1'!E265</f>
        <v>15022.073</v>
      </c>
      <c r="F265" s="86">
        <f t="shared" si="13"/>
        <v>3336853.0754900002</v>
      </c>
      <c r="G265" s="78">
        <f t="shared" si="12"/>
        <v>8.872890205978648E-2</v>
      </c>
      <c r="H265" s="80">
        <f>'JCN-R3 SP500 Total MRP 1'!H265</f>
        <v>4.5018682753342641E-3</v>
      </c>
      <c r="I265" s="80">
        <f t="shared" si="14"/>
        <v>3.9944582928819379E-4</v>
      </c>
      <c r="J265" s="80">
        <f>'JCN-R3 SP500 Total MRP 1'!J265</f>
        <v>0.11</v>
      </c>
      <c r="K265" s="81">
        <f t="shared" si="15"/>
        <v>9.7601792265765135E-3</v>
      </c>
    </row>
    <row r="266" spans="2:11">
      <c r="B266" s="83" t="str">
        <f>'JCN-R3 SP500 Total MRP 1'!B266</f>
        <v>Autodesk Inc</v>
      </c>
      <c r="C266" s="84" t="str">
        <f>'JCN-R3 SP500 Total MRP 1'!C266</f>
        <v>ADSK</v>
      </c>
      <c r="D266" s="85">
        <f>'JCN-R3 SP500 Total MRP 1'!D266</f>
        <v>261.8</v>
      </c>
      <c r="E266" s="86">
        <f>'JCN-R3 SP500 Total MRP 1'!E266</f>
        <v>213</v>
      </c>
      <c r="F266" s="86">
        <f t="shared" si="13"/>
        <v>55763.4</v>
      </c>
      <c r="G266" s="78">
        <f t="shared" si="12"/>
        <v>1.4827818741747069E-3</v>
      </c>
      <c r="H266" s="80" t="str">
        <f>'JCN-R3 SP500 Total MRP 1'!H266</f>
        <v>n/a</v>
      </c>
      <c r="I266" s="80" t="str">
        <f t="shared" si="14"/>
        <v>n/a</v>
      </c>
      <c r="J266" s="80">
        <f>'JCN-R3 SP500 Total MRP 1'!J266</f>
        <v>0.14000000000000001</v>
      </c>
      <c r="K266" s="81">
        <f t="shared" si="15"/>
        <v>2.0758946238445898E-4</v>
      </c>
    </row>
    <row r="267" spans="2:11">
      <c r="B267" s="83" t="str">
        <f>'JCN-R3 SP500 Total MRP 1'!B267</f>
        <v>Cintas Corp</v>
      </c>
      <c r="C267" s="84" t="str">
        <f>'JCN-R3 SP500 Total MRP 1'!C267</f>
        <v>CTAS</v>
      </c>
      <c r="D267" s="85">
        <f>'JCN-R3 SP500 Total MRP 1'!D267</f>
        <v>205.53</v>
      </c>
      <c r="E267" s="86">
        <f>'JCN-R3 SP500 Total MRP 1'!E267</f>
        <v>403.54392999999999</v>
      </c>
      <c r="F267" s="86">
        <f t="shared" si="13"/>
        <v>82940.383932900004</v>
      </c>
      <c r="G267" s="78">
        <f t="shared" si="12"/>
        <v>2.2054339931351962E-3</v>
      </c>
      <c r="H267" s="80">
        <f>'JCN-R3 SP500 Total MRP 1'!H267</f>
        <v>7.5901328273244783E-3</v>
      </c>
      <c r="I267" s="80">
        <f t="shared" si="14"/>
        <v>1.6739536949792762E-5</v>
      </c>
      <c r="J267" s="80">
        <f>'JCN-R3 SP500 Total MRP 1'!J267</f>
        <v>0.14000000000000001</v>
      </c>
      <c r="K267" s="81">
        <f t="shared" si="15"/>
        <v>3.0876075903892751E-4</v>
      </c>
    </row>
    <row r="268" spans="2:11">
      <c r="B268" s="83" t="str">
        <f>'JCN-R3 SP500 Total MRP 1'!B268</f>
        <v>Comcast Corp</v>
      </c>
      <c r="C268" s="84" t="str">
        <f>'JCN-R3 SP500 Total MRP 1'!C268</f>
        <v>CMCSA</v>
      </c>
      <c r="D268" s="85">
        <f>'JCN-R3 SP500 Total MRP 1'!D268</f>
        <v>36.9</v>
      </c>
      <c r="E268" s="86">
        <f>'JCN-R3 SP500 Total MRP 1'!E268</f>
        <v>3771.5782300000001</v>
      </c>
      <c r="F268" s="86">
        <f t="shared" si="13"/>
        <v>139171.236687</v>
      </c>
      <c r="G268" s="78">
        <f t="shared" si="12"/>
        <v>3.7006457132449165E-3</v>
      </c>
      <c r="H268" s="80">
        <f>'JCN-R3 SP500 Total MRP 1'!H268</f>
        <v>3.5772357723577237E-2</v>
      </c>
      <c r="I268" s="80">
        <f t="shared" si="14"/>
        <v>1.3238082226241978E-4</v>
      </c>
      <c r="J268" s="80">
        <f>'JCN-R3 SP500 Total MRP 1'!J268</f>
        <v>7.4999999999999997E-2</v>
      </c>
      <c r="K268" s="81">
        <f t="shared" si="15"/>
        <v>2.7754842849336874E-4</v>
      </c>
    </row>
    <row r="269" spans="2:11">
      <c r="B269" s="83" t="str">
        <f>'JCN-R3 SP500 Total MRP 1'!B269</f>
        <v>Molson Coors Beverage Co</v>
      </c>
      <c r="C269" s="84" t="str">
        <f>'JCN-R3 SP500 Total MRP 1'!C269</f>
        <v>TAP</v>
      </c>
      <c r="D269" s="85">
        <f>'JCN-R3 SP500 Total MRP 1'!D269</f>
        <v>60.87</v>
      </c>
      <c r="E269" s="86">
        <f>'JCN-R3 SP500 Total MRP 1'!E269</f>
        <v>190.15798000000001</v>
      </c>
      <c r="F269" s="86">
        <f t="shared" si="13"/>
        <v>11574.9162426</v>
      </c>
      <c r="G269" s="78">
        <f t="shared" si="12"/>
        <v>3.0778388691539047E-4</v>
      </c>
      <c r="H269" s="80">
        <f>'JCN-R3 SP500 Total MRP 1'!H269</f>
        <v>3.0885493675045179E-2</v>
      </c>
      <c r="I269" s="80">
        <f t="shared" si="14"/>
        <v>9.5060572926061131E-6</v>
      </c>
      <c r="J269" s="80">
        <f>'JCN-R3 SP500 Total MRP 1'!J269</f>
        <v>0.115</v>
      </c>
      <c r="K269" s="81">
        <f t="shared" si="15"/>
        <v>3.5395146995269908E-5</v>
      </c>
    </row>
    <row r="270" spans="2:11">
      <c r="B270" s="83" t="str">
        <f>'JCN-R3 SP500 Total MRP 1'!B270</f>
        <v>KLA Corp</v>
      </c>
      <c r="C270" s="84" t="str">
        <f>'JCN-R3 SP500 Total MRP 1'!C270</f>
        <v>KLAC</v>
      </c>
      <c r="D270" s="85">
        <f>'JCN-R3 SP500 Total MRP 1'!D270</f>
        <v>679.8</v>
      </c>
      <c r="E270" s="86">
        <f>'JCN-R3 SP500 Total MRP 1'!E270</f>
        <v>132.88675000000001</v>
      </c>
      <c r="F270" s="86">
        <f t="shared" si="13"/>
        <v>90336.412649999998</v>
      </c>
      <c r="G270" s="78">
        <f t="shared" si="12"/>
        <v>2.4020987826313799E-3</v>
      </c>
      <c r="H270" s="80">
        <f>'JCN-R3 SP500 Total MRP 1'!H270</f>
        <v>1.0002942041776994E-2</v>
      </c>
      <c r="I270" s="80">
        <f t="shared" si="14"/>
        <v>2.4028054901284766E-5</v>
      </c>
      <c r="J270" s="80">
        <f>'JCN-R3 SP500 Total MRP 1'!J270</f>
        <v>0.125</v>
      </c>
      <c r="K270" s="81">
        <f t="shared" si="15"/>
        <v>3.0026234782892249E-4</v>
      </c>
    </row>
    <row r="271" spans="2:11">
      <c r="B271" s="83" t="str">
        <f>'JCN-R3 SP500 Total MRP 1'!B271</f>
        <v>Marriott International Inc/MD</v>
      </c>
      <c r="C271" s="84" t="str">
        <f>'JCN-R3 SP500 Total MRP 1'!C271</f>
        <v>MAR</v>
      </c>
      <c r="D271" s="85">
        <f>'JCN-R3 SP500 Total MRP 1'!D271</f>
        <v>238.2</v>
      </c>
      <c r="E271" s="86">
        <f>'JCN-R3 SP500 Total MRP 1'!E271</f>
        <v>275.37279000000001</v>
      </c>
      <c r="F271" s="86">
        <f t="shared" si="13"/>
        <v>65593.798578000002</v>
      </c>
      <c r="G271" s="78">
        <f t="shared" si="12"/>
        <v>1.7441780018744384E-3</v>
      </c>
      <c r="H271" s="80">
        <f>'JCN-R3 SP500 Total MRP 1'!H271</f>
        <v>1.057934508816121E-2</v>
      </c>
      <c r="I271" s="80">
        <f t="shared" si="14"/>
        <v>1.8452260977009174E-5</v>
      </c>
      <c r="J271" s="80">
        <f>'JCN-R3 SP500 Total MRP 1'!J271</f>
        <v>0.11</v>
      </c>
      <c r="K271" s="81">
        <f t="shared" si="15"/>
        <v>1.9185958020618822E-4</v>
      </c>
    </row>
    <row r="272" spans="2:11">
      <c r="B272" s="83" t="str">
        <f>'JCN-R3 SP500 Total MRP 1'!B272</f>
        <v>Fiserv Inc</v>
      </c>
      <c r="C272" s="84" t="str">
        <f>'JCN-R3 SP500 Total MRP 1'!C272</f>
        <v>FI</v>
      </c>
      <c r="D272" s="85">
        <f>'JCN-R3 SP500 Total MRP 1'!D272</f>
        <v>220.83</v>
      </c>
      <c r="E272" s="86">
        <f>'JCN-R3 SP500 Total MRP 1'!E272</f>
        <v>561.28894000000003</v>
      </c>
      <c r="F272" s="86">
        <f t="shared" si="13"/>
        <v>123949.43662020001</v>
      </c>
      <c r="G272" s="78">
        <f t="shared" si="12"/>
        <v>3.2958890228106468E-3</v>
      </c>
      <c r="H272" s="80" t="str">
        <f>'JCN-R3 SP500 Total MRP 1'!H272</f>
        <v>n/a</v>
      </c>
      <c r="I272" s="80" t="str">
        <f t="shared" si="14"/>
        <v>n/a</v>
      </c>
      <c r="J272" s="80">
        <f>'JCN-R3 SP500 Total MRP 1'!J272</f>
        <v>9.5000000000000001E-2</v>
      </c>
      <c r="K272" s="81">
        <f t="shared" si="15"/>
        <v>3.1310945716701144E-4</v>
      </c>
    </row>
    <row r="273" spans="2:11">
      <c r="B273" s="83" t="str">
        <f>'JCN-R3 SP500 Total MRP 1'!B273</f>
        <v>McCormick &amp; Co Inc/MD</v>
      </c>
      <c r="C273" s="84" t="str">
        <f>'JCN-R3 SP500 Total MRP 1'!C273</f>
        <v>MKC</v>
      </c>
      <c r="D273" s="85">
        <f>'JCN-R3 SP500 Total MRP 1'!D273</f>
        <v>82.31</v>
      </c>
      <c r="E273" s="86">
        <f>'JCN-R3 SP500 Total MRP 1'!E273</f>
        <v>252.68173999999999</v>
      </c>
      <c r="F273" s="86">
        <f t="shared" si="13"/>
        <v>20798.234019399999</v>
      </c>
      <c r="G273" s="78">
        <f t="shared" si="12"/>
        <v>5.5303737610708952E-4</v>
      </c>
      <c r="H273" s="80">
        <f>'JCN-R3 SP500 Total MRP 1'!H273</f>
        <v>2.1868545741708177E-2</v>
      </c>
      <c r="I273" s="80">
        <f t="shared" si="14"/>
        <v>1.2094123156272156E-5</v>
      </c>
      <c r="J273" s="80">
        <f>'JCN-R3 SP500 Total MRP 1'!J273</f>
        <v>4.4999999999999998E-2</v>
      </c>
      <c r="K273" s="81">
        <f t="shared" si="15"/>
        <v>2.4886681924819027E-5</v>
      </c>
    </row>
    <row r="274" spans="2:11">
      <c r="B274" s="83" t="str">
        <f>'JCN-R3 SP500 Total MRP 1'!B274</f>
        <v>PACCAR Inc</v>
      </c>
      <c r="C274" s="84" t="str">
        <f>'JCN-R3 SP500 Total MRP 1'!C274</f>
        <v>PCAR</v>
      </c>
      <c r="D274" s="85">
        <f>'JCN-R3 SP500 Total MRP 1'!D274</f>
        <v>97.37</v>
      </c>
      <c r="E274" s="86">
        <f>'JCN-R3 SP500 Total MRP 1'!E274</f>
        <v>524.93476999999996</v>
      </c>
      <c r="F274" s="86">
        <f t="shared" si="13"/>
        <v>51112.898554899999</v>
      </c>
      <c r="G274" s="78">
        <f t="shared" si="12"/>
        <v>1.3591222829622347E-3</v>
      </c>
      <c r="H274" s="80">
        <f>'JCN-R3 SP500 Total MRP 1'!H274</f>
        <v>1.3556536921022903E-2</v>
      </c>
      <c r="I274" s="80">
        <f t="shared" si="14"/>
        <v>1.8424991409162473E-5</v>
      </c>
      <c r="J274" s="80">
        <f>'JCN-R3 SP500 Total MRP 1'!J274</f>
        <v>0.14499999999999999</v>
      </c>
      <c r="K274" s="81">
        <f t="shared" si="15"/>
        <v>1.9707273102952401E-4</v>
      </c>
    </row>
    <row r="275" spans="2:11">
      <c r="B275" s="83" t="str">
        <f>'JCN-R3 SP500 Total MRP 1'!B275</f>
        <v>Costco Wholesale Corp</v>
      </c>
      <c r="C275" s="84" t="str">
        <f>'JCN-R3 SP500 Total MRP 1'!C275</f>
        <v>COST</v>
      </c>
      <c r="D275" s="85">
        <f>'JCN-R3 SP500 Total MRP 1'!D275</f>
        <v>945.78</v>
      </c>
      <c r="E275" s="86">
        <f>'JCN-R3 SP500 Total MRP 1'!E275</f>
        <v>443.68335999999999</v>
      </c>
      <c r="F275" s="86">
        <f t="shared" si="13"/>
        <v>419626.84822079999</v>
      </c>
      <c r="G275" s="78">
        <f t="shared" si="12"/>
        <v>1.1158126736512893E-2</v>
      </c>
      <c r="H275" s="80">
        <f>'JCN-R3 SP500 Total MRP 1'!H275</f>
        <v>4.9060035103300976E-3</v>
      </c>
      <c r="I275" s="80">
        <f t="shared" si="14"/>
        <v>5.474180893804037E-5</v>
      </c>
      <c r="J275" s="80">
        <f>'JCN-R3 SP500 Total MRP 1'!J275</f>
        <v>0.115</v>
      </c>
      <c r="K275" s="81">
        <f t="shared" si="15"/>
        <v>1.2831845746989828E-3</v>
      </c>
    </row>
    <row r="276" spans="2:11">
      <c r="B276" s="83" t="str">
        <f>'JCN-R3 SP500 Total MRP 1'!B276</f>
        <v>Stryker Corp</v>
      </c>
      <c r="C276" s="84" t="str">
        <f>'JCN-R3 SP500 Total MRP 1'!C276</f>
        <v>SYK</v>
      </c>
      <c r="D276" s="85">
        <f>'JCN-R3 SP500 Total MRP 1'!D276</f>
        <v>372.25</v>
      </c>
      <c r="E276" s="86">
        <f>'JCN-R3 SP500 Total MRP 1'!E276</f>
        <v>381.68884000000003</v>
      </c>
      <c r="F276" s="86">
        <f t="shared" si="13"/>
        <v>142083.67069</v>
      </c>
      <c r="G276" s="78">
        <f t="shared" si="12"/>
        <v>3.7780890604830419E-3</v>
      </c>
      <c r="H276" s="80">
        <f>'JCN-R3 SP500 Total MRP 1'!H276</f>
        <v>9.0261920752182662E-3</v>
      </c>
      <c r="I276" s="80">
        <f t="shared" si="14"/>
        <v>3.410175753720086E-5</v>
      </c>
      <c r="J276" s="80">
        <f>'JCN-R3 SP500 Total MRP 1'!J276</f>
        <v>9.5000000000000001E-2</v>
      </c>
      <c r="K276" s="81">
        <f t="shared" si="15"/>
        <v>3.5891846074588899E-4</v>
      </c>
    </row>
    <row r="277" spans="2:11">
      <c r="B277" s="83" t="str">
        <f>'JCN-R3 SP500 Total MRP 1'!B277</f>
        <v>Tyson Foods Inc</v>
      </c>
      <c r="C277" s="84" t="str">
        <f>'JCN-R3 SP500 Total MRP 1'!C277</f>
        <v>TSN</v>
      </c>
      <c r="D277" s="85">
        <f>'JCN-R3 SP500 Total MRP 1'!D277</f>
        <v>63.81</v>
      </c>
      <c r="E277" s="86">
        <f>'JCN-R3 SP500 Total MRP 1'!E277</f>
        <v>286.18536999999998</v>
      </c>
      <c r="F277" s="86">
        <f t="shared" si="13"/>
        <v>18261.488459699998</v>
      </c>
      <c r="G277" s="78">
        <f t="shared" si="12"/>
        <v>4.8558380736278176E-4</v>
      </c>
      <c r="H277" s="80">
        <f>'JCN-R3 SP500 Total MRP 1'!H277</f>
        <v>3.1343049678733741E-2</v>
      </c>
      <c r="I277" s="80">
        <f t="shared" si="14"/>
        <v>1.5219677397360343E-5</v>
      </c>
      <c r="J277" s="80">
        <f>'JCN-R3 SP500 Total MRP 1'!J277</f>
        <v>0.06</v>
      </c>
      <c r="K277" s="81">
        <f t="shared" si="15"/>
        <v>2.9135028441766904E-5</v>
      </c>
    </row>
    <row r="278" spans="2:11">
      <c r="B278" s="83" t="str">
        <f>'JCN-R3 SP500 Total MRP 1'!B278</f>
        <v>Lamb Weston Holdings Inc</v>
      </c>
      <c r="C278" s="84" t="str">
        <f>'JCN-R3 SP500 Total MRP 1'!C278</f>
        <v>LW</v>
      </c>
      <c r="D278" s="85">
        <f>'JCN-R3 SP500 Total MRP 1'!D278</f>
        <v>53.3</v>
      </c>
      <c r="E278" s="86">
        <f>'JCN-R3 SP500 Total MRP 1'!E278</f>
        <v>142.64070000000001</v>
      </c>
      <c r="F278" s="86">
        <f t="shared" si="13"/>
        <v>7602.7493100000002</v>
      </c>
      <c r="G278" s="78">
        <f t="shared" si="12"/>
        <v>2.0216161264848017E-4</v>
      </c>
      <c r="H278" s="80">
        <f>'JCN-R3 SP500 Total MRP 1'!H278</f>
        <v>2.7767354596622891E-2</v>
      </c>
      <c r="I278" s="80">
        <f t="shared" si="14"/>
        <v>5.6134931842354722E-6</v>
      </c>
      <c r="J278" s="80">
        <f>'JCN-R3 SP500 Total MRP 1'!J278</f>
        <v>0.105</v>
      </c>
      <c r="K278" s="81">
        <f t="shared" si="15"/>
        <v>2.1226969328090416E-5</v>
      </c>
    </row>
    <row r="279" spans="2:11">
      <c r="B279" s="83" t="str">
        <f>'JCN-R3 SP500 Total MRP 1'!B279</f>
        <v>Applied Materials Inc</v>
      </c>
      <c r="C279" s="84" t="str">
        <f>'JCN-R3 SP500 Total MRP 1'!C279</f>
        <v>AMAT</v>
      </c>
      <c r="D279" s="85">
        <f>'JCN-R3 SP500 Total MRP 1'!D279</f>
        <v>145.12</v>
      </c>
      <c r="E279" s="86">
        <f>'JCN-R3 SP500 Total MRP 1'!E279</f>
        <v>812.44084999999995</v>
      </c>
      <c r="F279" s="86">
        <f t="shared" si="13"/>
        <v>117901.41615199999</v>
      </c>
      <c r="G279" s="78">
        <f t="shared" ref="G279:G342" si="16">IF(F279="Excl.","Excl.",F279/SUM($F$23:$F$525))</f>
        <v>3.1350685720331721E-3</v>
      </c>
      <c r="H279" s="80">
        <f>'JCN-R3 SP500 Total MRP 1'!H279</f>
        <v>1.2679162072767364E-2</v>
      </c>
      <c r="I279" s="80">
        <f t="shared" si="14"/>
        <v>3.9750042534047936E-5</v>
      </c>
      <c r="J279" s="80">
        <f>'JCN-R3 SP500 Total MRP 1'!J279</f>
        <v>0.08</v>
      </c>
      <c r="K279" s="81">
        <f t="shared" si="15"/>
        <v>2.5080548576265378E-4</v>
      </c>
    </row>
    <row r="280" spans="2:11">
      <c r="B280" s="83" t="str">
        <f>'JCN-R3 SP500 Total MRP 1'!B280</f>
        <v>Cardinal Health Inc</v>
      </c>
      <c r="C280" s="84" t="str">
        <f>'JCN-R3 SP500 Total MRP 1'!C280</f>
        <v>CAH</v>
      </c>
      <c r="D280" s="85">
        <f>'JCN-R3 SP500 Total MRP 1'!D280</f>
        <v>137.77000000000001</v>
      </c>
      <c r="E280" s="86">
        <f>'JCN-R3 SP500 Total MRP 1'!E280</f>
        <v>241.56799000000001</v>
      </c>
      <c r="F280" s="86">
        <f t="shared" ref="F280:F343" si="17">IF(OR(J280="",J280&gt;0.2,J280&lt;0),"Excl.",D280*E280)</f>
        <v>33280.821982300004</v>
      </c>
      <c r="G280" s="78">
        <f t="shared" si="16"/>
        <v>8.8495679232237601E-4</v>
      </c>
      <c r="H280" s="80">
        <f>'JCN-R3 SP500 Total MRP 1'!H280</f>
        <v>1.467953836103651E-2</v>
      </c>
      <c r="I280" s="80">
        <f t="shared" ref="I280:I343" si="18">IFERROR($H280*$G280, "n/a")</f>
        <v>1.2990757180756138E-5</v>
      </c>
      <c r="J280" s="80">
        <f>'JCN-R3 SP500 Total MRP 1'!J280</f>
        <v>6.5000000000000002E-2</v>
      </c>
      <c r="K280" s="81">
        <f t="shared" ref="K280:K343" si="19">IFERROR($J280*$G280, "n/a")</f>
        <v>5.752219150095444E-5</v>
      </c>
    </row>
    <row r="281" spans="2:11">
      <c r="B281" s="83" t="str">
        <f>'JCN-R3 SP500 Total MRP 1'!B281</f>
        <v>Cincinnati Financial Corp</v>
      </c>
      <c r="C281" s="84" t="str">
        <f>'JCN-R3 SP500 Total MRP 1'!C281</f>
        <v>CINF</v>
      </c>
      <c r="D281" s="85">
        <f>'JCN-R3 SP500 Total MRP 1'!D281</f>
        <v>147.72</v>
      </c>
      <c r="E281" s="86">
        <f>'JCN-R3 SP500 Total MRP 1'!E281</f>
        <v>156.56473</v>
      </c>
      <c r="F281" s="86">
        <f t="shared" si="17"/>
        <v>23127.7419156</v>
      </c>
      <c r="G281" s="78">
        <f t="shared" si="16"/>
        <v>6.1498037248521953E-4</v>
      </c>
      <c r="H281" s="80">
        <f>'JCN-R3 SP500 Total MRP 1'!H281</f>
        <v>2.3558082859463855E-2</v>
      </c>
      <c r="I281" s="80">
        <f t="shared" si="18"/>
        <v>1.4487758571950748E-5</v>
      </c>
      <c r="J281" s="80">
        <f>'JCN-R3 SP500 Total MRP 1'!J281</f>
        <v>0.14000000000000001</v>
      </c>
      <c r="K281" s="81">
        <f t="shared" si="19"/>
        <v>8.6097252147930749E-5</v>
      </c>
    </row>
    <row r="282" spans="2:11">
      <c r="B282" s="83" t="str">
        <f>'JCN-R3 SP500 Total MRP 1'!B282</f>
        <v>Paramount Global</v>
      </c>
      <c r="C282" s="84" t="str">
        <f>'JCN-R3 SP500 Total MRP 1'!C282</f>
        <v>PARA</v>
      </c>
      <c r="D282" s="85">
        <f>'JCN-R3 SP500 Total MRP 1'!D282</f>
        <v>11.96</v>
      </c>
      <c r="E282" s="86">
        <f>'JCN-R3 SP500 Total MRP 1'!E282</f>
        <v>630.00762999999995</v>
      </c>
      <c r="F282" s="86">
        <f t="shared" si="17"/>
        <v>7534.8912547999998</v>
      </c>
      <c r="G282" s="78">
        <f t="shared" si="16"/>
        <v>2.0035722672030314E-4</v>
      </c>
      <c r="H282" s="80">
        <f>'JCN-R3 SP500 Total MRP 1'!H282</f>
        <v>1.6722408026755852E-2</v>
      </c>
      <c r="I282" s="80">
        <f t="shared" si="18"/>
        <v>3.3504552963261394E-6</v>
      </c>
      <c r="J282" s="80">
        <f>'JCN-R3 SP500 Total MRP 1'!J282</f>
        <v>0.03</v>
      </c>
      <c r="K282" s="81">
        <f t="shared" si="19"/>
        <v>6.0107168016090939E-6</v>
      </c>
    </row>
    <row r="283" spans="2:11">
      <c r="B283" s="83" t="str">
        <f>'JCN-R3 SP500 Total MRP 1'!B283</f>
        <v>DR Horton Inc</v>
      </c>
      <c r="C283" s="84" t="str">
        <f>'JCN-R3 SP500 Total MRP 1'!C283</f>
        <v>DHI</v>
      </c>
      <c r="D283" s="85">
        <f>'JCN-R3 SP500 Total MRP 1'!D283</f>
        <v>127.13</v>
      </c>
      <c r="E283" s="86">
        <f>'JCN-R3 SP500 Total MRP 1'!E283</f>
        <v>315.12249000000003</v>
      </c>
      <c r="F283" s="86">
        <f t="shared" si="17"/>
        <v>40061.522153700003</v>
      </c>
      <c r="G283" s="78">
        <f t="shared" si="16"/>
        <v>1.065259630893289E-3</v>
      </c>
      <c r="H283" s="80">
        <f>'JCN-R3 SP500 Total MRP 1'!H283</f>
        <v>1.2585542358216E-2</v>
      </c>
      <c r="I283" s="80">
        <f t="shared" si="18"/>
        <v>1.3406870207105031E-5</v>
      </c>
      <c r="J283" s="80">
        <f>'JCN-R3 SP500 Total MRP 1'!J283</f>
        <v>3.5000000000000003E-2</v>
      </c>
      <c r="K283" s="81">
        <f t="shared" si="19"/>
        <v>3.7284087081265122E-5</v>
      </c>
    </row>
    <row r="284" spans="2:11">
      <c r="B284" s="83" t="str">
        <f>'JCN-R3 SP500 Total MRP 1'!B284</f>
        <v>Electronic Arts Inc</v>
      </c>
      <c r="C284" s="84" t="str">
        <f>'JCN-R3 SP500 Total MRP 1'!C284</f>
        <v>EA</v>
      </c>
      <c r="D284" s="85">
        <f>'JCN-R3 SP500 Total MRP 1'!D284</f>
        <v>144.52000000000001</v>
      </c>
      <c r="E284" s="86">
        <f>'JCN-R3 SP500 Total MRP 1'!E284</f>
        <v>260.61759000000001</v>
      </c>
      <c r="F284" s="86">
        <f t="shared" si="17"/>
        <v>37664.454106800004</v>
      </c>
      <c r="G284" s="78">
        <f t="shared" si="16"/>
        <v>1.0015201700442969E-3</v>
      </c>
      <c r="H284" s="80">
        <f>'JCN-R3 SP500 Total MRP 1'!H284</f>
        <v>5.2587877110434542E-3</v>
      </c>
      <c r="I284" s="80">
        <f t="shared" si="18"/>
        <v>5.2667819625910991E-6</v>
      </c>
      <c r="J284" s="80">
        <f>'JCN-R3 SP500 Total MRP 1'!J284</f>
        <v>0.14000000000000001</v>
      </c>
      <c r="K284" s="81">
        <f t="shared" si="19"/>
        <v>1.4021282380620158E-4</v>
      </c>
    </row>
    <row r="285" spans="2:11">
      <c r="B285" s="83" t="str">
        <f>'JCN-R3 SP500 Total MRP 1'!B285</f>
        <v>Erie Indemnity Co</v>
      </c>
      <c r="C285" s="84" t="str">
        <f>'JCN-R3 SP500 Total MRP 1'!C285</f>
        <v>ERIE</v>
      </c>
      <c r="D285" s="85">
        <f>'JCN-R3 SP500 Total MRP 1'!D285</f>
        <v>419.05</v>
      </c>
      <c r="E285" s="86">
        <f>'JCN-R3 SP500 Total MRP 1'!E285</f>
        <v>46.189070000000001</v>
      </c>
      <c r="F285" s="86">
        <f t="shared" si="17"/>
        <v>19355.529783500002</v>
      </c>
      <c r="G285" s="78">
        <f t="shared" si="16"/>
        <v>5.1467501493851681E-4</v>
      </c>
      <c r="H285" s="80">
        <f>'JCN-R3 SP500 Total MRP 1'!H285</f>
        <v>1.3029471423457818E-2</v>
      </c>
      <c r="I285" s="80">
        <f t="shared" si="18"/>
        <v>6.7059433995091304E-6</v>
      </c>
      <c r="J285" s="80">
        <f>'JCN-R3 SP500 Total MRP 1'!J285</f>
        <v>0.18</v>
      </c>
      <c r="K285" s="81">
        <f t="shared" si="19"/>
        <v>9.2641502688933024E-5</v>
      </c>
    </row>
    <row r="286" spans="2:11">
      <c r="B286" s="83" t="str">
        <f>'JCN-R3 SP500 Total MRP 1'!B286</f>
        <v>Fair Isaac Corp</v>
      </c>
      <c r="C286" s="84" t="str">
        <f>'JCN-R3 SP500 Total MRP 1'!C286</f>
        <v>FICO</v>
      </c>
      <c r="D286" s="85">
        <f>'JCN-R3 SP500 Total MRP 1'!D286</f>
        <v>1844.16</v>
      </c>
      <c r="E286" s="86">
        <f>'JCN-R3 SP500 Total MRP 1'!E286</f>
        <v>24.418140000000001</v>
      </c>
      <c r="F286" s="86" t="str">
        <f t="shared" si="17"/>
        <v>Excl.</v>
      </c>
      <c r="G286" s="78" t="str">
        <f t="shared" si="16"/>
        <v>Excl.</v>
      </c>
      <c r="H286" s="80" t="str">
        <f>'JCN-R3 SP500 Total MRP 1'!H286</f>
        <v>n/a</v>
      </c>
      <c r="I286" s="80" t="str">
        <f t="shared" si="18"/>
        <v>n/a</v>
      </c>
      <c r="J286" s="80">
        <f>'JCN-R3 SP500 Total MRP 1'!J286</f>
        <v>0.20499999999999999</v>
      </c>
      <c r="K286" s="81" t="str">
        <f t="shared" si="19"/>
        <v>n/a</v>
      </c>
    </row>
    <row r="287" spans="2:11">
      <c r="B287" s="83" t="str">
        <f>'JCN-R3 SP500 Total MRP 1'!B287</f>
        <v>Fastenal Co</v>
      </c>
      <c r="C287" s="84" t="str">
        <f>'JCN-R3 SP500 Total MRP 1'!C287</f>
        <v>FAST</v>
      </c>
      <c r="D287" s="85">
        <f>'JCN-R3 SP500 Total MRP 1'!D287</f>
        <v>77.55</v>
      </c>
      <c r="E287" s="86">
        <f>'JCN-R3 SP500 Total MRP 1'!E287</f>
        <v>573.45110999999997</v>
      </c>
      <c r="F287" s="86">
        <f t="shared" si="17"/>
        <v>44471.133580499998</v>
      </c>
      <c r="G287" s="78">
        <f t="shared" si="16"/>
        <v>1.1825138136693158E-3</v>
      </c>
      <c r="H287" s="80">
        <f>'JCN-R3 SP500 Total MRP 1'!H287</f>
        <v>2.2179239200515798E-2</v>
      </c>
      <c r="I287" s="80">
        <f t="shared" si="18"/>
        <v>2.6227256731285924E-5</v>
      </c>
      <c r="J287" s="80">
        <f>'JCN-R3 SP500 Total MRP 1'!J287</f>
        <v>0.08</v>
      </c>
      <c r="K287" s="81">
        <f t="shared" si="19"/>
        <v>9.460110509354526E-5</v>
      </c>
    </row>
    <row r="288" spans="2:11">
      <c r="B288" s="83" t="str">
        <f>'JCN-R3 SP500 Total MRP 1'!B288</f>
        <v>M&amp;T Bank Corp</v>
      </c>
      <c r="C288" s="84" t="str">
        <f>'JCN-R3 SP500 Total MRP 1'!C288</f>
        <v>MTB</v>
      </c>
      <c r="D288" s="85">
        <f>'JCN-R3 SP500 Total MRP 1'!D288</f>
        <v>178.75</v>
      </c>
      <c r="E288" s="86">
        <f>'JCN-R3 SP500 Total MRP 1'!E288</f>
        <v>164.29034999999999</v>
      </c>
      <c r="F288" s="86">
        <f t="shared" si="17"/>
        <v>29366.900062499997</v>
      </c>
      <c r="G288" s="78">
        <f t="shared" si="16"/>
        <v>7.8088328748560998E-4</v>
      </c>
      <c r="H288" s="80">
        <f>'JCN-R3 SP500 Total MRP 1'!H288</f>
        <v>3.0209790209790213E-2</v>
      </c>
      <c r="I288" s="80">
        <f t="shared" si="18"/>
        <v>2.3590320293271576E-5</v>
      </c>
      <c r="J288" s="80">
        <f>'JCN-R3 SP500 Total MRP 1'!J288</f>
        <v>5.5E-2</v>
      </c>
      <c r="K288" s="81">
        <f t="shared" si="19"/>
        <v>4.2948580811708552E-5</v>
      </c>
    </row>
    <row r="289" spans="2:11">
      <c r="B289" s="83" t="str">
        <f>'JCN-R3 SP500 Total MRP 1'!B289</f>
        <v>Xcel Energy Inc</v>
      </c>
      <c r="C289" s="84" t="str">
        <f>'JCN-R3 SP500 Total MRP 1'!C289</f>
        <v>XEL</v>
      </c>
      <c r="D289" s="85">
        <f>'JCN-R3 SP500 Total MRP 1'!D289</f>
        <v>70.790000000000006</v>
      </c>
      <c r="E289" s="86">
        <f>'JCN-R3 SP500 Total MRP 1'!E289</f>
        <v>574.55268999999998</v>
      </c>
      <c r="F289" s="86">
        <f t="shared" si="17"/>
        <v>40672.584925100004</v>
      </c>
      <c r="G289" s="78">
        <f t="shared" si="16"/>
        <v>1.081508152350282E-3</v>
      </c>
      <c r="H289" s="80">
        <f>'JCN-R3 SP500 Total MRP 1'!H289</f>
        <v>3.2207938974431409E-2</v>
      </c>
      <c r="I289" s="80">
        <f t="shared" si="18"/>
        <v>3.4833148571247952E-5</v>
      </c>
      <c r="J289" s="80">
        <f>'JCN-R3 SP500 Total MRP 1'!J289</f>
        <v>6.5000000000000002E-2</v>
      </c>
      <c r="K289" s="81">
        <f t="shared" si="19"/>
        <v>7.0298029902768328E-5</v>
      </c>
    </row>
    <row r="290" spans="2:11">
      <c r="B290" s="83" t="str">
        <f>'JCN-R3 SP500 Total MRP 1'!B290</f>
        <v>Fifth Third Bancorp</v>
      </c>
      <c r="C290" s="84" t="str">
        <f>'JCN-R3 SP500 Total MRP 1'!C290</f>
        <v>FITB</v>
      </c>
      <c r="D290" s="85">
        <f>'JCN-R3 SP500 Total MRP 1'!D290</f>
        <v>39.200000000000003</v>
      </c>
      <c r="E290" s="86">
        <f>'JCN-R3 SP500 Total MRP 1'!E290</f>
        <v>668.09892000000002</v>
      </c>
      <c r="F290" s="86">
        <f t="shared" si="17"/>
        <v>26189.477664000002</v>
      </c>
      <c r="G290" s="78">
        <f t="shared" si="16"/>
        <v>6.9639374167074718E-4</v>
      </c>
      <c r="H290" s="80">
        <f>'JCN-R3 SP500 Total MRP 1'!H290</f>
        <v>3.7755102040816321E-2</v>
      </c>
      <c r="I290" s="80">
        <f t="shared" si="18"/>
        <v>2.6292416777364941E-5</v>
      </c>
      <c r="J290" s="80">
        <f>'JCN-R3 SP500 Total MRP 1'!J290</f>
        <v>0.05</v>
      </c>
      <c r="K290" s="81">
        <f t="shared" si="19"/>
        <v>3.4819687083537363E-5</v>
      </c>
    </row>
    <row r="291" spans="2:11">
      <c r="B291" s="83" t="str">
        <f>'JCN-R3 SP500 Total MRP 1'!B291</f>
        <v>Gilead Sciences Inc</v>
      </c>
      <c r="C291" s="84" t="str">
        <f>'JCN-R3 SP500 Total MRP 1'!C291</f>
        <v>GILD</v>
      </c>
      <c r="D291" s="85">
        <f>'JCN-R3 SP500 Total MRP 1'!D291</f>
        <v>112.05</v>
      </c>
      <c r="E291" s="86">
        <f>'JCN-R3 SP500 Total MRP 1'!E291</f>
        <v>1245.1627900000001</v>
      </c>
      <c r="F291" s="86">
        <f t="shared" si="17"/>
        <v>139520.49061949999</v>
      </c>
      <c r="G291" s="78">
        <f t="shared" si="16"/>
        <v>3.7099325824206703E-3</v>
      </c>
      <c r="H291" s="80">
        <f>'JCN-R3 SP500 Total MRP 1'!H291</f>
        <v>2.820169567157519E-2</v>
      </c>
      <c r="I291" s="80">
        <f t="shared" si="18"/>
        <v>1.0462638965148878E-4</v>
      </c>
      <c r="J291" s="80">
        <f>'JCN-R3 SP500 Total MRP 1'!J291</f>
        <v>2.5000000000000001E-2</v>
      </c>
      <c r="K291" s="81">
        <f t="shared" si="19"/>
        <v>9.2748314560516768E-5</v>
      </c>
    </row>
    <row r="292" spans="2:11">
      <c r="B292" s="83" t="str">
        <f>'JCN-R3 SP500 Total MRP 1'!B292</f>
        <v>Hasbro Inc</v>
      </c>
      <c r="C292" s="84" t="str">
        <f>'JCN-R3 SP500 Total MRP 1'!C292</f>
        <v>HAS</v>
      </c>
      <c r="D292" s="85">
        <f>'JCN-R3 SP500 Total MRP 1'!D292</f>
        <v>61.49</v>
      </c>
      <c r="E292" s="86">
        <f>'JCN-R3 SP500 Total MRP 1'!E292</f>
        <v>139.53130999999999</v>
      </c>
      <c r="F292" s="86">
        <f t="shared" si="17"/>
        <v>8579.7802518999997</v>
      </c>
      <c r="G292" s="78">
        <f t="shared" si="16"/>
        <v>2.2814144478133363E-4</v>
      </c>
      <c r="H292" s="80">
        <f>'JCN-R3 SP500 Total MRP 1'!H292</f>
        <v>4.5535859489347859E-2</v>
      </c>
      <c r="I292" s="80">
        <f t="shared" si="18"/>
        <v>1.0388616773259621E-5</v>
      </c>
      <c r="J292" s="80">
        <f>'JCN-R3 SP500 Total MRP 1'!J292</f>
        <v>8.5000000000000006E-2</v>
      </c>
      <c r="K292" s="81">
        <f t="shared" si="19"/>
        <v>1.939202280641336E-5</v>
      </c>
    </row>
    <row r="293" spans="2:11">
      <c r="B293" s="83" t="str">
        <f>'JCN-R3 SP500 Total MRP 1'!B293</f>
        <v>Huntington Bancshares Inc/OH</v>
      </c>
      <c r="C293" s="84" t="str">
        <f>'JCN-R3 SP500 Total MRP 1'!C293</f>
        <v>HBAN</v>
      </c>
      <c r="D293" s="85">
        <f>'JCN-R3 SP500 Total MRP 1'!D293</f>
        <v>15.01</v>
      </c>
      <c r="E293" s="86">
        <f>'JCN-R3 SP500 Total MRP 1'!E293</f>
        <v>1460.75396</v>
      </c>
      <c r="F293" s="86">
        <f t="shared" si="17"/>
        <v>21925.9169396</v>
      </c>
      <c r="G293" s="78">
        <f t="shared" si="16"/>
        <v>5.8302313368085589E-4</v>
      </c>
      <c r="H293" s="80">
        <f>'JCN-R3 SP500 Total MRP 1'!H293</f>
        <v>4.1305796135909387E-2</v>
      </c>
      <c r="I293" s="80">
        <f t="shared" si="18"/>
        <v>2.408223470234048E-5</v>
      </c>
      <c r="J293" s="80">
        <f>'JCN-R3 SP500 Total MRP 1'!J293</f>
        <v>7.0000000000000007E-2</v>
      </c>
      <c r="K293" s="81">
        <f t="shared" si="19"/>
        <v>4.0811619357659919E-5</v>
      </c>
    </row>
    <row r="294" spans="2:11">
      <c r="B294" s="83" t="str">
        <f>'JCN-R3 SP500 Total MRP 1'!B294</f>
        <v>Welltower Inc</v>
      </c>
      <c r="C294" s="84" t="str">
        <f>'JCN-R3 SP500 Total MRP 1'!C294</f>
        <v>WELL</v>
      </c>
      <c r="D294" s="85">
        <f>'JCN-R3 SP500 Total MRP 1'!D294</f>
        <v>153.21</v>
      </c>
      <c r="E294" s="86">
        <f>'JCN-R3 SP500 Total MRP 1'!E294</f>
        <v>641.30805999999995</v>
      </c>
      <c r="F294" s="86" t="str">
        <f t="shared" si="17"/>
        <v>Excl.</v>
      </c>
      <c r="G294" s="78" t="str">
        <f t="shared" si="16"/>
        <v>Excl.</v>
      </c>
      <c r="H294" s="80">
        <f>'JCN-R3 SP500 Total MRP 1'!H294</f>
        <v>1.7492330787807583E-2</v>
      </c>
      <c r="I294" s="80" t="str">
        <f t="shared" si="18"/>
        <v>n/a</v>
      </c>
      <c r="J294" s="80">
        <f>'JCN-R3 SP500 Total MRP 1'!J294</f>
        <v>0.22</v>
      </c>
      <c r="K294" s="81" t="str">
        <f t="shared" si="19"/>
        <v>n/a</v>
      </c>
    </row>
    <row r="295" spans="2:11">
      <c r="B295" s="83" t="str">
        <f>'JCN-R3 SP500 Total MRP 1'!B295</f>
        <v>Biogen Inc</v>
      </c>
      <c r="C295" s="84" t="str">
        <f>'JCN-R3 SP500 Total MRP 1'!C295</f>
        <v>BIIB</v>
      </c>
      <c r="D295" s="85">
        <f>'JCN-R3 SP500 Total MRP 1'!D295</f>
        <v>136.84</v>
      </c>
      <c r="E295" s="86">
        <f>'JCN-R3 SP500 Total MRP 1'!E295</f>
        <v>146.37494000000001</v>
      </c>
      <c r="F295" s="86">
        <f t="shared" si="17"/>
        <v>20029.946789600002</v>
      </c>
      <c r="G295" s="78">
        <f t="shared" si="16"/>
        <v>5.3260816306578771E-4</v>
      </c>
      <c r="H295" s="80" t="str">
        <f>'JCN-R3 SP500 Total MRP 1'!H295</f>
        <v>n/a</v>
      </c>
      <c r="I295" s="80" t="str">
        <f t="shared" si="18"/>
        <v>n/a</v>
      </c>
      <c r="J295" s="80">
        <f>'JCN-R3 SP500 Total MRP 1'!J295</f>
        <v>0.01</v>
      </c>
      <c r="K295" s="81">
        <f t="shared" si="19"/>
        <v>5.3260816306578771E-6</v>
      </c>
    </row>
    <row r="296" spans="2:11">
      <c r="B296" s="83" t="str">
        <f>'JCN-R3 SP500 Total MRP 1'!B296</f>
        <v>Northern Trust Corp</v>
      </c>
      <c r="C296" s="84" t="str">
        <f>'JCN-R3 SP500 Total MRP 1'!C296</f>
        <v>NTRS</v>
      </c>
      <c r="D296" s="85">
        <f>'JCN-R3 SP500 Total MRP 1'!D296</f>
        <v>98.65</v>
      </c>
      <c r="E296" s="86">
        <f>'JCN-R3 SP500 Total MRP 1'!E296</f>
        <v>194.97161</v>
      </c>
      <c r="F296" s="86">
        <f t="shared" si="17"/>
        <v>19233.949326500002</v>
      </c>
      <c r="G296" s="78">
        <f t="shared" si="16"/>
        <v>5.1144211848863262E-4</v>
      </c>
      <c r="H296" s="80">
        <f>'JCN-R3 SP500 Total MRP 1'!H296</f>
        <v>3.0410542321338063E-2</v>
      </c>
      <c r="I296" s="80">
        <f t="shared" si="18"/>
        <v>1.5553232189213357E-5</v>
      </c>
      <c r="J296" s="80">
        <f>'JCN-R3 SP500 Total MRP 1'!J296</f>
        <v>0.05</v>
      </c>
      <c r="K296" s="81">
        <f t="shared" si="19"/>
        <v>2.5572105924431632E-5</v>
      </c>
    </row>
    <row r="297" spans="2:11">
      <c r="B297" s="83" t="str">
        <f>'JCN-R3 SP500 Total MRP 1'!B297</f>
        <v>Packaging Corp of America</v>
      </c>
      <c r="C297" s="84" t="str">
        <f>'JCN-R3 SP500 Total MRP 1'!C297</f>
        <v>PKG</v>
      </c>
      <c r="D297" s="85">
        <f>'JCN-R3 SP500 Total MRP 1'!D297</f>
        <v>198.02</v>
      </c>
      <c r="E297" s="86">
        <f>'JCN-R3 SP500 Total MRP 1'!E297</f>
        <v>89.928120000000007</v>
      </c>
      <c r="F297" s="86">
        <f t="shared" si="17"/>
        <v>17807.566322400002</v>
      </c>
      <c r="G297" s="78">
        <f t="shared" si="16"/>
        <v>4.7351374855225231E-4</v>
      </c>
      <c r="H297" s="80">
        <f>'JCN-R3 SP500 Total MRP 1'!H297</f>
        <v>2.5249974750025248E-2</v>
      </c>
      <c r="I297" s="80">
        <f t="shared" si="18"/>
        <v>1.1956210194734175E-5</v>
      </c>
      <c r="J297" s="80">
        <f>'JCN-R3 SP500 Total MRP 1'!J297</f>
        <v>0.09</v>
      </c>
      <c r="K297" s="81">
        <f t="shared" si="19"/>
        <v>4.2616237369702703E-5</v>
      </c>
    </row>
    <row r="298" spans="2:11">
      <c r="B298" s="83" t="str">
        <f>'JCN-R3 SP500 Total MRP 1'!B298</f>
        <v>Paychex Inc</v>
      </c>
      <c r="C298" s="84" t="str">
        <f>'JCN-R3 SP500 Total MRP 1'!C298</f>
        <v>PAYX</v>
      </c>
      <c r="D298" s="85">
        <f>'JCN-R3 SP500 Total MRP 1'!D298</f>
        <v>154.28</v>
      </c>
      <c r="E298" s="86">
        <f>'JCN-R3 SP500 Total MRP 1'!E298</f>
        <v>360.19067000000001</v>
      </c>
      <c r="F298" s="86">
        <f t="shared" si="17"/>
        <v>55570.2165676</v>
      </c>
      <c r="G298" s="78">
        <f t="shared" si="16"/>
        <v>1.4776450121477577E-3</v>
      </c>
      <c r="H298" s="80">
        <f>'JCN-R3 SP500 Total MRP 1'!H298</f>
        <v>2.5408348457350273E-2</v>
      </c>
      <c r="I298" s="80">
        <f t="shared" si="18"/>
        <v>3.7544519364915805E-5</v>
      </c>
      <c r="J298" s="80">
        <f>'JCN-R3 SP500 Total MRP 1'!J298</f>
        <v>0.08</v>
      </c>
      <c r="K298" s="81">
        <f t="shared" si="19"/>
        <v>1.1821160097182062E-4</v>
      </c>
    </row>
    <row r="299" spans="2:11">
      <c r="B299" s="83" t="str">
        <f>'JCN-R3 SP500 Total MRP 1'!B299</f>
        <v>QUALCOMM Inc</v>
      </c>
      <c r="C299" s="84" t="str">
        <f>'JCN-R3 SP500 Total MRP 1'!C299</f>
        <v>QCOM</v>
      </c>
      <c r="D299" s="85">
        <f>'JCN-R3 SP500 Total MRP 1'!D299</f>
        <v>153.61000000000001</v>
      </c>
      <c r="E299" s="86">
        <f>'JCN-R3 SP500 Total MRP 1'!E299</f>
        <v>1106</v>
      </c>
      <c r="F299" s="86">
        <f t="shared" si="17"/>
        <v>169892.66</v>
      </c>
      <c r="G299" s="78">
        <f t="shared" si="16"/>
        <v>4.5175465772052323E-3</v>
      </c>
      <c r="H299" s="80">
        <f>'JCN-R3 SP500 Total MRP 1'!H299</f>
        <v>2.2133975652626779E-2</v>
      </c>
      <c r="I299" s="80">
        <f t="shared" si="18"/>
        <v>9.9991265949468054E-5</v>
      </c>
      <c r="J299" s="80">
        <f>'JCN-R3 SP500 Total MRP 1'!J299</f>
        <v>5.5E-2</v>
      </c>
      <c r="K299" s="81">
        <f t="shared" si="19"/>
        <v>2.4846506174628778E-4</v>
      </c>
    </row>
    <row r="300" spans="2:11">
      <c r="B300" s="83" t="str">
        <f>'JCN-R3 SP500 Total MRP 1'!B300</f>
        <v>Ross Stores Inc</v>
      </c>
      <c r="C300" s="84" t="str">
        <f>'JCN-R3 SP500 Total MRP 1'!C300</f>
        <v>ROST</v>
      </c>
      <c r="D300" s="85">
        <f>'JCN-R3 SP500 Total MRP 1'!D300</f>
        <v>127.79</v>
      </c>
      <c r="E300" s="86">
        <f>'JCN-R3 SP500 Total MRP 1'!E300</f>
        <v>329.92919999999998</v>
      </c>
      <c r="F300" s="86">
        <f t="shared" si="17"/>
        <v>42161.652468</v>
      </c>
      <c r="G300" s="78">
        <f t="shared" si="16"/>
        <v>1.1211033413458236E-3</v>
      </c>
      <c r="H300" s="80">
        <f>'JCN-R3 SP500 Total MRP 1'!H300</f>
        <v>1.2677048282338212E-2</v>
      </c>
      <c r="I300" s="80">
        <f t="shared" si="18"/>
        <v>1.4212281187731703E-5</v>
      </c>
      <c r="J300" s="80">
        <f>'JCN-R3 SP500 Total MRP 1'!J300</f>
        <v>9.5000000000000001E-2</v>
      </c>
      <c r="K300" s="81">
        <f t="shared" si="19"/>
        <v>1.0650481742785324E-4</v>
      </c>
    </row>
    <row r="301" spans="2:11">
      <c r="B301" s="83" t="str">
        <f>'JCN-R3 SP500 Total MRP 1'!B301</f>
        <v>IDEXX Laboratories Inc</v>
      </c>
      <c r="C301" s="84" t="str">
        <f>'JCN-R3 SP500 Total MRP 1'!C301</f>
        <v>IDXX</v>
      </c>
      <c r="D301" s="85">
        <f>'JCN-R3 SP500 Total MRP 1'!D301</f>
        <v>419.95</v>
      </c>
      <c r="E301" s="86">
        <f>'JCN-R3 SP500 Total MRP 1'!E301</f>
        <v>81.03904</v>
      </c>
      <c r="F301" s="86">
        <f t="shared" si="17"/>
        <v>34032.344848000001</v>
      </c>
      <c r="G301" s="78">
        <f t="shared" si="16"/>
        <v>9.049402309808471E-4</v>
      </c>
      <c r="H301" s="80" t="str">
        <f>'JCN-R3 SP500 Total MRP 1'!H301</f>
        <v>n/a</v>
      </c>
      <c r="I301" s="80" t="str">
        <f t="shared" si="18"/>
        <v>n/a</v>
      </c>
      <c r="J301" s="80">
        <f>'JCN-R3 SP500 Total MRP 1'!J301</f>
        <v>0.105</v>
      </c>
      <c r="K301" s="81">
        <f t="shared" si="19"/>
        <v>9.5018724252988939E-5</v>
      </c>
    </row>
    <row r="302" spans="2:11">
      <c r="B302" s="83" t="str">
        <f>'JCN-R3 SP500 Total MRP 1'!B302</f>
        <v>Starbucks Corp</v>
      </c>
      <c r="C302" s="84" t="str">
        <f>'JCN-R3 SP500 Total MRP 1'!C302</f>
        <v>SBUX</v>
      </c>
      <c r="D302" s="85">
        <f>'JCN-R3 SP500 Total MRP 1'!D302</f>
        <v>98.09</v>
      </c>
      <c r="E302" s="86">
        <f>'JCN-R3 SP500 Total MRP 1'!E302</f>
        <v>1135.9000000000001</v>
      </c>
      <c r="F302" s="86">
        <f t="shared" si="17"/>
        <v>111420.43100000001</v>
      </c>
      <c r="G302" s="78">
        <f t="shared" si="16"/>
        <v>2.9627353335616841E-3</v>
      </c>
      <c r="H302" s="80">
        <f>'JCN-R3 SP500 Total MRP 1'!H302</f>
        <v>2.4875114690590273E-2</v>
      </c>
      <c r="I302" s="80">
        <f t="shared" si="18"/>
        <v>7.3698381220211118E-5</v>
      </c>
      <c r="J302" s="80">
        <f>'JCN-R3 SP500 Total MRP 1'!J302</f>
        <v>7.0000000000000007E-2</v>
      </c>
      <c r="K302" s="81">
        <f t="shared" si="19"/>
        <v>2.0739147334931791E-4</v>
      </c>
    </row>
    <row r="303" spans="2:11">
      <c r="B303" s="83" t="str">
        <f>'JCN-R3 SP500 Total MRP 1'!B303</f>
        <v>KeyCorp</v>
      </c>
      <c r="C303" s="84" t="str">
        <f>'JCN-R3 SP500 Total MRP 1'!C303</f>
        <v>KEY</v>
      </c>
      <c r="D303" s="85">
        <f>'JCN-R3 SP500 Total MRP 1'!D303</f>
        <v>15.99</v>
      </c>
      <c r="E303" s="86">
        <f>'JCN-R3 SP500 Total MRP 1'!E303</f>
        <v>1095.71722</v>
      </c>
      <c r="F303" s="86" t="str">
        <f t="shared" si="17"/>
        <v>Excl.</v>
      </c>
      <c r="G303" s="78" t="str">
        <f t="shared" si="16"/>
        <v>Excl.</v>
      </c>
      <c r="H303" s="80">
        <f>'JCN-R3 SP500 Total MRP 1'!H303</f>
        <v>5.128205128205128E-2</v>
      </c>
      <c r="I303" s="80" t="str">
        <f t="shared" si="18"/>
        <v>n/a</v>
      </c>
      <c r="J303" s="80">
        <f>'JCN-R3 SP500 Total MRP 1'!J303</f>
        <v>-1.4999999999999999E-2</v>
      </c>
      <c r="K303" s="81" t="str">
        <f t="shared" si="19"/>
        <v>n/a</v>
      </c>
    </row>
    <row r="304" spans="2:11">
      <c r="B304" s="83" t="str">
        <f>'JCN-R3 SP500 Total MRP 1'!B304</f>
        <v>Fox Corp</v>
      </c>
      <c r="C304" s="84" t="str">
        <f>'JCN-R3 SP500 Total MRP 1'!C304</f>
        <v>FOXA</v>
      </c>
      <c r="D304" s="85">
        <f>'JCN-R3 SP500 Total MRP 1'!D304</f>
        <v>56.6</v>
      </c>
      <c r="E304" s="86">
        <f>'JCN-R3 SP500 Total MRP 1'!E304</f>
        <v>217.84683000000001</v>
      </c>
      <c r="F304" s="86">
        <f t="shared" si="17"/>
        <v>12330.130578</v>
      </c>
      <c r="G304" s="78">
        <f t="shared" si="16"/>
        <v>3.2786548394225784E-4</v>
      </c>
      <c r="H304" s="80">
        <f>'JCN-R3 SP500 Total MRP 1'!H304</f>
        <v>9.5406360424028277E-3</v>
      </c>
      <c r="I304" s="80">
        <f t="shared" si="18"/>
        <v>3.1280452531593507E-6</v>
      </c>
      <c r="J304" s="80">
        <f>'JCN-R3 SP500 Total MRP 1'!J304</f>
        <v>8.5000000000000006E-2</v>
      </c>
      <c r="K304" s="81">
        <f t="shared" si="19"/>
        <v>2.7868566135091919E-5</v>
      </c>
    </row>
    <row r="305" spans="2:11">
      <c r="B305" s="83" t="str">
        <f>'JCN-R3 SP500 Total MRP 1'!B305</f>
        <v>Fox Corp</v>
      </c>
      <c r="C305" s="84" t="str">
        <f>'JCN-R3 SP500 Total MRP 1'!C305</f>
        <v>FOX</v>
      </c>
      <c r="D305" s="85">
        <f>'JCN-R3 SP500 Total MRP 1'!D305</f>
        <v>52.71</v>
      </c>
      <c r="E305" s="86">
        <f>'JCN-R3 SP500 Total MRP 1'!E305</f>
        <v>235.58103</v>
      </c>
      <c r="F305" s="86" t="str">
        <f t="shared" si="17"/>
        <v>Excl.</v>
      </c>
      <c r="G305" s="78" t="str">
        <f t="shared" si="16"/>
        <v>Excl.</v>
      </c>
      <c r="H305" s="80">
        <f>'JCN-R3 SP500 Total MRP 1'!H305</f>
        <v>1.0244735344336939E-2</v>
      </c>
      <c r="I305" s="80" t="str">
        <f t="shared" si="18"/>
        <v>n/a</v>
      </c>
      <c r="J305" s="80" t="str">
        <f>'JCN-R3 SP500 Total MRP 1'!J305</f>
        <v/>
      </c>
      <c r="K305" s="81" t="str">
        <f t="shared" si="19"/>
        <v>n/a</v>
      </c>
    </row>
    <row r="306" spans="2:11">
      <c r="B306" s="83" t="str">
        <f>'JCN-R3 SP500 Total MRP 1'!B306</f>
        <v>State Street Corp</v>
      </c>
      <c r="C306" s="84" t="str">
        <f>'JCN-R3 SP500 Total MRP 1'!C306</f>
        <v>STT</v>
      </c>
      <c r="D306" s="85">
        <f>'JCN-R3 SP500 Total MRP 1'!D306</f>
        <v>89.53</v>
      </c>
      <c r="E306" s="86">
        <f>'JCN-R3 SP500 Total MRP 1'!E306</f>
        <v>288.46910000000003</v>
      </c>
      <c r="F306" s="86">
        <f t="shared" si="17"/>
        <v>25826.638523000001</v>
      </c>
      <c r="G306" s="78">
        <f t="shared" si="16"/>
        <v>6.8674563374483309E-4</v>
      </c>
      <c r="H306" s="80">
        <f>'JCN-R3 SP500 Total MRP 1'!H306</f>
        <v>3.3955098849547637E-2</v>
      </c>
      <c r="I306" s="80">
        <f t="shared" si="18"/>
        <v>2.3318515878301045E-5</v>
      </c>
      <c r="J306" s="80">
        <f>'JCN-R3 SP500 Total MRP 1'!J306</f>
        <v>7.4999999999999997E-2</v>
      </c>
      <c r="K306" s="81">
        <f t="shared" si="19"/>
        <v>5.1505922530862481E-5</v>
      </c>
    </row>
    <row r="307" spans="2:11">
      <c r="B307" s="83" t="str">
        <f>'JCN-R3 SP500 Total MRP 1'!B307</f>
        <v>Norwegian Cruise Line Holdings Ltd</v>
      </c>
      <c r="C307" s="84" t="str">
        <f>'JCN-R3 SP500 Total MRP 1'!C307</f>
        <v>NCLH</v>
      </c>
      <c r="D307" s="85">
        <f>'JCN-R3 SP500 Total MRP 1'!D307</f>
        <v>18.96</v>
      </c>
      <c r="E307" s="86">
        <f>'JCN-R3 SP500 Total MRP 1'!E307</f>
        <v>439.94481999999999</v>
      </c>
      <c r="F307" s="86" t="str">
        <f t="shared" si="17"/>
        <v>Excl.</v>
      </c>
      <c r="G307" s="78" t="str">
        <f t="shared" si="16"/>
        <v>Excl.</v>
      </c>
      <c r="H307" s="80" t="str">
        <f>'JCN-R3 SP500 Total MRP 1'!H307</f>
        <v>n/a</v>
      </c>
      <c r="I307" s="80" t="str">
        <f t="shared" si="18"/>
        <v>n/a</v>
      </c>
      <c r="J307" s="80" t="str">
        <f>'JCN-R3 SP500 Total MRP 1'!J307</f>
        <v/>
      </c>
      <c r="K307" s="81" t="str">
        <f t="shared" si="19"/>
        <v>n/a</v>
      </c>
    </row>
    <row r="308" spans="2:11">
      <c r="B308" s="83" t="str">
        <f>'JCN-R3 SP500 Total MRP 1'!B308</f>
        <v>US Bancorp</v>
      </c>
      <c r="C308" s="84" t="str">
        <f>'JCN-R3 SP500 Total MRP 1'!C308</f>
        <v>USB</v>
      </c>
      <c r="D308" s="85">
        <f>'JCN-R3 SP500 Total MRP 1'!D308</f>
        <v>42.22</v>
      </c>
      <c r="E308" s="86">
        <f>'JCN-R3 SP500 Total MRP 1'!E308</f>
        <v>1558.01053</v>
      </c>
      <c r="F308" s="86">
        <f t="shared" si="17"/>
        <v>65779.204576599994</v>
      </c>
      <c r="G308" s="78">
        <f t="shared" si="16"/>
        <v>1.7491080573245603E-3</v>
      </c>
      <c r="H308" s="80">
        <f>'JCN-R3 SP500 Total MRP 1'!H308</f>
        <v>4.7370914258645189E-2</v>
      </c>
      <c r="I308" s="80">
        <f t="shared" si="18"/>
        <v>8.2856847812627199E-5</v>
      </c>
      <c r="J308" s="80">
        <f>'JCN-R3 SP500 Total MRP 1'!J308</f>
        <v>0.04</v>
      </c>
      <c r="K308" s="81">
        <f t="shared" si="19"/>
        <v>6.9964322292982419E-5</v>
      </c>
    </row>
    <row r="309" spans="2:11">
      <c r="B309" s="83" t="str">
        <f>'JCN-R3 SP500 Total MRP 1'!B309</f>
        <v>A O Smith Corp</v>
      </c>
      <c r="C309" s="84" t="str">
        <f>'JCN-R3 SP500 Total MRP 1'!C309</f>
        <v>AOS</v>
      </c>
      <c r="D309" s="85">
        <f>'JCN-R3 SP500 Total MRP 1'!D309</f>
        <v>65.36</v>
      </c>
      <c r="E309" s="86">
        <f>'JCN-R3 SP500 Total MRP 1'!E309</f>
        <v>117.65899</v>
      </c>
      <c r="F309" s="86">
        <f t="shared" si="17"/>
        <v>7690.1915864000002</v>
      </c>
      <c r="G309" s="78">
        <f t="shared" si="16"/>
        <v>2.0448675463197643E-4</v>
      </c>
      <c r="H309" s="80">
        <f>'JCN-R3 SP500 Total MRP 1'!H309</f>
        <v>2.0807833537331705E-2</v>
      </c>
      <c r="I309" s="80">
        <f t="shared" si="18"/>
        <v>4.2549263509713585E-6</v>
      </c>
      <c r="J309" s="80">
        <f>'JCN-R3 SP500 Total MRP 1'!J309</f>
        <v>0.09</v>
      </c>
      <c r="K309" s="81">
        <f t="shared" si="19"/>
        <v>1.8403807916877879E-5</v>
      </c>
    </row>
    <row r="310" spans="2:11">
      <c r="B310" s="83" t="str">
        <f>'JCN-R3 SP500 Total MRP 1'!B310</f>
        <v>Gen Digital Inc</v>
      </c>
      <c r="C310" s="84" t="str">
        <f>'JCN-R3 SP500 Total MRP 1'!C310</f>
        <v>GEN</v>
      </c>
      <c r="D310" s="85">
        <f>'JCN-R3 SP500 Total MRP 1'!D310</f>
        <v>26.54</v>
      </c>
      <c r="E310" s="86">
        <f>'JCN-R3 SP500 Total MRP 1'!E310</f>
        <v>616.30137000000002</v>
      </c>
      <c r="F310" s="86">
        <f t="shared" si="17"/>
        <v>16356.638359799999</v>
      </c>
      <c r="G310" s="78">
        <f t="shared" si="16"/>
        <v>4.3493271361398595E-4</v>
      </c>
      <c r="H310" s="80">
        <f>'JCN-R3 SP500 Total MRP 1'!H310</f>
        <v>1.8839487565938208E-2</v>
      </c>
      <c r="I310" s="80">
        <f t="shared" si="18"/>
        <v>8.1939094501504515E-6</v>
      </c>
      <c r="J310" s="80">
        <f>'JCN-R3 SP500 Total MRP 1'!J310</f>
        <v>0.105</v>
      </c>
      <c r="K310" s="81">
        <f t="shared" si="19"/>
        <v>4.5667934929468521E-5</v>
      </c>
    </row>
    <row r="311" spans="2:11">
      <c r="B311" s="83" t="str">
        <f>'JCN-R3 SP500 Total MRP 1'!B311</f>
        <v>T Rowe Price Group Inc</v>
      </c>
      <c r="C311" s="84" t="str">
        <f>'JCN-R3 SP500 Total MRP 1'!C311</f>
        <v>TROW</v>
      </c>
      <c r="D311" s="85">
        <f>'JCN-R3 SP500 Total MRP 1'!D311</f>
        <v>91.87</v>
      </c>
      <c r="E311" s="86">
        <f>'JCN-R3 SP500 Total MRP 1'!E311</f>
        <v>222.24239</v>
      </c>
      <c r="F311" s="86">
        <f t="shared" si="17"/>
        <v>20417.408369299999</v>
      </c>
      <c r="G311" s="78">
        <f t="shared" si="16"/>
        <v>5.429109962380522E-4</v>
      </c>
      <c r="H311" s="80">
        <f>'JCN-R3 SP500 Total MRP 1'!H311</f>
        <v>5.5295526287144875E-2</v>
      </c>
      <c r="I311" s="80">
        <f t="shared" si="18"/>
        <v>3.0020549264061226E-5</v>
      </c>
      <c r="J311" s="80">
        <f>'JCN-R3 SP500 Total MRP 1'!J311</f>
        <v>5.5E-2</v>
      </c>
      <c r="K311" s="81">
        <f t="shared" si="19"/>
        <v>2.9860104793092869E-5</v>
      </c>
    </row>
    <row r="312" spans="2:11">
      <c r="B312" s="83" t="str">
        <f>'JCN-R3 SP500 Total MRP 1'!B312</f>
        <v>Waste Management Inc</v>
      </c>
      <c r="C312" s="84" t="str">
        <f>'JCN-R3 SP500 Total MRP 1'!C312</f>
        <v>WM</v>
      </c>
      <c r="D312" s="85">
        <f>'JCN-R3 SP500 Total MRP 1'!D312</f>
        <v>231.51</v>
      </c>
      <c r="E312" s="86">
        <f>'JCN-R3 SP500 Total MRP 1'!E312</f>
        <v>402.11543999999998</v>
      </c>
      <c r="F312" s="86">
        <f t="shared" si="17"/>
        <v>93093.745514399998</v>
      </c>
      <c r="G312" s="78">
        <f t="shared" si="16"/>
        <v>2.4754178986178253E-3</v>
      </c>
      <c r="H312" s="80">
        <f>'JCN-R3 SP500 Total MRP 1'!H312</f>
        <v>1.4254243877154335E-2</v>
      </c>
      <c r="I312" s="80">
        <f t="shared" si="18"/>
        <v>3.5285210424771383E-5</v>
      </c>
      <c r="J312" s="80">
        <f>'JCN-R3 SP500 Total MRP 1'!J312</f>
        <v>8.5000000000000006E-2</v>
      </c>
      <c r="K312" s="81">
        <f t="shared" si="19"/>
        <v>2.1041052138251516E-4</v>
      </c>
    </row>
    <row r="313" spans="2:11">
      <c r="B313" s="83" t="str">
        <f>'JCN-R3 SP500 Total MRP 1'!B313</f>
        <v>Constellation Brands Inc</v>
      </c>
      <c r="C313" s="84" t="str">
        <f>'JCN-R3 SP500 Total MRP 1'!C313</f>
        <v>STZ</v>
      </c>
      <c r="D313" s="85">
        <f>'JCN-R3 SP500 Total MRP 1'!D313</f>
        <v>183.52</v>
      </c>
      <c r="E313" s="86">
        <f>'JCN-R3 SP500 Total MRP 1'!E313</f>
        <v>180.70455999999999</v>
      </c>
      <c r="F313" s="86">
        <f t="shared" si="17"/>
        <v>33162.9008512</v>
      </c>
      <c r="G313" s="78">
        <f t="shared" si="16"/>
        <v>8.8182119951818428E-4</v>
      </c>
      <c r="H313" s="80">
        <f>'JCN-R3 SP500 Total MRP 1'!H313</f>
        <v>2.2013949433304272E-2</v>
      </c>
      <c r="I313" s="80">
        <f t="shared" si="18"/>
        <v>1.9412367295409026E-5</v>
      </c>
      <c r="J313" s="80">
        <f>'JCN-R3 SP500 Total MRP 1'!J313</f>
        <v>7.4999999999999997E-2</v>
      </c>
      <c r="K313" s="81">
        <f t="shared" si="19"/>
        <v>6.6136589963863818E-5</v>
      </c>
    </row>
    <row r="314" spans="2:11">
      <c r="B314" s="83" t="str">
        <f>'JCN-R3 SP500 Total MRP 1'!B314</f>
        <v>Invesco Ltd</v>
      </c>
      <c r="C314" s="84" t="str">
        <f>'JCN-R3 SP500 Total MRP 1'!C314</f>
        <v>IVZ</v>
      </c>
      <c r="D314" s="85">
        <f>'JCN-R3 SP500 Total MRP 1'!D314</f>
        <v>15.17</v>
      </c>
      <c r="E314" s="86">
        <f>'JCN-R3 SP500 Total MRP 1'!E314</f>
        <v>447.41359</v>
      </c>
      <c r="F314" s="86">
        <f t="shared" si="17"/>
        <v>6787.2641603000002</v>
      </c>
      <c r="G314" s="78">
        <f t="shared" si="16"/>
        <v>1.804773789282657E-4</v>
      </c>
      <c r="H314" s="80">
        <f>'JCN-R3 SP500 Total MRP 1'!H314</f>
        <v>5.405405405405405E-2</v>
      </c>
      <c r="I314" s="80">
        <f t="shared" si="18"/>
        <v>9.7555339961224692E-6</v>
      </c>
      <c r="J314" s="80">
        <f>'JCN-R3 SP500 Total MRP 1'!J314</f>
        <v>0.105</v>
      </c>
      <c r="K314" s="81">
        <f t="shared" si="19"/>
        <v>1.8950124787467899E-5</v>
      </c>
    </row>
    <row r="315" spans="2:11">
      <c r="B315" s="83" t="str">
        <f>'JCN-R3 SP500 Total MRP 1'!B315</f>
        <v>Intuit Inc</v>
      </c>
      <c r="C315" s="84" t="str">
        <f>'JCN-R3 SP500 Total MRP 1'!C315</f>
        <v>INTU</v>
      </c>
      <c r="D315" s="85">
        <f>'JCN-R3 SP500 Total MRP 1'!D315</f>
        <v>613.99</v>
      </c>
      <c r="E315" s="86">
        <f>'JCN-R3 SP500 Total MRP 1'!E315</f>
        <v>279.56200000000001</v>
      </c>
      <c r="F315" s="86">
        <f t="shared" si="17"/>
        <v>171648.27238000001</v>
      </c>
      <c r="G315" s="78">
        <f t="shared" si="16"/>
        <v>4.5642293514826385E-3</v>
      </c>
      <c r="H315" s="80">
        <f>'JCN-R3 SP500 Total MRP 1'!H315</f>
        <v>6.7753546474698285E-3</v>
      </c>
      <c r="I315" s="80">
        <f t="shared" si="18"/>
        <v>3.0924272548686098E-5</v>
      </c>
      <c r="J315" s="80">
        <f>'JCN-R3 SP500 Total MRP 1'!J315</f>
        <v>0.13500000000000001</v>
      </c>
      <c r="K315" s="81">
        <f t="shared" si="19"/>
        <v>6.1617096245015622E-4</v>
      </c>
    </row>
    <row r="316" spans="2:11">
      <c r="B316" s="83" t="str">
        <f>'JCN-R3 SP500 Total MRP 1'!B316</f>
        <v>Morgan Stanley</v>
      </c>
      <c r="C316" s="84" t="str">
        <f>'JCN-R3 SP500 Total MRP 1'!C316</f>
        <v>MS</v>
      </c>
      <c r="D316" s="85">
        <f>'JCN-R3 SP500 Total MRP 1'!D316</f>
        <v>116.67</v>
      </c>
      <c r="E316" s="86">
        <f>'JCN-R3 SP500 Total MRP 1'!E316</f>
        <v>1612.8555899999999</v>
      </c>
      <c r="F316" s="86">
        <f t="shared" si="17"/>
        <v>188171.86168529998</v>
      </c>
      <c r="G316" s="78">
        <f t="shared" si="16"/>
        <v>5.0036013897408124E-3</v>
      </c>
      <c r="H316" s="80">
        <f>'JCN-R3 SP500 Total MRP 1'!H316</f>
        <v>3.1713379617725211E-2</v>
      </c>
      <c r="I316" s="80">
        <f t="shared" si="18"/>
        <v>1.5868111032862783E-4</v>
      </c>
      <c r="J316" s="80">
        <f>'JCN-R3 SP500 Total MRP 1'!J316</f>
        <v>0.13500000000000001</v>
      </c>
      <c r="K316" s="81">
        <f t="shared" si="19"/>
        <v>6.7548618761500967E-4</v>
      </c>
    </row>
    <row r="317" spans="2:11">
      <c r="B317" s="83" t="str">
        <f>'JCN-R3 SP500 Total MRP 1'!B317</f>
        <v>Microchip Technology Inc</v>
      </c>
      <c r="C317" s="84" t="str">
        <f>'JCN-R3 SP500 Total MRP 1'!C317</f>
        <v>MCHP</v>
      </c>
      <c r="D317" s="85">
        <f>'JCN-R3 SP500 Total MRP 1'!D317</f>
        <v>48.41</v>
      </c>
      <c r="E317" s="86">
        <f>'JCN-R3 SP500 Total MRP 1'!E317</f>
        <v>537.81897000000004</v>
      </c>
      <c r="F317" s="86" t="str">
        <f t="shared" si="17"/>
        <v>Excl.</v>
      </c>
      <c r="G317" s="78" t="str">
        <f t="shared" si="16"/>
        <v>Excl.</v>
      </c>
      <c r="H317" s="80">
        <f>'JCN-R3 SP500 Total MRP 1'!H317</f>
        <v>3.7595538111960342E-2</v>
      </c>
      <c r="I317" s="80" t="str">
        <f t="shared" si="18"/>
        <v>n/a</v>
      </c>
      <c r="J317" s="80">
        <f>'JCN-R3 SP500 Total MRP 1'!J317</f>
        <v>-5.0000000000000001E-3</v>
      </c>
      <c r="K317" s="81" t="str">
        <f t="shared" si="19"/>
        <v>n/a</v>
      </c>
    </row>
    <row r="318" spans="2:11">
      <c r="B318" s="83" t="str">
        <f>'JCN-R3 SP500 Total MRP 1'!B318</f>
        <v>Crowdstrike Holdings Inc</v>
      </c>
      <c r="C318" s="84" t="str">
        <f>'JCN-R3 SP500 Total MRP 1'!C318</f>
        <v>CRWD</v>
      </c>
      <c r="D318" s="85">
        <f>'JCN-R3 SP500 Total MRP 1'!D318</f>
        <v>352.58</v>
      </c>
      <c r="E318" s="86">
        <f>'JCN-R3 SP500 Total MRP 1'!E318</f>
        <v>247.87342000000001</v>
      </c>
      <c r="F318" s="86" t="str">
        <f t="shared" si="17"/>
        <v>Excl.</v>
      </c>
      <c r="G318" s="78" t="str">
        <f t="shared" si="16"/>
        <v>Excl.</v>
      </c>
      <c r="H318" s="80" t="str">
        <f>'JCN-R3 SP500 Total MRP 1'!H318</f>
        <v>n/a</v>
      </c>
      <c r="I318" s="80" t="str">
        <f t="shared" si="18"/>
        <v>n/a</v>
      </c>
      <c r="J318" s="80" t="str">
        <f>'JCN-R3 SP500 Total MRP 1'!J318</f>
        <v/>
      </c>
      <c r="K318" s="81" t="str">
        <f t="shared" si="19"/>
        <v>n/a</v>
      </c>
    </row>
    <row r="319" spans="2:11">
      <c r="B319" s="83" t="str">
        <f>'JCN-R3 SP500 Total MRP 1'!B319</f>
        <v>Chubb Ltd</v>
      </c>
      <c r="C319" s="84" t="str">
        <f>'JCN-R3 SP500 Total MRP 1'!C319</f>
        <v>CB</v>
      </c>
      <c r="D319" s="85">
        <f>'JCN-R3 SP500 Total MRP 1'!D319</f>
        <v>301.99</v>
      </c>
      <c r="E319" s="86">
        <f>'JCN-R3 SP500 Total MRP 1'!E319</f>
        <v>400.41208</v>
      </c>
      <c r="F319" s="86">
        <f t="shared" si="17"/>
        <v>120920.44403920001</v>
      </c>
      <c r="G319" s="78">
        <f t="shared" si="16"/>
        <v>3.2153463138632644E-3</v>
      </c>
      <c r="H319" s="80">
        <f>'JCN-R3 SP500 Total MRP 1'!H319</f>
        <v>1.2053379250968575E-2</v>
      </c>
      <c r="I319" s="80">
        <f t="shared" si="18"/>
        <v>3.8755788544197764E-5</v>
      </c>
      <c r="J319" s="80">
        <f>'JCN-R3 SP500 Total MRP 1'!J319</f>
        <v>0.11</v>
      </c>
      <c r="K319" s="81">
        <f t="shared" si="19"/>
        <v>3.536880945249591E-4</v>
      </c>
    </row>
    <row r="320" spans="2:11">
      <c r="B320" s="83" t="str">
        <f>'JCN-R3 SP500 Total MRP 1'!B320</f>
        <v>Hologic Inc</v>
      </c>
      <c r="C320" s="84" t="str">
        <f>'JCN-R3 SP500 Total MRP 1'!C320</f>
        <v>HOLX</v>
      </c>
      <c r="D320" s="85">
        <f>'JCN-R3 SP500 Total MRP 1'!D320</f>
        <v>61.77</v>
      </c>
      <c r="E320" s="86">
        <f>'JCN-R3 SP500 Total MRP 1'!E320</f>
        <v>225.72310999999999</v>
      </c>
      <c r="F320" s="86">
        <f t="shared" si="17"/>
        <v>13942.916504700001</v>
      </c>
      <c r="G320" s="78">
        <f t="shared" si="16"/>
        <v>3.7075041812910473E-4</v>
      </c>
      <c r="H320" s="80" t="str">
        <f>'JCN-R3 SP500 Total MRP 1'!H320</f>
        <v>n/a</v>
      </c>
      <c r="I320" s="80" t="str">
        <f t="shared" si="18"/>
        <v>n/a</v>
      </c>
      <c r="J320" s="80">
        <f>'JCN-R3 SP500 Total MRP 1'!J320</f>
        <v>0.02</v>
      </c>
      <c r="K320" s="81">
        <f t="shared" si="19"/>
        <v>7.4150083625820944E-6</v>
      </c>
    </row>
    <row r="321" spans="2:11">
      <c r="B321" s="83" t="str">
        <f>'JCN-R3 SP500 Total MRP 1'!B321</f>
        <v>Citizens Financial Group Inc</v>
      </c>
      <c r="C321" s="84" t="str">
        <f>'JCN-R3 SP500 Total MRP 1'!C321</f>
        <v>CFG</v>
      </c>
      <c r="D321" s="85">
        <f>'JCN-R3 SP500 Total MRP 1'!D321</f>
        <v>40.97</v>
      </c>
      <c r="E321" s="86">
        <f>'JCN-R3 SP500 Total MRP 1'!E321</f>
        <v>437.13389000000001</v>
      </c>
      <c r="F321" s="86">
        <f t="shared" si="17"/>
        <v>17909.375473299999</v>
      </c>
      <c r="G321" s="78">
        <f t="shared" si="16"/>
        <v>4.7622091424838334E-4</v>
      </c>
      <c r="H321" s="80">
        <f>'JCN-R3 SP500 Total MRP 1'!H321</f>
        <v>4.1005613863802776E-2</v>
      </c>
      <c r="I321" s="80">
        <f t="shared" si="18"/>
        <v>1.9527730923536341E-5</v>
      </c>
      <c r="J321" s="80">
        <f>'JCN-R3 SP500 Total MRP 1'!J321</f>
        <v>5.5E-2</v>
      </c>
      <c r="K321" s="81">
        <f t="shared" si="19"/>
        <v>2.6192150283661085E-5</v>
      </c>
    </row>
    <row r="322" spans="2:11">
      <c r="B322" s="83" t="str">
        <f>'JCN-R3 SP500 Total MRP 1'!B322</f>
        <v>Jabil Inc</v>
      </c>
      <c r="C322" s="84" t="str">
        <f>'JCN-R3 SP500 Total MRP 1'!C322</f>
        <v>JBL</v>
      </c>
      <c r="D322" s="85">
        <f>'JCN-R3 SP500 Total MRP 1'!D322</f>
        <v>136.07</v>
      </c>
      <c r="E322" s="86">
        <f>'JCN-R3 SP500 Total MRP 1'!E322</f>
        <v>109.17852999999999</v>
      </c>
      <c r="F322" s="86">
        <f t="shared" si="17"/>
        <v>14855.922577099998</v>
      </c>
      <c r="G322" s="78">
        <f t="shared" si="16"/>
        <v>3.9502779101465612E-4</v>
      </c>
      <c r="H322" s="80">
        <f>'JCN-R3 SP500 Total MRP 1'!H322</f>
        <v>2.3517307268317777E-3</v>
      </c>
      <c r="I322" s="80">
        <f t="shared" si="18"/>
        <v>9.2899899408164886E-7</v>
      </c>
      <c r="J322" s="80">
        <f>'JCN-R3 SP500 Total MRP 1'!J322</f>
        <v>0.115</v>
      </c>
      <c r="K322" s="81">
        <f t="shared" si="19"/>
        <v>4.5428195966685458E-5</v>
      </c>
    </row>
    <row r="323" spans="2:11">
      <c r="B323" s="83" t="str">
        <f>'JCN-R3 SP500 Total MRP 1'!B323</f>
        <v>O'Reilly Automotive Inc</v>
      </c>
      <c r="C323" s="84" t="str">
        <f>'JCN-R3 SP500 Total MRP 1'!C323</f>
        <v>ORLY</v>
      </c>
      <c r="D323" s="85">
        <f>'JCN-R3 SP500 Total MRP 1'!D323</f>
        <v>1432.58</v>
      </c>
      <c r="E323" s="86">
        <f>'JCN-R3 SP500 Total MRP 1'!E323</f>
        <v>57.24051</v>
      </c>
      <c r="F323" s="86">
        <f t="shared" si="17"/>
        <v>82001.609815799995</v>
      </c>
      <c r="G323" s="78">
        <f t="shared" si="16"/>
        <v>2.1804714326603999E-3</v>
      </c>
      <c r="H323" s="80" t="str">
        <f>'JCN-R3 SP500 Total MRP 1'!H323</f>
        <v>n/a</v>
      </c>
      <c r="I323" s="80" t="str">
        <f t="shared" si="18"/>
        <v>n/a</v>
      </c>
      <c r="J323" s="80">
        <f>'JCN-R3 SP500 Total MRP 1'!J323</f>
        <v>0.105</v>
      </c>
      <c r="K323" s="81">
        <f t="shared" si="19"/>
        <v>2.2894950042934197E-4</v>
      </c>
    </row>
    <row r="324" spans="2:11">
      <c r="B324" s="83" t="str">
        <f>'JCN-R3 SP500 Total MRP 1'!B324</f>
        <v>Allstate Corp/The</v>
      </c>
      <c r="C324" s="84" t="str">
        <f>'JCN-R3 SP500 Total MRP 1'!C324</f>
        <v>ALL</v>
      </c>
      <c r="D324" s="85">
        <f>'JCN-R3 SP500 Total MRP 1'!D324</f>
        <v>207.07</v>
      </c>
      <c r="E324" s="86">
        <f>'JCN-R3 SP500 Total MRP 1'!E324</f>
        <v>265.02605</v>
      </c>
      <c r="F324" s="86" t="str">
        <f t="shared" si="17"/>
        <v>Excl.</v>
      </c>
      <c r="G324" s="78" t="str">
        <f t="shared" si="16"/>
        <v>Excl.</v>
      </c>
      <c r="H324" s="80">
        <f>'JCN-R3 SP500 Total MRP 1'!H324</f>
        <v>1.9317139131694597E-2</v>
      </c>
      <c r="I324" s="80" t="str">
        <f t="shared" si="18"/>
        <v>n/a</v>
      </c>
      <c r="J324" s="80">
        <f>'JCN-R3 SP500 Total MRP 1'!J324</f>
        <v>0.28999999999999998</v>
      </c>
      <c r="K324" s="81" t="str">
        <f t="shared" si="19"/>
        <v>n/a</v>
      </c>
    </row>
    <row r="325" spans="2:11">
      <c r="B325" s="83" t="str">
        <f>'JCN-R3 SP500 Total MRP 1'!B325</f>
        <v>Equity Residential</v>
      </c>
      <c r="C325" s="84" t="str">
        <f>'JCN-R3 SP500 Total MRP 1'!C325</f>
        <v>EQR</v>
      </c>
      <c r="D325" s="85">
        <f>'JCN-R3 SP500 Total MRP 1'!D325</f>
        <v>71.58</v>
      </c>
      <c r="E325" s="86">
        <f>'JCN-R3 SP500 Total MRP 1'!E325</f>
        <v>379.70522999999997</v>
      </c>
      <c r="F325" s="86" t="str">
        <f t="shared" si="17"/>
        <v>Excl.</v>
      </c>
      <c r="G325" s="78" t="str">
        <f t="shared" si="16"/>
        <v>Excl.</v>
      </c>
      <c r="H325" s="80">
        <f>'JCN-R3 SP500 Total MRP 1'!H325</f>
        <v>3.8697960324112879E-2</v>
      </c>
      <c r="I325" s="80" t="str">
        <f t="shared" si="18"/>
        <v>n/a</v>
      </c>
      <c r="J325" s="80">
        <f>'JCN-R3 SP500 Total MRP 1'!J325</f>
        <v>-3.5000000000000003E-2</v>
      </c>
      <c r="K325" s="81" t="str">
        <f t="shared" si="19"/>
        <v>n/a</v>
      </c>
    </row>
    <row r="326" spans="2:11">
      <c r="B326" s="83" t="str">
        <f>'JCN-R3 SP500 Total MRP 1'!B326</f>
        <v>Keurig Dr Pepper Inc</v>
      </c>
      <c r="C326" s="84" t="str">
        <f>'JCN-R3 SP500 Total MRP 1'!C326</f>
        <v>KDP</v>
      </c>
      <c r="D326" s="85">
        <f>'JCN-R3 SP500 Total MRP 1'!D326</f>
        <v>34.22</v>
      </c>
      <c r="E326" s="86">
        <f>'JCN-R3 SP500 Total MRP 1'!E326</f>
        <v>1356.7508800000001</v>
      </c>
      <c r="F326" s="86">
        <f t="shared" si="17"/>
        <v>46428.015113599999</v>
      </c>
      <c r="G326" s="78">
        <f t="shared" si="16"/>
        <v>1.234548454081986E-3</v>
      </c>
      <c r="H326" s="80">
        <f>'JCN-R3 SP500 Total MRP 1'!H326</f>
        <v>2.6884862653419054E-2</v>
      </c>
      <c r="I326" s="80">
        <f t="shared" si="18"/>
        <v>3.3190665626985014E-5</v>
      </c>
      <c r="J326" s="80">
        <f>'JCN-R3 SP500 Total MRP 1'!J326</f>
        <v>9.5000000000000001E-2</v>
      </c>
      <c r="K326" s="81">
        <f t="shared" si="19"/>
        <v>1.1728210313778867E-4</v>
      </c>
    </row>
    <row r="327" spans="2:11">
      <c r="B327" s="83" t="str">
        <f>'JCN-R3 SP500 Total MRP 1'!B327</f>
        <v>Host Hotels &amp; Resorts Inc</v>
      </c>
      <c r="C327" s="84" t="str">
        <f>'JCN-R3 SP500 Total MRP 1'!C327</f>
        <v>HST</v>
      </c>
      <c r="D327" s="85">
        <f>'JCN-R3 SP500 Total MRP 1'!D327</f>
        <v>14.21</v>
      </c>
      <c r="E327" s="86">
        <f>'JCN-R3 SP500 Total MRP 1'!E327</f>
        <v>699.10684000000003</v>
      </c>
      <c r="F327" s="86">
        <f t="shared" si="17"/>
        <v>9934.3081964000012</v>
      </c>
      <c r="G327" s="78">
        <f t="shared" si="16"/>
        <v>2.6415914607228299E-4</v>
      </c>
      <c r="H327" s="80">
        <f>'JCN-R3 SP500 Total MRP 1'!H327</f>
        <v>5.6298381421534129E-2</v>
      </c>
      <c r="I327" s="80">
        <f t="shared" si="18"/>
        <v>1.4871732361564136E-5</v>
      </c>
      <c r="J327" s="80">
        <f>'JCN-R3 SP500 Total MRP 1'!J327</f>
        <v>0.115</v>
      </c>
      <c r="K327" s="81">
        <f t="shared" si="19"/>
        <v>3.0378301798312543E-5</v>
      </c>
    </row>
    <row r="328" spans="2:11">
      <c r="B328" s="83" t="str">
        <f>'JCN-R3 SP500 Total MRP 1'!B328</f>
        <v>Incyte Corp</v>
      </c>
      <c r="C328" s="84" t="str">
        <f>'JCN-R3 SP500 Total MRP 1'!C328</f>
        <v>INCY</v>
      </c>
      <c r="D328" s="85">
        <f>'JCN-R3 SP500 Total MRP 1'!D328</f>
        <v>60.55</v>
      </c>
      <c r="E328" s="86">
        <f>'JCN-R3 SP500 Total MRP 1'!E328</f>
        <v>193.52435</v>
      </c>
      <c r="F328" s="86" t="str">
        <f t="shared" si="17"/>
        <v>Excl.</v>
      </c>
      <c r="G328" s="78" t="str">
        <f t="shared" si="16"/>
        <v>Excl.</v>
      </c>
      <c r="H328" s="80" t="str">
        <f>'JCN-R3 SP500 Total MRP 1'!H328</f>
        <v>n/a</v>
      </c>
      <c r="I328" s="80" t="str">
        <f t="shared" si="18"/>
        <v>n/a</v>
      </c>
      <c r="J328" s="80">
        <f>'JCN-R3 SP500 Total MRP 1'!J328</f>
        <v>0.33500000000000002</v>
      </c>
      <c r="K328" s="81" t="str">
        <f t="shared" si="19"/>
        <v>n/a</v>
      </c>
    </row>
    <row r="329" spans="2:11">
      <c r="B329" s="83" t="str">
        <f>'JCN-R3 SP500 Total MRP 1'!B329</f>
        <v>Simon Property Group Inc</v>
      </c>
      <c r="C329" s="84" t="str">
        <f>'JCN-R3 SP500 Total MRP 1'!C329</f>
        <v>SPG</v>
      </c>
      <c r="D329" s="85">
        <f>'JCN-R3 SP500 Total MRP 1'!D329</f>
        <v>166.08</v>
      </c>
      <c r="E329" s="86">
        <f>'JCN-R3 SP500 Total MRP 1'!E329</f>
        <v>326.24342000000001</v>
      </c>
      <c r="F329" s="86">
        <f t="shared" si="17"/>
        <v>54182.507193600009</v>
      </c>
      <c r="G329" s="78">
        <f t="shared" si="16"/>
        <v>1.4407449969695311E-3</v>
      </c>
      <c r="H329" s="80">
        <f>'JCN-R3 SP500 Total MRP 1'!H329</f>
        <v>5.0578034682080913E-2</v>
      </c>
      <c r="I329" s="80">
        <f t="shared" si="18"/>
        <v>7.28700504247595E-5</v>
      </c>
      <c r="J329" s="80">
        <f>'JCN-R3 SP500 Total MRP 1'!J329</f>
        <v>3.5000000000000003E-2</v>
      </c>
      <c r="K329" s="81">
        <f t="shared" si="19"/>
        <v>5.0426074893933592E-5</v>
      </c>
    </row>
    <row r="330" spans="2:11">
      <c r="B330" s="83" t="str">
        <f>'JCN-R3 SP500 Total MRP 1'!B330</f>
        <v>Eastman Chemical Co</v>
      </c>
      <c r="C330" s="84" t="str">
        <f>'JCN-R3 SP500 Total MRP 1'!C330</f>
        <v>EMN</v>
      </c>
      <c r="D330" s="85">
        <f>'JCN-R3 SP500 Total MRP 1'!D330</f>
        <v>88.11</v>
      </c>
      <c r="E330" s="86">
        <f>'JCN-R3 SP500 Total MRP 1'!E330</f>
        <v>115.45990999999999</v>
      </c>
      <c r="F330" s="86">
        <f t="shared" si="17"/>
        <v>10173.172670099999</v>
      </c>
      <c r="G330" s="78">
        <f t="shared" si="16"/>
        <v>2.7051069407664854E-4</v>
      </c>
      <c r="H330" s="80">
        <f>'JCN-R3 SP500 Total MRP 1'!H330</f>
        <v>3.7680172511633185E-2</v>
      </c>
      <c r="I330" s="80">
        <f t="shared" si="18"/>
        <v>1.0192889619049747E-5</v>
      </c>
      <c r="J330" s="80">
        <f>'JCN-R3 SP500 Total MRP 1'!J330</f>
        <v>3.5000000000000003E-2</v>
      </c>
      <c r="K330" s="81">
        <f t="shared" si="19"/>
        <v>9.4678742926826992E-6</v>
      </c>
    </row>
    <row r="331" spans="2:11">
      <c r="B331" s="83" t="str">
        <f>'JCN-R3 SP500 Total MRP 1'!B331</f>
        <v>AvalonBay Communities Inc</v>
      </c>
      <c r="C331" s="84" t="str">
        <f>'JCN-R3 SP500 Total MRP 1'!C331</f>
        <v>AVB</v>
      </c>
      <c r="D331" s="85">
        <f>'JCN-R3 SP500 Total MRP 1'!D331</f>
        <v>214.62</v>
      </c>
      <c r="E331" s="86">
        <f>'JCN-R3 SP500 Total MRP 1'!E331</f>
        <v>142.25478000000001</v>
      </c>
      <c r="F331" s="86">
        <f t="shared" si="17"/>
        <v>30530.720883600003</v>
      </c>
      <c r="G331" s="78">
        <f t="shared" si="16"/>
        <v>8.1182997327439274E-4</v>
      </c>
      <c r="H331" s="80">
        <f>'JCN-R3 SP500 Total MRP 1'!H331</f>
        <v>3.2615786040443573E-2</v>
      </c>
      <c r="I331" s="80">
        <f t="shared" si="18"/>
        <v>2.6478472709536617E-5</v>
      </c>
      <c r="J331" s="80">
        <f>'JCN-R3 SP500 Total MRP 1'!J331</f>
        <v>0.06</v>
      </c>
      <c r="K331" s="81">
        <f t="shared" si="19"/>
        <v>4.8709798396463563E-5</v>
      </c>
    </row>
    <row r="332" spans="2:11">
      <c r="B332" s="83" t="str">
        <f>'JCN-R3 SP500 Total MRP 1'!B332</f>
        <v>Prudential Financial Inc</v>
      </c>
      <c r="C332" s="84" t="str">
        <f>'JCN-R3 SP500 Total MRP 1'!C332</f>
        <v>PRU</v>
      </c>
      <c r="D332" s="85">
        <f>'JCN-R3 SP500 Total MRP 1'!D332</f>
        <v>111.68</v>
      </c>
      <c r="E332" s="86">
        <f>'JCN-R3 SP500 Total MRP 1'!E332</f>
        <v>354.42709000000002</v>
      </c>
      <c r="F332" s="86">
        <f t="shared" si="17"/>
        <v>39582.417411200004</v>
      </c>
      <c r="G332" s="78">
        <f t="shared" si="16"/>
        <v>1.0525199516769905E-3</v>
      </c>
      <c r="H332" s="80">
        <f>'JCN-R3 SP500 Total MRP 1'!H332</f>
        <v>4.8352435530085967E-2</v>
      </c>
      <c r="I332" s="80">
        <f t="shared" si="18"/>
        <v>5.0891903107590878E-5</v>
      </c>
      <c r="J332" s="80">
        <f>'JCN-R3 SP500 Total MRP 1'!J332</f>
        <v>0.04</v>
      </c>
      <c r="K332" s="81">
        <f t="shared" si="19"/>
        <v>4.2100798067079619E-5</v>
      </c>
    </row>
    <row r="333" spans="2:11">
      <c r="B333" s="83" t="str">
        <f>'JCN-R3 SP500 Total MRP 1'!B333</f>
        <v>United Parcel Service Inc</v>
      </c>
      <c r="C333" s="84" t="str">
        <f>'JCN-R3 SP500 Total MRP 1'!C333</f>
        <v>UPS</v>
      </c>
      <c r="D333" s="85">
        <f>'JCN-R3 SP500 Total MRP 1'!D333</f>
        <v>109.99</v>
      </c>
      <c r="E333" s="86">
        <f>'JCN-R3 SP500 Total MRP 1'!E333</f>
        <v>733.48188000000005</v>
      </c>
      <c r="F333" s="86">
        <f t="shared" si="17"/>
        <v>80675.671981200008</v>
      </c>
      <c r="G333" s="78">
        <f t="shared" si="16"/>
        <v>2.1452139593458727E-3</v>
      </c>
      <c r="H333" s="80">
        <f>'JCN-R3 SP500 Total MRP 1'!H333</f>
        <v>5.9641785616874256E-2</v>
      </c>
      <c r="I333" s="80">
        <f t="shared" si="18"/>
        <v>1.2794439106563255E-4</v>
      </c>
      <c r="J333" s="80">
        <f>'JCN-R3 SP500 Total MRP 1'!J333</f>
        <v>2.5000000000000001E-2</v>
      </c>
      <c r="K333" s="81">
        <f t="shared" si="19"/>
        <v>5.3630348983646817E-5</v>
      </c>
    </row>
    <row r="334" spans="2:11">
      <c r="B334" s="83" t="str">
        <f>'JCN-R3 SP500 Total MRP 1'!B334</f>
        <v>Walgreens Boots Alliance Inc</v>
      </c>
      <c r="C334" s="84" t="str">
        <f>'JCN-R3 SP500 Total MRP 1'!C334</f>
        <v>WBA</v>
      </c>
      <c r="D334" s="85">
        <f>'JCN-R3 SP500 Total MRP 1'!D334</f>
        <v>11.17</v>
      </c>
      <c r="E334" s="86">
        <f>'JCN-R3 SP500 Total MRP 1'!E334</f>
        <v>864.73521000000005</v>
      </c>
      <c r="F334" s="86" t="str">
        <f t="shared" si="17"/>
        <v>Excl.</v>
      </c>
      <c r="G334" s="78" t="str">
        <f t="shared" si="16"/>
        <v>Excl.</v>
      </c>
      <c r="H334" s="80" t="str">
        <f>'JCN-R3 SP500 Total MRP 1'!H334</f>
        <v>n/a</v>
      </c>
      <c r="I334" s="80" t="str">
        <f t="shared" si="18"/>
        <v>n/a</v>
      </c>
      <c r="J334" s="80">
        <f>'JCN-R3 SP500 Total MRP 1'!J334</f>
        <v>-0.11</v>
      </c>
      <c r="K334" s="81" t="str">
        <f t="shared" si="19"/>
        <v>n/a</v>
      </c>
    </row>
    <row r="335" spans="2:11">
      <c r="B335" s="83" t="str">
        <f>'JCN-R3 SP500 Total MRP 1'!B335</f>
        <v>STERIS PLC</v>
      </c>
      <c r="C335" s="84" t="str">
        <f>'JCN-R3 SP500 Total MRP 1'!C335</f>
        <v>STE</v>
      </c>
      <c r="D335" s="85">
        <f>'JCN-R3 SP500 Total MRP 1'!D335</f>
        <v>226.65</v>
      </c>
      <c r="E335" s="86">
        <f>'JCN-R3 SP500 Total MRP 1'!E335</f>
        <v>98.250789999999995</v>
      </c>
      <c r="F335" s="86">
        <f t="shared" si="17"/>
        <v>22268.541553499999</v>
      </c>
      <c r="G335" s="78">
        <f t="shared" si="16"/>
        <v>5.9213372534379295E-4</v>
      </c>
      <c r="H335" s="80">
        <f>'JCN-R3 SP500 Total MRP 1'!H335</f>
        <v>1.0059563203176702E-2</v>
      </c>
      <c r="I335" s="80">
        <f t="shared" si="18"/>
        <v>5.9566066348283593E-6</v>
      </c>
      <c r="J335" s="80">
        <f>'JCN-R3 SP500 Total MRP 1'!J335</f>
        <v>0.08</v>
      </c>
      <c r="K335" s="81">
        <f t="shared" si="19"/>
        <v>4.7370698027503436E-5</v>
      </c>
    </row>
    <row r="336" spans="2:11">
      <c r="B336" s="83" t="str">
        <f>'JCN-R3 SP500 Total MRP 1'!B336</f>
        <v>McKesson Corp</v>
      </c>
      <c r="C336" s="84" t="str">
        <f>'JCN-R3 SP500 Total MRP 1'!C336</f>
        <v>MCK</v>
      </c>
      <c r="D336" s="85">
        <f>'JCN-R3 SP500 Total MRP 1'!D336</f>
        <v>672.99</v>
      </c>
      <c r="E336" s="86">
        <f>'JCN-R3 SP500 Total MRP 1'!E336</f>
        <v>125.32638</v>
      </c>
      <c r="F336" s="86">
        <f t="shared" si="17"/>
        <v>84343.400476199997</v>
      </c>
      <c r="G336" s="78">
        <f t="shared" si="16"/>
        <v>2.2427410350223929E-3</v>
      </c>
      <c r="H336" s="80">
        <f>'JCN-R3 SP500 Total MRP 1'!H336</f>
        <v>4.2199735508699982E-3</v>
      </c>
      <c r="I336" s="80">
        <f t="shared" si="18"/>
        <v>9.4643078492453017E-6</v>
      </c>
      <c r="J336" s="80">
        <f>'JCN-R3 SP500 Total MRP 1'!J336</f>
        <v>0.1</v>
      </c>
      <c r="K336" s="81">
        <f t="shared" si="19"/>
        <v>2.2427410350223931E-4</v>
      </c>
    </row>
    <row r="337" spans="2:11">
      <c r="B337" s="83" t="str">
        <f>'JCN-R3 SP500 Total MRP 1'!B337</f>
        <v>Lockheed Martin Corp</v>
      </c>
      <c r="C337" s="84" t="str">
        <f>'JCN-R3 SP500 Total MRP 1'!C337</f>
        <v>LMT</v>
      </c>
      <c r="D337" s="85">
        <f>'JCN-R3 SP500 Total MRP 1'!D337</f>
        <v>446.71</v>
      </c>
      <c r="E337" s="86">
        <f>'JCN-R3 SP500 Total MRP 1'!E337</f>
        <v>234.57304999999999</v>
      </c>
      <c r="F337" s="86">
        <f t="shared" si="17"/>
        <v>104786.12716549999</v>
      </c>
      <c r="G337" s="78">
        <f t="shared" si="16"/>
        <v>2.7863252604032255E-3</v>
      </c>
      <c r="H337" s="80">
        <f>'JCN-R3 SP500 Total MRP 1'!H337</f>
        <v>2.9549372075843388E-2</v>
      </c>
      <c r="I337" s="80">
        <f t="shared" si="18"/>
        <v>8.2334161843976129E-5</v>
      </c>
      <c r="J337" s="80">
        <f>'JCN-R3 SP500 Total MRP 1'!J337</f>
        <v>0.12</v>
      </c>
      <c r="K337" s="81">
        <f t="shared" si="19"/>
        <v>3.3435903124838707E-4</v>
      </c>
    </row>
    <row r="338" spans="2:11">
      <c r="B338" s="83" t="str">
        <f>'JCN-R3 SP500 Total MRP 1'!B338</f>
        <v>Cencora Inc</v>
      </c>
      <c r="C338" s="84" t="str">
        <f>'JCN-R3 SP500 Total MRP 1'!C338</f>
        <v>COR</v>
      </c>
      <c r="D338" s="85">
        <f>'JCN-R3 SP500 Total MRP 1'!D338</f>
        <v>278.08999999999997</v>
      </c>
      <c r="E338" s="86">
        <f>'JCN-R3 SP500 Total MRP 1'!E338</f>
        <v>193.71259000000001</v>
      </c>
      <c r="F338" s="86">
        <f t="shared" si="17"/>
        <v>53869.534153099994</v>
      </c>
      <c r="G338" s="78">
        <f t="shared" si="16"/>
        <v>1.4324228582269373E-3</v>
      </c>
      <c r="H338" s="80">
        <f>'JCN-R3 SP500 Total MRP 1'!H338</f>
        <v>7.911107914703874E-3</v>
      </c>
      <c r="I338" s="80">
        <f t="shared" si="18"/>
        <v>1.1332051810921868E-5</v>
      </c>
      <c r="J338" s="80">
        <f>'JCN-R3 SP500 Total MRP 1'!J338</f>
        <v>6.5000000000000002E-2</v>
      </c>
      <c r="K338" s="81">
        <f t="shared" si="19"/>
        <v>9.3107485784750928E-5</v>
      </c>
    </row>
    <row r="339" spans="2:11">
      <c r="B339" s="83" t="str">
        <f>'JCN-R3 SP500 Total MRP 1'!B339</f>
        <v>Capital One Financial Corp</v>
      </c>
      <c r="C339" s="84" t="str">
        <f>'JCN-R3 SP500 Total MRP 1'!C339</f>
        <v>COF</v>
      </c>
      <c r="D339" s="85">
        <f>'JCN-R3 SP500 Total MRP 1'!D339</f>
        <v>179.3</v>
      </c>
      <c r="E339" s="86">
        <f>'JCN-R3 SP500 Total MRP 1'!E339</f>
        <v>381.47946000000002</v>
      </c>
      <c r="F339" s="86">
        <f t="shared" si="17"/>
        <v>68399.267178000009</v>
      </c>
      <c r="G339" s="78">
        <f t="shared" si="16"/>
        <v>1.8187770756153924E-3</v>
      </c>
      <c r="H339" s="80">
        <f>'JCN-R3 SP500 Total MRP 1'!H339</f>
        <v>1.3385387618516452E-2</v>
      </c>
      <c r="I339" s="80">
        <f t="shared" si="18"/>
        <v>2.4345036148783834E-5</v>
      </c>
      <c r="J339" s="80">
        <f>'JCN-R3 SP500 Total MRP 1'!J339</f>
        <v>2.5000000000000001E-2</v>
      </c>
      <c r="K339" s="81">
        <f t="shared" si="19"/>
        <v>4.5469426890384812E-5</v>
      </c>
    </row>
    <row r="340" spans="2:11">
      <c r="B340" s="83" t="str">
        <f>'JCN-R3 SP500 Total MRP 1'!B340</f>
        <v>The Campbell's Company</v>
      </c>
      <c r="C340" s="84" t="str">
        <f>'JCN-R3 SP500 Total MRP 1'!C340</f>
        <v>CPB</v>
      </c>
      <c r="D340" s="85">
        <f>'JCN-R3 SP500 Total MRP 1'!D340</f>
        <v>39.92</v>
      </c>
      <c r="E340" s="86">
        <f>'JCN-R3 SP500 Total MRP 1'!E340</f>
        <v>298.18187</v>
      </c>
      <c r="F340" s="86">
        <f t="shared" si="17"/>
        <v>11903.4202504</v>
      </c>
      <c r="G340" s="78">
        <f t="shared" si="16"/>
        <v>3.1651900328848799E-4</v>
      </c>
      <c r="H340" s="80">
        <f>'JCN-R3 SP500 Total MRP 1'!H340</f>
        <v>3.9078156312625248E-2</v>
      </c>
      <c r="I340" s="80">
        <f t="shared" si="18"/>
        <v>1.2368979086423878E-5</v>
      </c>
      <c r="J340" s="80">
        <f>'JCN-R3 SP500 Total MRP 1'!J340</f>
        <v>7.0000000000000007E-2</v>
      </c>
      <c r="K340" s="81">
        <f t="shared" si="19"/>
        <v>2.2156330230194162E-5</v>
      </c>
    </row>
    <row r="341" spans="2:11">
      <c r="B341" s="83" t="str">
        <f>'JCN-R3 SP500 Total MRP 1'!B341</f>
        <v>Waters Corp</v>
      </c>
      <c r="C341" s="84" t="str">
        <f>'JCN-R3 SP500 Total MRP 1'!C341</f>
        <v>WAT</v>
      </c>
      <c r="D341" s="85">
        <f>'JCN-R3 SP500 Total MRP 1'!D341</f>
        <v>368.57</v>
      </c>
      <c r="E341" s="86">
        <f>'JCN-R3 SP500 Total MRP 1'!E341</f>
        <v>59.410939999999997</v>
      </c>
      <c r="F341" s="86">
        <f t="shared" si="17"/>
        <v>21897.090155799997</v>
      </c>
      <c r="G341" s="78">
        <f t="shared" si="16"/>
        <v>5.8225661240508364E-4</v>
      </c>
      <c r="H341" s="80" t="str">
        <f>'JCN-R3 SP500 Total MRP 1'!H341</f>
        <v>n/a</v>
      </c>
      <c r="I341" s="80" t="str">
        <f t="shared" si="18"/>
        <v>n/a</v>
      </c>
      <c r="J341" s="80">
        <f>'JCN-R3 SP500 Total MRP 1'!J341</f>
        <v>6.5000000000000002E-2</v>
      </c>
      <c r="K341" s="81">
        <f t="shared" si="19"/>
        <v>3.784667980633044E-5</v>
      </c>
    </row>
    <row r="342" spans="2:11">
      <c r="B342" s="83" t="str">
        <f>'JCN-R3 SP500 Total MRP 1'!B342</f>
        <v>Nordson Corp</v>
      </c>
      <c r="C342" s="84" t="str">
        <f>'JCN-R3 SP500 Total MRP 1'!C342</f>
        <v>NDSN</v>
      </c>
      <c r="D342" s="85">
        <f>'JCN-R3 SP500 Total MRP 1'!D342</f>
        <v>201.72</v>
      </c>
      <c r="E342" s="86">
        <f>'JCN-R3 SP500 Total MRP 1'!E342</f>
        <v>56.911740000000002</v>
      </c>
      <c r="F342" s="86">
        <f t="shared" si="17"/>
        <v>11480.236192800001</v>
      </c>
      <c r="G342" s="78">
        <f t="shared" si="16"/>
        <v>3.052662882451265E-4</v>
      </c>
      <c r="H342" s="80">
        <f>'JCN-R3 SP500 Total MRP 1'!H342</f>
        <v>1.5466983938132067E-2</v>
      </c>
      <c r="I342" s="80">
        <f t="shared" si="18"/>
        <v>4.7215487771405649E-6</v>
      </c>
      <c r="J342" s="80">
        <f>'JCN-R3 SP500 Total MRP 1'!J342</f>
        <v>8.5000000000000006E-2</v>
      </c>
      <c r="K342" s="81">
        <f t="shared" si="19"/>
        <v>2.5947634500835754E-5</v>
      </c>
    </row>
    <row r="343" spans="2:11">
      <c r="B343" s="83" t="str">
        <f>'JCN-R3 SP500 Total MRP 1'!B343</f>
        <v>Dollar Tree Inc</v>
      </c>
      <c r="C343" s="84" t="str">
        <f>'JCN-R3 SP500 Total MRP 1'!C343</f>
        <v>DLTR</v>
      </c>
      <c r="D343" s="85">
        <f>'JCN-R3 SP500 Total MRP 1'!D343</f>
        <v>75.069999999999993</v>
      </c>
      <c r="E343" s="86">
        <f>'JCN-R3 SP500 Total MRP 1'!E343</f>
        <v>215.08301</v>
      </c>
      <c r="F343" s="86">
        <f t="shared" si="17"/>
        <v>16146.281560699999</v>
      </c>
      <c r="G343" s="78">
        <f t="shared" ref="G343:G406" si="20">IF(F343="Excl.","Excl.",F343/SUM($F$23:$F$525))</f>
        <v>4.2933920158253006E-4</v>
      </c>
      <c r="H343" s="80" t="str">
        <f>'JCN-R3 SP500 Total MRP 1'!H343</f>
        <v>n/a</v>
      </c>
      <c r="I343" s="80" t="str">
        <f t="shared" si="18"/>
        <v>n/a</v>
      </c>
      <c r="J343" s="80">
        <f>'JCN-R3 SP500 Total MRP 1'!J343</f>
        <v>0.2</v>
      </c>
      <c r="K343" s="81">
        <f t="shared" si="19"/>
        <v>8.5867840316506018E-5</v>
      </c>
    </row>
    <row r="344" spans="2:11">
      <c r="B344" s="83" t="str">
        <f>'JCN-R3 SP500 Total MRP 1'!B344</f>
        <v>Darden Restaurants Inc</v>
      </c>
      <c r="C344" s="84" t="str">
        <f>'JCN-R3 SP500 Total MRP 1'!C344</f>
        <v>DRI</v>
      </c>
      <c r="D344" s="85">
        <f>'JCN-R3 SP500 Total MRP 1'!D344</f>
        <v>207.76</v>
      </c>
      <c r="E344" s="86">
        <f>'JCN-R3 SP500 Total MRP 1'!E344</f>
        <v>117.14679</v>
      </c>
      <c r="F344" s="86">
        <f t="shared" ref="F344:F407" si="21">IF(OR(J344="",J344&gt;0.2,J344&lt;0),"Excl.",D344*E344)</f>
        <v>24338.417090399998</v>
      </c>
      <c r="G344" s="78">
        <f t="shared" si="20"/>
        <v>6.4717294332391898E-4</v>
      </c>
      <c r="H344" s="80">
        <f>'JCN-R3 SP500 Total MRP 1'!H344</f>
        <v>2.6954177897574122E-2</v>
      </c>
      <c r="I344" s="80">
        <f t="shared" ref="I344:I407" si="22">IFERROR($H344*$G344, "n/a")</f>
        <v>1.7444014644849567E-5</v>
      </c>
      <c r="J344" s="80">
        <f>'JCN-R3 SP500 Total MRP 1'!J344</f>
        <v>0.105</v>
      </c>
      <c r="K344" s="81">
        <f t="shared" ref="K344:K407" si="23">IFERROR($J344*$G344, "n/a")</f>
        <v>6.7953159049011488E-5</v>
      </c>
    </row>
    <row r="345" spans="2:11">
      <c r="B345" s="83" t="str">
        <f>'JCN-R3 SP500 Total MRP 1'!B345</f>
        <v>Evergy Inc</v>
      </c>
      <c r="C345" s="84" t="str">
        <f>'JCN-R3 SP500 Total MRP 1'!C345</f>
        <v>EVRG</v>
      </c>
      <c r="D345" s="85">
        <f>'JCN-R3 SP500 Total MRP 1'!D345</f>
        <v>68.95</v>
      </c>
      <c r="E345" s="86">
        <f>'JCN-R3 SP500 Total MRP 1'!E345</f>
        <v>229.74593999999999</v>
      </c>
      <c r="F345" s="86">
        <f t="shared" si="21"/>
        <v>15840.982563</v>
      </c>
      <c r="G345" s="78">
        <f t="shared" si="20"/>
        <v>4.2122112018876161E-4</v>
      </c>
      <c r="H345" s="80">
        <f>'JCN-R3 SP500 Total MRP 1'!H345</f>
        <v>3.8723712835387961E-2</v>
      </c>
      <c r="I345" s="80">
        <f t="shared" si="22"/>
        <v>1.6311245698390043E-5</v>
      </c>
      <c r="J345" s="80">
        <f>'JCN-R3 SP500 Total MRP 1'!J345</f>
        <v>7.4999999999999997E-2</v>
      </c>
      <c r="K345" s="81">
        <f t="shared" si="23"/>
        <v>3.1591584014157119E-5</v>
      </c>
    </row>
    <row r="346" spans="2:11">
      <c r="B346" s="83" t="str">
        <f>'JCN-R3 SP500 Total MRP 1'!B346</f>
        <v>Match Group Inc</v>
      </c>
      <c r="C346" s="84" t="str">
        <f>'JCN-R3 SP500 Total MRP 1'!C346</f>
        <v>MTCH</v>
      </c>
      <c r="D346" s="85">
        <f>'JCN-R3 SP500 Total MRP 1'!D346</f>
        <v>31.2</v>
      </c>
      <c r="E346" s="86">
        <f>'JCN-R3 SP500 Total MRP 1'!E346</f>
        <v>250.42912999999999</v>
      </c>
      <c r="F346" s="86">
        <f t="shared" si="21"/>
        <v>7813.3888559999996</v>
      </c>
      <c r="G346" s="78">
        <f t="shared" si="20"/>
        <v>2.0776264308767844E-4</v>
      </c>
      <c r="H346" s="80">
        <f>'JCN-R3 SP500 Total MRP 1'!H346</f>
        <v>2.4358974358974363E-2</v>
      </c>
      <c r="I346" s="80">
        <f t="shared" si="22"/>
        <v>5.0608848957255016E-6</v>
      </c>
      <c r="J346" s="80">
        <f>'JCN-R3 SP500 Total MRP 1'!J346</f>
        <v>0.11</v>
      </c>
      <c r="K346" s="81">
        <f t="shared" si="23"/>
        <v>2.2853890739644627E-5</v>
      </c>
    </row>
    <row r="347" spans="2:11">
      <c r="B347" s="83" t="str">
        <f>'JCN-R3 SP500 Total MRP 1'!B347</f>
        <v>NVR Inc</v>
      </c>
      <c r="C347" s="84" t="str">
        <f>'JCN-R3 SP500 Total MRP 1'!C347</f>
        <v>NVR</v>
      </c>
      <c r="D347" s="85">
        <f>'JCN-R3 SP500 Total MRP 1'!D347</f>
        <v>7244.39</v>
      </c>
      <c r="E347" s="86">
        <f>'JCN-R3 SP500 Total MRP 1'!E347</f>
        <v>2.9690099999999999</v>
      </c>
      <c r="F347" s="86">
        <f t="shared" si="21"/>
        <v>21508.6663539</v>
      </c>
      <c r="G347" s="78">
        <f t="shared" si="20"/>
        <v>5.7192819317391521E-4</v>
      </c>
      <c r="H347" s="80" t="str">
        <f>'JCN-R3 SP500 Total MRP 1'!H347</f>
        <v>n/a</v>
      </c>
      <c r="I347" s="80" t="str">
        <f t="shared" si="22"/>
        <v>n/a</v>
      </c>
      <c r="J347" s="80">
        <f>'JCN-R3 SP500 Total MRP 1'!J347</f>
        <v>1.4999999999999999E-2</v>
      </c>
      <c r="K347" s="81">
        <f t="shared" si="23"/>
        <v>8.5789228976087275E-6</v>
      </c>
    </row>
    <row r="348" spans="2:11">
      <c r="B348" s="83" t="str">
        <f>'JCN-R3 SP500 Total MRP 1'!B348</f>
        <v>NetApp Inc</v>
      </c>
      <c r="C348" s="84" t="str">
        <f>'JCN-R3 SP500 Total MRP 1'!C348</f>
        <v>NTAP</v>
      </c>
      <c r="D348" s="85">
        <f>'JCN-R3 SP500 Total MRP 1'!D348</f>
        <v>87.84</v>
      </c>
      <c r="E348" s="86">
        <f>'JCN-R3 SP500 Total MRP 1'!E348</f>
        <v>203.41152</v>
      </c>
      <c r="F348" s="86">
        <f t="shared" si="21"/>
        <v>17867.667916800001</v>
      </c>
      <c r="G348" s="78">
        <f t="shared" si="20"/>
        <v>4.7511188558810948E-4</v>
      </c>
      <c r="H348" s="80">
        <f>'JCN-R3 SP500 Total MRP 1'!H348</f>
        <v>2.3679417122040074E-2</v>
      </c>
      <c r="I348" s="80">
        <f t="shared" si="22"/>
        <v>1.1250372518479824E-5</v>
      </c>
      <c r="J348" s="80">
        <f>'JCN-R3 SP500 Total MRP 1'!J348</f>
        <v>0.09</v>
      </c>
      <c r="K348" s="81">
        <f t="shared" si="23"/>
        <v>4.2760069702929854E-5</v>
      </c>
    </row>
    <row r="349" spans="2:11">
      <c r="B349" s="83" t="str">
        <f>'JCN-R3 SP500 Total MRP 1'!B349</f>
        <v>Old Dominion Freight Line Inc</v>
      </c>
      <c r="C349" s="84" t="str">
        <f>'JCN-R3 SP500 Total MRP 1'!C349</f>
        <v>ODFL</v>
      </c>
      <c r="D349" s="85">
        <f>'JCN-R3 SP500 Total MRP 1'!D349</f>
        <v>165.45</v>
      </c>
      <c r="E349" s="86">
        <f>'JCN-R3 SP500 Total MRP 1'!E349</f>
        <v>212.54508000000001</v>
      </c>
      <c r="F349" s="86">
        <f t="shared" si="21"/>
        <v>35165.583486000003</v>
      </c>
      <c r="G349" s="78">
        <f t="shared" si="20"/>
        <v>9.3507371838550389E-4</v>
      </c>
      <c r="H349" s="80">
        <f>'JCN-R3 SP500 Total MRP 1'!H349</f>
        <v>6.7694167422181935E-3</v>
      </c>
      <c r="I349" s="80">
        <f t="shared" si="22"/>
        <v>6.32990368444705E-6</v>
      </c>
      <c r="J349" s="80">
        <f>'JCN-R3 SP500 Total MRP 1'!J349</f>
        <v>7.0000000000000007E-2</v>
      </c>
      <c r="K349" s="81">
        <f t="shared" si="23"/>
        <v>6.545516028698528E-5</v>
      </c>
    </row>
    <row r="350" spans="2:11">
      <c r="B350" s="83" t="str">
        <f>'JCN-R3 SP500 Total MRP 1'!B350</f>
        <v>DaVita Inc</v>
      </c>
      <c r="C350" s="84" t="str">
        <f>'JCN-R3 SP500 Total MRP 1'!C350</f>
        <v>DVA</v>
      </c>
      <c r="D350" s="85">
        <f>'JCN-R3 SP500 Total MRP 1'!D350</f>
        <v>152.97</v>
      </c>
      <c r="E350" s="86">
        <f>'JCN-R3 SP500 Total MRP 1'!E350</f>
        <v>80</v>
      </c>
      <c r="F350" s="86">
        <f t="shared" si="21"/>
        <v>12237.6</v>
      </c>
      <c r="G350" s="78">
        <f t="shared" si="20"/>
        <v>3.2540504100181112E-4</v>
      </c>
      <c r="H350" s="80" t="str">
        <f>'JCN-R3 SP500 Total MRP 1'!H350</f>
        <v>n/a</v>
      </c>
      <c r="I350" s="80" t="str">
        <f t="shared" si="22"/>
        <v>n/a</v>
      </c>
      <c r="J350" s="80">
        <f>'JCN-R3 SP500 Total MRP 1'!J350</f>
        <v>0.105</v>
      </c>
      <c r="K350" s="81">
        <f t="shared" si="23"/>
        <v>3.4167529305190166E-5</v>
      </c>
    </row>
    <row r="351" spans="2:11">
      <c r="B351" s="83" t="str">
        <f>'JCN-R3 SP500 Total MRP 1'!B351</f>
        <v>Hartford Insurance Group Inc/The</v>
      </c>
      <c r="C351" s="84" t="str">
        <f>'JCN-R3 SP500 Total MRP 1'!C351</f>
        <v>HIG</v>
      </c>
      <c r="D351" s="85">
        <f>'JCN-R3 SP500 Total MRP 1'!D351</f>
        <v>123.73</v>
      </c>
      <c r="E351" s="86">
        <f>'JCN-R3 SP500 Total MRP 1'!E351</f>
        <v>285.38699000000003</v>
      </c>
      <c r="F351" s="86">
        <f t="shared" si="21"/>
        <v>35310.932272700004</v>
      </c>
      <c r="G351" s="78">
        <f t="shared" si="20"/>
        <v>9.3893862881693456E-4</v>
      </c>
      <c r="H351" s="80">
        <f>'JCN-R3 SP500 Total MRP 1'!H351</f>
        <v>1.6810797704679543E-2</v>
      </c>
      <c r="I351" s="80">
        <f t="shared" si="22"/>
        <v>1.578430734615068E-5</v>
      </c>
      <c r="J351" s="80">
        <f>'JCN-R3 SP500 Total MRP 1'!J351</f>
        <v>7.0000000000000007E-2</v>
      </c>
      <c r="K351" s="81">
        <f t="shared" si="23"/>
        <v>6.5725704017185422E-5</v>
      </c>
    </row>
    <row r="352" spans="2:11">
      <c r="B352" s="83" t="str">
        <f>'JCN-R3 SP500 Total MRP 1'!B352</f>
        <v>Iron Mountain Inc</v>
      </c>
      <c r="C352" s="84" t="str">
        <f>'JCN-R3 SP500 Total MRP 1'!C352</f>
        <v>IRM</v>
      </c>
      <c r="D352" s="85">
        <f>'JCN-R3 SP500 Total MRP 1'!D352</f>
        <v>86.04</v>
      </c>
      <c r="E352" s="86">
        <f>'JCN-R3 SP500 Total MRP 1'!E352</f>
        <v>293.74090999999999</v>
      </c>
      <c r="F352" s="86">
        <f t="shared" si="21"/>
        <v>25273.467896400001</v>
      </c>
      <c r="G352" s="78">
        <f t="shared" si="20"/>
        <v>6.7203649874861076E-4</v>
      </c>
      <c r="H352" s="80">
        <f>'JCN-R3 SP500 Total MRP 1'!H352</f>
        <v>3.6494653649465365E-2</v>
      </c>
      <c r="I352" s="80">
        <f t="shared" si="22"/>
        <v>2.4525739261629915E-5</v>
      </c>
      <c r="J352" s="80">
        <f>'JCN-R3 SP500 Total MRP 1'!J352</f>
        <v>3.5000000000000003E-2</v>
      </c>
      <c r="K352" s="81">
        <f t="shared" si="23"/>
        <v>2.352127745620138E-5</v>
      </c>
    </row>
    <row r="353" spans="2:11">
      <c r="B353" s="83" t="str">
        <f>'JCN-R3 SP500 Total MRP 1'!B353</f>
        <v>Estee Lauder Cos Inc/The</v>
      </c>
      <c r="C353" s="84" t="str">
        <f>'JCN-R3 SP500 Total MRP 1'!C353</f>
        <v>EL</v>
      </c>
      <c r="D353" s="85">
        <f>'JCN-R3 SP500 Total MRP 1'!D353</f>
        <v>66</v>
      </c>
      <c r="E353" s="86">
        <f>'JCN-R3 SP500 Total MRP 1'!E353</f>
        <v>234.17341999999999</v>
      </c>
      <c r="F353" s="86">
        <f t="shared" si="21"/>
        <v>15455.44572</v>
      </c>
      <c r="G353" s="78">
        <f t="shared" si="20"/>
        <v>4.1096946690673546E-4</v>
      </c>
      <c r="H353" s="80">
        <f>'JCN-R3 SP500 Total MRP 1'!H353</f>
        <v>2.121212121212121E-2</v>
      </c>
      <c r="I353" s="80">
        <f t="shared" si="22"/>
        <v>8.7175341465065087E-6</v>
      </c>
      <c r="J353" s="80">
        <f>'JCN-R3 SP500 Total MRP 1'!J353</f>
        <v>3.5000000000000003E-2</v>
      </c>
      <c r="K353" s="81">
        <f t="shared" si="23"/>
        <v>1.4383931341735742E-5</v>
      </c>
    </row>
    <row r="354" spans="2:11">
      <c r="B354" s="83" t="str">
        <f>'JCN-R3 SP500 Total MRP 1'!B354</f>
        <v>Cadence Design Systems Inc</v>
      </c>
      <c r="C354" s="84" t="str">
        <f>'JCN-R3 SP500 Total MRP 1'!C354</f>
        <v>CDNS</v>
      </c>
      <c r="D354" s="85">
        <f>'JCN-R3 SP500 Total MRP 1'!D354</f>
        <v>254.33</v>
      </c>
      <c r="E354" s="86">
        <f>'JCN-R3 SP500 Total MRP 1'!E354</f>
        <v>274.31360000000001</v>
      </c>
      <c r="F354" s="86">
        <f t="shared" si="21"/>
        <v>69766.177888000006</v>
      </c>
      <c r="G354" s="78">
        <f t="shared" si="20"/>
        <v>1.8551240419840728E-3</v>
      </c>
      <c r="H354" s="80" t="str">
        <f>'JCN-R3 SP500 Total MRP 1'!H354</f>
        <v>n/a</v>
      </c>
      <c r="I354" s="80" t="str">
        <f t="shared" si="22"/>
        <v>n/a</v>
      </c>
      <c r="J354" s="80">
        <f>'JCN-R3 SP500 Total MRP 1'!J354</f>
        <v>0.12</v>
      </c>
      <c r="K354" s="81">
        <f t="shared" si="23"/>
        <v>2.2261488503808873E-4</v>
      </c>
    </row>
    <row r="355" spans="2:11">
      <c r="B355" s="83" t="str">
        <f>'JCN-R3 SP500 Total MRP 1'!B355</f>
        <v>Tyler Technologies Inc</v>
      </c>
      <c r="C355" s="84" t="str">
        <f>'JCN-R3 SP500 Total MRP 1'!C355</f>
        <v>TYL</v>
      </c>
      <c r="D355" s="85">
        <f>'JCN-R3 SP500 Total MRP 1'!D355</f>
        <v>581.39</v>
      </c>
      <c r="E355" s="86">
        <f>'JCN-R3 SP500 Total MRP 1'!E355</f>
        <v>43.106020000000001</v>
      </c>
      <c r="F355" s="86">
        <f t="shared" si="21"/>
        <v>25061.408967799998</v>
      </c>
      <c r="G355" s="78">
        <f t="shared" si="20"/>
        <v>6.6639772608437231E-4</v>
      </c>
      <c r="H355" s="80" t="str">
        <f>'JCN-R3 SP500 Total MRP 1'!H355</f>
        <v>n/a</v>
      </c>
      <c r="I355" s="80" t="str">
        <f t="shared" si="22"/>
        <v>n/a</v>
      </c>
      <c r="J355" s="80">
        <f>'JCN-R3 SP500 Total MRP 1'!J355</f>
        <v>0.08</v>
      </c>
      <c r="K355" s="81">
        <f t="shared" si="23"/>
        <v>5.3311818086749783E-5</v>
      </c>
    </row>
    <row r="356" spans="2:11">
      <c r="B356" s="83" t="str">
        <f>'JCN-R3 SP500 Total MRP 1'!B356</f>
        <v>Universal Health Services Inc</v>
      </c>
      <c r="C356" s="84" t="str">
        <f>'JCN-R3 SP500 Total MRP 1'!C356</f>
        <v>UHS</v>
      </c>
      <c r="D356" s="85">
        <f>'JCN-R3 SP500 Total MRP 1'!D356</f>
        <v>187.9</v>
      </c>
      <c r="E356" s="86">
        <f>'JCN-R3 SP500 Total MRP 1'!E356</f>
        <v>57.751199999999997</v>
      </c>
      <c r="F356" s="86">
        <f t="shared" si="21"/>
        <v>10851.45048</v>
      </c>
      <c r="G356" s="78">
        <f t="shared" si="20"/>
        <v>2.8854650326645112E-4</v>
      </c>
      <c r="H356" s="80">
        <f>'JCN-R3 SP500 Total MRP 1'!H356</f>
        <v>4.2575838211814793E-3</v>
      </c>
      <c r="I356" s="80">
        <f t="shared" si="22"/>
        <v>1.2285109239657312E-6</v>
      </c>
      <c r="J356" s="80">
        <f>'JCN-R3 SP500 Total MRP 1'!J356</f>
        <v>0.13</v>
      </c>
      <c r="K356" s="81">
        <f t="shared" si="23"/>
        <v>3.7511045424638647E-5</v>
      </c>
    </row>
    <row r="357" spans="2:11">
      <c r="B357" s="83" t="str">
        <f>'JCN-R3 SP500 Total MRP 1'!B357</f>
        <v>Skyworks Solutions Inc</v>
      </c>
      <c r="C357" s="84" t="str">
        <f>'JCN-R3 SP500 Total MRP 1'!C357</f>
        <v>SWKS</v>
      </c>
      <c r="D357" s="85">
        <f>'JCN-R3 SP500 Total MRP 1'!D357</f>
        <v>64.63</v>
      </c>
      <c r="E357" s="86">
        <f>'JCN-R3 SP500 Total MRP 1'!E357</f>
        <v>153.57482999999999</v>
      </c>
      <c r="F357" s="86" t="str">
        <f t="shared" si="21"/>
        <v>Excl.</v>
      </c>
      <c r="G357" s="78" t="str">
        <f t="shared" si="20"/>
        <v>Excl.</v>
      </c>
      <c r="H357" s="80">
        <f>'JCN-R3 SP500 Total MRP 1'!H357</f>
        <v>4.3323533962556088E-2</v>
      </c>
      <c r="I357" s="80" t="str">
        <f t="shared" si="22"/>
        <v>n/a</v>
      </c>
      <c r="J357" s="80" t="str">
        <f>'JCN-R3 SP500 Total MRP 1'!J357</f>
        <v/>
      </c>
      <c r="K357" s="81" t="str">
        <f t="shared" si="23"/>
        <v>n/a</v>
      </c>
    </row>
    <row r="358" spans="2:11">
      <c r="B358" s="83" t="str">
        <f>'JCN-R3 SP500 Total MRP 1'!B358</f>
        <v>Quest Diagnostics Inc</v>
      </c>
      <c r="C358" s="84" t="str">
        <f>'JCN-R3 SP500 Total MRP 1'!C358</f>
        <v>DGX</v>
      </c>
      <c r="D358" s="85">
        <f>'JCN-R3 SP500 Total MRP 1'!D358</f>
        <v>169.2</v>
      </c>
      <c r="E358" s="86">
        <f>'JCN-R3 SP500 Total MRP 1'!E358</f>
        <v>110.97807</v>
      </c>
      <c r="F358" s="86">
        <f t="shared" si="21"/>
        <v>18777.489443999999</v>
      </c>
      <c r="G358" s="78">
        <f t="shared" si="20"/>
        <v>4.9930457952833027E-4</v>
      </c>
      <c r="H358" s="80">
        <f>'JCN-R3 SP500 Total MRP 1'!H358</f>
        <v>1.8912529550827426E-2</v>
      </c>
      <c r="I358" s="80">
        <f t="shared" si="22"/>
        <v>9.4431126151930083E-6</v>
      </c>
      <c r="J358" s="80">
        <f>'JCN-R3 SP500 Total MRP 1'!J358</f>
        <v>3.5000000000000003E-2</v>
      </c>
      <c r="K358" s="81">
        <f t="shared" si="23"/>
        <v>1.747566028349156E-5</v>
      </c>
    </row>
    <row r="359" spans="2:11">
      <c r="B359" s="83" t="str">
        <f>'JCN-R3 SP500 Total MRP 1'!B359</f>
        <v>Rockwell Automation Inc</v>
      </c>
      <c r="C359" s="84" t="str">
        <f>'JCN-R3 SP500 Total MRP 1'!C359</f>
        <v>ROK</v>
      </c>
      <c r="D359" s="85">
        <f>'JCN-R3 SP500 Total MRP 1'!D359</f>
        <v>258.38</v>
      </c>
      <c r="E359" s="86">
        <f>'JCN-R3 SP500 Total MRP 1'!E359</f>
        <v>113.07295000000001</v>
      </c>
      <c r="F359" s="86">
        <f t="shared" si="21"/>
        <v>29215.788821000002</v>
      </c>
      <c r="G359" s="78">
        <f t="shared" si="20"/>
        <v>7.7686514996386214E-4</v>
      </c>
      <c r="H359" s="80">
        <f>'JCN-R3 SP500 Total MRP 1'!H359</f>
        <v>2.0280207446396782E-2</v>
      </c>
      <c r="I359" s="80">
        <f t="shared" si="22"/>
        <v>1.5754986399143269E-5</v>
      </c>
      <c r="J359" s="80">
        <f>'JCN-R3 SP500 Total MRP 1'!J359</f>
        <v>0.08</v>
      </c>
      <c r="K359" s="81">
        <f t="shared" si="23"/>
        <v>6.2149211997108972E-5</v>
      </c>
    </row>
    <row r="360" spans="2:11">
      <c r="B360" s="83" t="str">
        <f>'JCN-R3 SP500 Total MRP 1'!B360</f>
        <v>Kraft Heinz Co/The</v>
      </c>
      <c r="C360" s="84" t="str">
        <f>'JCN-R3 SP500 Total MRP 1'!C360</f>
        <v>KHC</v>
      </c>
      <c r="D360" s="85">
        <f>'JCN-R3 SP500 Total MRP 1'!D360</f>
        <v>30.43</v>
      </c>
      <c r="E360" s="86">
        <f>'JCN-R3 SP500 Total MRP 1'!E360</f>
        <v>1193.3983700000001</v>
      </c>
      <c r="F360" s="86">
        <f t="shared" si="21"/>
        <v>36315.112399100006</v>
      </c>
      <c r="G360" s="78">
        <f t="shared" si="20"/>
        <v>9.6564037386534247E-4</v>
      </c>
      <c r="H360" s="80">
        <f>'JCN-R3 SP500 Total MRP 1'!H360</f>
        <v>5.2579691094314825E-2</v>
      </c>
      <c r="I360" s="80">
        <f t="shared" si="22"/>
        <v>5.0773072566038387E-5</v>
      </c>
      <c r="J360" s="80">
        <f>'JCN-R3 SP500 Total MRP 1'!J360</f>
        <v>4.4999999999999998E-2</v>
      </c>
      <c r="K360" s="81">
        <f t="shared" si="23"/>
        <v>4.3453816823940408E-5</v>
      </c>
    </row>
    <row r="361" spans="2:11">
      <c r="B361" s="83" t="str">
        <f>'JCN-R3 SP500 Total MRP 1'!B361</f>
        <v>American Tower Corp</v>
      </c>
      <c r="C361" s="84" t="str">
        <f>'JCN-R3 SP500 Total MRP 1'!C361</f>
        <v>AMT</v>
      </c>
      <c r="D361" s="85">
        <f>'JCN-R3 SP500 Total MRP 1'!D361</f>
        <v>217.6</v>
      </c>
      <c r="E361" s="86">
        <f>'JCN-R3 SP500 Total MRP 1'!E361</f>
        <v>467.45726000000002</v>
      </c>
      <c r="F361" s="86">
        <f t="shared" si="21"/>
        <v>101718.69977600001</v>
      </c>
      <c r="G361" s="78">
        <f t="shared" si="20"/>
        <v>2.7047605471056577E-3</v>
      </c>
      <c r="H361" s="80">
        <f>'JCN-R3 SP500 Total MRP 1'!H361</f>
        <v>3.125E-2</v>
      </c>
      <c r="I361" s="80">
        <f t="shared" si="22"/>
        <v>8.4523767097051804E-5</v>
      </c>
      <c r="J361" s="80">
        <f>'JCN-R3 SP500 Total MRP 1'!J361</f>
        <v>0.11</v>
      </c>
      <c r="K361" s="81">
        <f t="shared" si="23"/>
        <v>2.9752366018162237E-4</v>
      </c>
    </row>
    <row r="362" spans="2:11">
      <c r="B362" s="83" t="str">
        <f>'JCN-R3 SP500 Total MRP 1'!B362</f>
        <v>Regeneron Pharmaceuticals Inc</v>
      </c>
      <c r="C362" s="84" t="str">
        <f>'JCN-R3 SP500 Total MRP 1'!C362</f>
        <v>REGN</v>
      </c>
      <c r="D362" s="85">
        <f>'JCN-R3 SP500 Total MRP 1'!D362</f>
        <v>634.23</v>
      </c>
      <c r="E362" s="86">
        <f>'JCN-R3 SP500 Total MRP 1'!E362</f>
        <v>107.50754000000001</v>
      </c>
      <c r="F362" s="86">
        <f t="shared" si="21"/>
        <v>68184.507094200002</v>
      </c>
      <c r="G362" s="78">
        <f t="shared" si="20"/>
        <v>1.8130664776325775E-3</v>
      </c>
      <c r="H362" s="80">
        <f>'JCN-R3 SP500 Total MRP 1'!H362</f>
        <v>5.550037052804188E-3</v>
      </c>
      <c r="I362" s="80">
        <f t="shared" si="22"/>
        <v>1.006258613005798E-5</v>
      </c>
      <c r="J362" s="80">
        <f>'JCN-R3 SP500 Total MRP 1'!J362</f>
        <v>0.02</v>
      </c>
      <c r="K362" s="81">
        <f t="shared" si="23"/>
        <v>3.626132955265155E-5</v>
      </c>
    </row>
    <row r="363" spans="2:11">
      <c r="B363" s="83" t="str">
        <f>'JCN-R3 SP500 Total MRP 1'!B363</f>
        <v>Amazon.com Inc</v>
      </c>
      <c r="C363" s="84" t="str">
        <f>'JCN-R3 SP500 Total MRP 1'!C363</f>
        <v>AMZN</v>
      </c>
      <c r="D363" s="85">
        <f>'JCN-R3 SP500 Total MRP 1'!D363</f>
        <v>190.26</v>
      </c>
      <c r="E363" s="86">
        <f>'JCN-R3 SP500 Total MRP 1'!E363</f>
        <v>10597.72935</v>
      </c>
      <c r="F363" s="86" t="str">
        <f t="shared" si="21"/>
        <v>Excl.</v>
      </c>
      <c r="G363" s="78" t="str">
        <f t="shared" si="20"/>
        <v>Excl.</v>
      </c>
      <c r="H363" s="80" t="str">
        <f>'JCN-R3 SP500 Total MRP 1'!H363</f>
        <v>n/a</v>
      </c>
      <c r="I363" s="80" t="str">
        <f t="shared" si="22"/>
        <v>n/a</v>
      </c>
      <c r="J363" s="80">
        <f>'JCN-R3 SP500 Total MRP 1'!J363</f>
        <v>0.245</v>
      </c>
      <c r="K363" s="81" t="str">
        <f t="shared" si="23"/>
        <v>n/a</v>
      </c>
    </row>
    <row r="364" spans="2:11">
      <c r="B364" s="83" t="str">
        <f>'JCN-R3 SP500 Total MRP 1'!B364</f>
        <v>Jack Henry &amp; Associates Inc</v>
      </c>
      <c r="C364" s="84" t="str">
        <f>'JCN-R3 SP500 Total MRP 1'!C364</f>
        <v>JKHY</v>
      </c>
      <c r="D364" s="85">
        <f>'JCN-R3 SP500 Total MRP 1'!D364</f>
        <v>182.6</v>
      </c>
      <c r="E364" s="86">
        <f>'JCN-R3 SP500 Total MRP 1'!E364</f>
        <v>72.897670000000005</v>
      </c>
      <c r="F364" s="86">
        <f t="shared" si="21"/>
        <v>13311.114542000001</v>
      </c>
      <c r="G364" s="78">
        <f t="shared" si="20"/>
        <v>3.5395042927692635E-4</v>
      </c>
      <c r="H364" s="80">
        <f>'JCN-R3 SP500 Total MRP 1'!H364</f>
        <v>1.270536692223439E-2</v>
      </c>
      <c r="I364" s="80">
        <f t="shared" si="22"/>
        <v>4.4970700762457234E-6</v>
      </c>
      <c r="J364" s="80">
        <f>'JCN-R3 SP500 Total MRP 1'!J364</f>
        <v>6.5000000000000002E-2</v>
      </c>
      <c r="K364" s="81">
        <f t="shared" si="23"/>
        <v>2.3006777903000214E-5</v>
      </c>
    </row>
    <row r="365" spans="2:11">
      <c r="B365" s="83" t="str">
        <f>'JCN-R3 SP500 Total MRP 1'!B365</f>
        <v>Ralph Lauren Corp</v>
      </c>
      <c r="C365" s="84" t="str">
        <f>'JCN-R3 SP500 Total MRP 1'!C365</f>
        <v>RL</v>
      </c>
      <c r="D365" s="85">
        <f>'JCN-R3 SP500 Total MRP 1'!D365</f>
        <v>220.74</v>
      </c>
      <c r="E365" s="86">
        <f>'JCN-R3 SP500 Total MRP 1'!E365</f>
        <v>39.882939999999998</v>
      </c>
      <c r="F365" s="86">
        <f t="shared" si="21"/>
        <v>8803.7601756000004</v>
      </c>
      <c r="G365" s="78">
        <f t="shared" si="20"/>
        <v>2.3409720377453339E-4</v>
      </c>
      <c r="H365" s="80">
        <f>'JCN-R3 SP500 Total MRP 1'!H365</f>
        <v>1.4949714596357704E-2</v>
      </c>
      <c r="I365" s="80">
        <f t="shared" si="22"/>
        <v>3.4996863842346657E-6</v>
      </c>
      <c r="J365" s="80">
        <f>'JCN-R3 SP500 Total MRP 1'!J365</f>
        <v>0.12</v>
      </c>
      <c r="K365" s="81">
        <f t="shared" si="23"/>
        <v>2.8091664452944006E-5</v>
      </c>
    </row>
    <row r="366" spans="2:11">
      <c r="B366" s="83" t="str">
        <f>'JCN-R3 SP500 Total MRP 1'!B366</f>
        <v>BXP Inc</v>
      </c>
      <c r="C366" s="84" t="str">
        <f>'JCN-R3 SP500 Total MRP 1'!C366</f>
        <v>BXP</v>
      </c>
      <c r="D366" s="85">
        <f>'JCN-R3 SP500 Total MRP 1'!D366</f>
        <v>67.19</v>
      </c>
      <c r="E366" s="86">
        <f>'JCN-R3 SP500 Total MRP 1'!E366</f>
        <v>158.20959999999999</v>
      </c>
      <c r="F366" s="86">
        <f t="shared" si="21"/>
        <v>10630.103024</v>
      </c>
      <c r="G366" s="78">
        <f t="shared" si="20"/>
        <v>2.8266074315047037E-4</v>
      </c>
      <c r="H366" s="80">
        <f>'JCN-R3 SP500 Total MRP 1'!H366</f>
        <v>5.834201518083048E-2</v>
      </c>
      <c r="I366" s="80">
        <f t="shared" si="22"/>
        <v>1.6490997367909567E-5</v>
      </c>
      <c r="J366" s="80">
        <f>'JCN-R3 SP500 Total MRP 1'!J366</f>
        <v>1.4999999999999999E-2</v>
      </c>
      <c r="K366" s="81">
        <f t="shared" si="23"/>
        <v>4.2399111472570556E-6</v>
      </c>
    </row>
    <row r="367" spans="2:11">
      <c r="B367" s="83" t="str">
        <f>'JCN-R3 SP500 Total MRP 1'!B367</f>
        <v>Amphenol Corp</v>
      </c>
      <c r="C367" s="84" t="str">
        <f>'JCN-R3 SP500 Total MRP 1'!C367</f>
        <v>APH</v>
      </c>
      <c r="D367" s="85">
        <f>'JCN-R3 SP500 Total MRP 1'!D367</f>
        <v>65.59</v>
      </c>
      <c r="E367" s="86">
        <f>'JCN-R3 SP500 Total MRP 1'!E367</f>
        <v>1211.78331</v>
      </c>
      <c r="F367" s="86">
        <f t="shared" si="21"/>
        <v>79480.867302900006</v>
      </c>
      <c r="G367" s="78">
        <f t="shared" si="20"/>
        <v>2.1134433944204486E-3</v>
      </c>
      <c r="H367" s="80">
        <f>'JCN-R3 SP500 Total MRP 1'!H367</f>
        <v>1.00625095288916E-2</v>
      </c>
      <c r="I367" s="80">
        <f t="shared" si="22"/>
        <v>2.126654429512877E-5</v>
      </c>
      <c r="J367" s="80">
        <f>'JCN-R3 SP500 Total MRP 1'!J367</f>
        <v>0.14000000000000001</v>
      </c>
      <c r="K367" s="81">
        <f t="shared" si="23"/>
        <v>2.9588207521886285E-4</v>
      </c>
    </row>
    <row r="368" spans="2:11">
      <c r="B368" s="83" t="str">
        <f>'JCN-R3 SP500 Total MRP 1'!B368</f>
        <v>Howmet Aerospace Inc</v>
      </c>
      <c r="C368" s="84" t="str">
        <f>'JCN-R3 SP500 Total MRP 1'!C368</f>
        <v>HWM</v>
      </c>
      <c r="D368" s="85">
        <f>'JCN-R3 SP500 Total MRP 1'!D368</f>
        <v>129.72999999999999</v>
      </c>
      <c r="E368" s="86">
        <f>'JCN-R3 SP500 Total MRP 1'!E368</f>
        <v>405.02251999999999</v>
      </c>
      <c r="F368" s="86">
        <f t="shared" si="21"/>
        <v>52543.571519599995</v>
      </c>
      <c r="G368" s="78">
        <f t="shared" si="20"/>
        <v>1.3971647254949523E-3</v>
      </c>
      <c r="H368" s="80">
        <f>'JCN-R3 SP500 Total MRP 1'!H368</f>
        <v>3.0833269097356049E-3</v>
      </c>
      <c r="I368" s="80">
        <f t="shared" si="22"/>
        <v>4.3079155954519461E-6</v>
      </c>
      <c r="J368" s="80">
        <f>'JCN-R3 SP500 Total MRP 1'!J368</f>
        <v>0.12</v>
      </c>
      <c r="K368" s="81">
        <f t="shared" si="23"/>
        <v>1.6765976705939426E-4</v>
      </c>
    </row>
    <row r="369" spans="2:11">
      <c r="B369" s="83" t="str">
        <f>'JCN-R3 SP500 Total MRP 1'!B369</f>
        <v>Valero Energy Corp</v>
      </c>
      <c r="C369" s="84" t="str">
        <f>'JCN-R3 SP500 Total MRP 1'!C369</f>
        <v>VLO</v>
      </c>
      <c r="D369" s="85">
        <f>'JCN-R3 SP500 Total MRP 1'!D369</f>
        <v>132.07</v>
      </c>
      <c r="E369" s="86">
        <f>'JCN-R3 SP500 Total MRP 1'!E369</f>
        <v>314.46066999999999</v>
      </c>
      <c r="F369" s="86" t="str">
        <f t="shared" si="21"/>
        <v>Excl.</v>
      </c>
      <c r="G369" s="78" t="str">
        <f t="shared" si="20"/>
        <v>Excl.</v>
      </c>
      <c r="H369" s="80">
        <f>'JCN-R3 SP500 Total MRP 1'!H369</f>
        <v>3.4224275005678803E-2</v>
      </c>
      <c r="I369" s="80" t="str">
        <f t="shared" si="22"/>
        <v>n/a</v>
      </c>
      <c r="J369" s="80">
        <f>'JCN-R3 SP500 Total MRP 1'!J369</f>
        <v>-0.05</v>
      </c>
      <c r="K369" s="81" t="str">
        <f t="shared" si="23"/>
        <v>n/a</v>
      </c>
    </row>
    <row r="370" spans="2:11">
      <c r="B370" s="83" t="str">
        <f>'JCN-R3 SP500 Total MRP 1'!B370</f>
        <v>Synopsys Inc</v>
      </c>
      <c r="C370" s="84" t="str">
        <f>'JCN-R3 SP500 Total MRP 1'!C370</f>
        <v>SNPS</v>
      </c>
      <c r="D370" s="85">
        <f>'JCN-R3 SP500 Total MRP 1'!D370</f>
        <v>428.85</v>
      </c>
      <c r="E370" s="86">
        <f>'JCN-R3 SP500 Total MRP 1'!E370</f>
        <v>154.62008</v>
      </c>
      <c r="F370" s="86">
        <f t="shared" si="21"/>
        <v>66308.821307999999</v>
      </c>
      <c r="G370" s="78">
        <f t="shared" si="20"/>
        <v>1.7631908802797529E-3</v>
      </c>
      <c r="H370" s="80" t="str">
        <f>'JCN-R3 SP500 Total MRP 1'!H370</f>
        <v>n/a</v>
      </c>
      <c r="I370" s="80" t="str">
        <f t="shared" si="22"/>
        <v>n/a</v>
      </c>
      <c r="J370" s="80">
        <f>'JCN-R3 SP500 Total MRP 1'!J370</f>
        <v>0.12</v>
      </c>
      <c r="K370" s="81">
        <f t="shared" si="23"/>
        <v>2.1158290563357034E-4</v>
      </c>
    </row>
    <row r="371" spans="2:11">
      <c r="B371" s="83" t="str">
        <f>'JCN-R3 SP500 Total MRP 1'!B371</f>
        <v>CH Robinson Worldwide Inc</v>
      </c>
      <c r="C371" s="84" t="str">
        <f>'JCN-R3 SP500 Total MRP 1'!C371</f>
        <v>CHRW</v>
      </c>
      <c r="D371" s="85">
        <f>'JCN-R3 SP500 Total MRP 1'!D371</f>
        <v>102.4</v>
      </c>
      <c r="E371" s="86">
        <f>'JCN-R3 SP500 Total MRP 1'!E371</f>
        <v>118.25754999999999</v>
      </c>
      <c r="F371" s="86">
        <f t="shared" si="21"/>
        <v>12109.573120000001</v>
      </c>
      <c r="G371" s="78">
        <f t="shared" si="20"/>
        <v>3.2200073034157267E-4</v>
      </c>
      <c r="H371" s="80">
        <f>'JCN-R3 SP500 Total MRP 1'!H371</f>
        <v>2.4218749999999997E-2</v>
      </c>
      <c r="I371" s="80">
        <f t="shared" si="22"/>
        <v>7.7984551879599621E-6</v>
      </c>
      <c r="J371" s="80">
        <f>'JCN-R3 SP500 Total MRP 1'!J371</f>
        <v>0.05</v>
      </c>
      <c r="K371" s="81">
        <f t="shared" si="23"/>
        <v>1.6100036517078635E-5</v>
      </c>
    </row>
    <row r="372" spans="2:11">
      <c r="B372" s="83" t="str">
        <f>'JCN-R3 SP500 Total MRP 1'!B372</f>
        <v>Accenture PLC</v>
      </c>
      <c r="C372" s="84" t="str">
        <f>'JCN-R3 SP500 Total MRP 1'!C372</f>
        <v>ACN</v>
      </c>
      <c r="D372" s="85">
        <f>'JCN-R3 SP500 Total MRP 1'!D372</f>
        <v>312.04000000000002</v>
      </c>
      <c r="E372" s="86">
        <f>'JCN-R3 SP500 Total MRP 1'!E372</f>
        <v>625.47994000000006</v>
      </c>
      <c r="F372" s="86">
        <f t="shared" si="21"/>
        <v>195174.76047760004</v>
      </c>
      <c r="G372" s="78">
        <f t="shared" si="20"/>
        <v>5.1898126214071465E-3</v>
      </c>
      <c r="H372" s="80">
        <f>'JCN-R3 SP500 Total MRP 1'!H372</f>
        <v>1.8971926676067171E-2</v>
      </c>
      <c r="I372" s="80">
        <f t="shared" si="22"/>
        <v>9.846074451586434E-5</v>
      </c>
      <c r="J372" s="80">
        <f>'JCN-R3 SP500 Total MRP 1'!J372</f>
        <v>0.125</v>
      </c>
      <c r="K372" s="81">
        <f t="shared" si="23"/>
        <v>6.4872657767589331E-4</v>
      </c>
    </row>
    <row r="373" spans="2:11">
      <c r="B373" s="83" t="str">
        <f>'JCN-R3 SP500 Total MRP 1'!B373</f>
        <v>TransDigm Group Inc</v>
      </c>
      <c r="C373" s="84" t="str">
        <f>'JCN-R3 SP500 Total MRP 1'!C373</f>
        <v>TDG</v>
      </c>
      <c r="D373" s="85">
        <f>'JCN-R3 SP500 Total MRP 1'!D373</f>
        <v>1383.29</v>
      </c>
      <c r="E373" s="86">
        <f>'JCN-R3 SP500 Total MRP 1'!E373</f>
        <v>56.084589999999999</v>
      </c>
      <c r="F373" s="86">
        <f t="shared" si="21"/>
        <v>77581.252501099996</v>
      </c>
      <c r="G373" s="78">
        <f t="shared" si="20"/>
        <v>2.0629315103527085E-3</v>
      </c>
      <c r="H373" s="80" t="str">
        <f>'JCN-R3 SP500 Total MRP 1'!H373</f>
        <v>n/a</v>
      </c>
      <c r="I373" s="80" t="str">
        <f t="shared" si="22"/>
        <v>n/a</v>
      </c>
      <c r="J373" s="80">
        <f>'JCN-R3 SP500 Total MRP 1'!J373</f>
        <v>0.19</v>
      </c>
      <c r="K373" s="81">
        <f t="shared" si="23"/>
        <v>3.9195698696701463E-4</v>
      </c>
    </row>
    <row r="374" spans="2:11">
      <c r="B374" s="83" t="str">
        <f>'JCN-R3 SP500 Total MRP 1'!B374</f>
        <v>Yum! Brands Inc</v>
      </c>
      <c r="C374" s="84" t="str">
        <f>'JCN-R3 SP500 Total MRP 1'!C374</f>
        <v>YUM</v>
      </c>
      <c r="D374" s="85">
        <f>'JCN-R3 SP500 Total MRP 1'!D374</f>
        <v>157.36000000000001</v>
      </c>
      <c r="E374" s="86">
        <f>'JCN-R3 SP500 Total MRP 1'!E374</f>
        <v>279.10194000000001</v>
      </c>
      <c r="F374" s="86">
        <f t="shared" si="21"/>
        <v>43919.481278400002</v>
      </c>
      <c r="G374" s="78">
        <f t="shared" si="20"/>
        <v>1.1678450518219281E-3</v>
      </c>
      <c r="H374" s="80">
        <f>'JCN-R3 SP500 Total MRP 1'!H374</f>
        <v>1.804778851042196E-2</v>
      </c>
      <c r="I374" s="80">
        <f t="shared" si="22"/>
        <v>2.1077020508224932E-5</v>
      </c>
      <c r="J374" s="80">
        <f>'JCN-R3 SP500 Total MRP 1'!J374</f>
        <v>0.1</v>
      </c>
      <c r="K374" s="81">
        <f t="shared" si="23"/>
        <v>1.1678450518219282E-4</v>
      </c>
    </row>
    <row r="375" spans="2:11">
      <c r="B375" s="83" t="str">
        <f>'JCN-R3 SP500 Total MRP 1'!B375</f>
        <v>Prologis Inc</v>
      </c>
      <c r="C375" s="84" t="str">
        <f>'JCN-R3 SP500 Total MRP 1'!C375</f>
        <v>PLD</v>
      </c>
      <c r="D375" s="85">
        <f>'JCN-R3 SP500 Total MRP 1'!D375</f>
        <v>111.79</v>
      </c>
      <c r="E375" s="86">
        <f>'JCN-R3 SP500 Total MRP 1'!E375</f>
        <v>926.17499999999995</v>
      </c>
      <c r="F375" s="86">
        <f t="shared" si="21"/>
        <v>103537.10325</v>
      </c>
      <c r="G375" s="78">
        <f t="shared" si="20"/>
        <v>2.7531129738081811E-3</v>
      </c>
      <c r="H375" s="80">
        <f>'JCN-R3 SP500 Total MRP 1'!H375</f>
        <v>3.6139189551838265E-2</v>
      </c>
      <c r="I375" s="80">
        <f t="shared" si="22"/>
        <v>9.949527161807899E-5</v>
      </c>
      <c r="J375" s="80">
        <f>'JCN-R3 SP500 Total MRP 1'!J375</f>
        <v>2.5000000000000001E-2</v>
      </c>
      <c r="K375" s="81">
        <f t="shared" si="23"/>
        <v>6.8827824345204535E-5</v>
      </c>
    </row>
    <row r="376" spans="2:11">
      <c r="B376" s="83" t="str">
        <f>'JCN-R3 SP500 Total MRP 1'!B376</f>
        <v>FirstEnergy Corp</v>
      </c>
      <c r="C376" s="84" t="str">
        <f>'JCN-R3 SP500 Total MRP 1'!C376</f>
        <v>FE</v>
      </c>
      <c r="D376" s="85">
        <f>'JCN-R3 SP500 Total MRP 1'!D376</f>
        <v>40.42</v>
      </c>
      <c r="E376" s="86">
        <f>'JCN-R3 SP500 Total MRP 1'!E376</f>
        <v>576.69741999999997</v>
      </c>
      <c r="F376" s="86">
        <f t="shared" si="21"/>
        <v>23310.109716399998</v>
      </c>
      <c r="G376" s="78">
        <f t="shared" si="20"/>
        <v>6.1982964045416227E-4</v>
      </c>
      <c r="H376" s="80">
        <f>'JCN-R3 SP500 Total MRP 1'!H376</f>
        <v>4.4037605145967343E-2</v>
      </c>
      <c r="I376" s="80">
        <f t="shared" si="22"/>
        <v>2.7295812964087303E-5</v>
      </c>
      <c r="J376" s="80">
        <f>'JCN-R3 SP500 Total MRP 1'!J376</f>
        <v>5.5E-2</v>
      </c>
      <c r="K376" s="81">
        <f t="shared" si="23"/>
        <v>3.4090630224978928E-5</v>
      </c>
    </row>
    <row r="377" spans="2:11">
      <c r="B377" s="83" t="str">
        <f>'JCN-R3 SP500 Total MRP 1'!B377</f>
        <v>VeriSign Inc</v>
      </c>
      <c r="C377" s="84" t="str">
        <f>'JCN-R3 SP500 Total MRP 1'!C377</f>
        <v>VRSN</v>
      </c>
      <c r="D377" s="85">
        <f>'JCN-R3 SP500 Total MRP 1'!D377</f>
        <v>253.87</v>
      </c>
      <c r="E377" s="86">
        <f>'JCN-R3 SP500 Total MRP 1'!E377</f>
        <v>94.6</v>
      </c>
      <c r="F377" s="86">
        <f t="shared" si="21"/>
        <v>24016.101999999999</v>
      </c>
      <c r="G377" s="78">
        <f t="shared" si="20"/>
        <v>6.3860239393456861E-4</v>
      </c>
      <c r="H377" s="80" t="str">
        <f>'JCN-R3 SP500 Total MRP 1'!H377</f>
        <v>n/a</v>
      </c>
      <c r="I377" s="80" t="str">
        <f t="shared" si="22"/>
        <v>n/a</v>
      </c>
      <c r="J377" s="80">
        <f>'JCN-R3 SP500 Total MRP 1'!J377</f>
        <v>0.105</v>
      </c>
      <c r="K377" s="81">
        <f t="shared" si="23"/>
        <v>6.7053251363129702E-5</v>
      </c>
    </row>
    <row r="378" spans="2:11">
      <c r="B378" s="83" t="str">
        <f>'JCN-R3 SP500 Total MRP 1'!B378</f>
        <v>Quanta Services Inc</v>
      </c>
      <c r="C378" s="84" t="str">
        <f>'JCN-R3 SP500 Total MRP 1'!C378</f>
        <v>PWR</v>
      </c>
      <c r="D378" s="85">
        <f>'JCN-R3 SP500 Total MRP 1'!D378</f>
        <v>254.18</v>
      </c>
      <c r="E378" s="86">
        <f>'JCN-R3 SP500 Total MRP 1'!E378</f>
        <v>148.19832</v>
      </c>
      <c r="F378" s="86">
        <f t="shared" si="21"/>
        <v>37669.048977600003</v>
      </c>
      <c r="G378" s="78">
        <f t="shared" si="20"/>
        <v>1.0016423503836666E-3</v>
      </c>
      <c r="H378" s="80">
        <f>'JCN-R3 SP500 Total MRP 1'!H378</f>
        <v>1.5736879376819577E-3</v>
      </c>
      <c r="I378" s="80">
        <f t="shared" si="22"/>
        <v>1.5762724846701811E-6</v>
      </c>
      <c r="J378" s="80">
        <f>'JCN-R3 SP500 Total MRP 1'!J378</f>
        <v>0.17499999999999999</v>
      </c>
      <c r="K378" s="81">
        <f t="shared" si="23"/>
        <v>1.7528741131714163E-4</v>
      </c>
    </row>
    <row r="379" spans="2:11">
      <c r="B379" s="83" t="str">
        <f>'JCN-R3 SP500 Total MRP 1'!B379</f>
        <v>Henry Schein Inc</v>
      </c>
      <c r="C379" s="84" t="str">
        <f>'JCN-R3 SP500 Total MRP 1'!C379</f>
        <v>HSIC</v>
      </c>
      <c r="D379" s="85">
        <f>'JCN-R3 SP500 Total MRP 1'!D379</f>
        <v>68.489999999999995</v>
      </c>
      <c r="E379" s="86">
        <f>'JCN-R3 SP500 Total MRP 1'!E379</f>
        <v>124.17677999999999</v>
      </c>
      <c r="F379" s="86">
        <f t="shared" si="21"/>
        <v>8504.8676621999984</v>
      </c>
      <c r="G379" s="78">
        <f t="shared" si="20"/>
        <v>2.2614947459740207E-4</v>
      </c>
      <c r="H379" s="80" t="str">
        <f>'JCN-R3 SP500 Total MRP 1'!H379</f>
        <v>n/a</v>
      </c>
      <c r="I379" s="80" t="str">
        <f t="shared" si="22"/>
        <v>n/a</v>
      </c>
      <c r="J379" s="80">
        <f>'JCN-R3 SP500 Total MRP 1'!J379</f>
        <v>0.08</v>
      </c>
      <c r="K379" s="81">
        <f t="shared" si="23"/>
        <v>1.8091957967792166E-5</v>
      </c>
    </row>
    <row r="380" spans="2:11">
      <c r="B380" s="83" t="str">
        <f>'JCN-R3 SP500 Total MRP 1'!B380</f>
        <v>Ameren Corp</v>
      </c>
      <c r="C380" s="84" t="str">
        <f>'JCN-R3 SP500 Total MRP 1'!C380</f>
        <v>AEE</v>
      </c>
      <c r="D380" s="85">
        <f>'JCN-R3 SP500 Total MRP 1'!D380</f>
        <v>100.4</v>
      </c>
      <c r="E380" s="86">
        <f>'JCN-R3 SP500 Total MRP 1'!E380</f>
        <v>270.15767</v>
      </c>
      <c r="F380" s="86">
        <f t="shared" si="21"/>
        <v>27123.830068000003</v>
      </c>
      <c r="G380" s="78">
        <f t="shared" si="20"/>
        <v>7.2123872617210056E-4</v>
      </c>
      <c r="H380" s="80">
        <f>'JCN-R3 SP500 Total MRP 1'!H380</f>
        <v>2.8286852589641431E-2</v>
      </c>
      <c r="I380" s="80">
        <f t="shared" si="22"/>
        <v>2.040157352917097E-5</v>
      </c>
      <c r="J380" s="80">
        <f>'JCN-R3 SP500 Total MRP 1'!J380</f>
        <v>6.5000000000000002E-2</v>
      </c>
      <c r="K380" s="81">
        <f t="shared" si="23"/>
        <v>4.688051720118654E-5</v>
      </c>
    </row>
    <row r="381" spans="2:11">
      <c r="B381" s="83" t="str">
        <f>'JCN-R3 SP500 Total MRP 1'!B381</f>
        <v>ANSYS Inc</v>
      </c>
      <c r="C381" s="84" t="str">
        <f>'JCN-R3 SP500 Total MRP 1'!C381</f>
        <v>ANSS</v>
      </c>
      <c r="D381" s="85">
        <f>'JCN-R3 SP500 Total MRP 1'!D381</f>
        <v>316.56</v>
      </c>
      <c r="E381" s="86">
        <f>'JCN-R3 SP500 Total MRP 1'!E381</f>
        <v>87.651780000000002</v>
      </c>
      <c r="F381" s="86">
        <f t="shared" si="21"/>
        <v>27747.047476800002</v>
      </c>
      <c r="G381" s="78">
        <f t="shared" si="20"/>
        <v>7.378104466453638E-4</v>
      </c>
      <c r="H381" s="80" t="str">
        <f>'JCN-R3 SP500 Total MRP 1'!H381</f>
        <v>n/a</v>
      </c>
      <c r="I381" s="80" t="str">
        <f t="shared" si="22"/>
        <v>n/a</v>
      </c>
      <c r="J381" s="80">
        <f>'JCN-R3 SP500 Total MRP 1'!J381</f>
        <v>9.5000000000000001E-2</v>
      </c>
      <c r="K381" s="81">
        <f t="shared" si="23"/>
        <v>7.0091992431309567E-5</v>
      </c>
    </row>
    <row r="382" spans="2:11">
      <c r="B382" s="83" t="str">
        <f>'JCN-R3 SP500 Total MRP 1'!B382</f>
        <v>FactSet Research Systems Inc</v>
      </c>
      <c r="C382" s="84" t="str">
        <f>'JCN-R3 SP500 Total MRP 1'!C382</f>
        <v>FDS</v>
      </c>
      <c r="D382" s="85">
        <f>'JCN-R3 SP500 Total MRP 1'!D382</f>
        <v>454.64</v>
      </c>
      <c r="E382" s="86">
        <f>'JCN-R3 SP500 Total MRP 1'!E382</f>
        <v>38.030050000000003</v>
      </c>
      <c r="F382" s="86">
        <f t="shared" si="21"/>
        <v>17289.981932000002</v>
      </c>
      <c r="G382" s="78">
        <f t="shared" si="20"/>
        <v>4.5975087267953143E-4</v>
      </c>
      <c r="H382" s="80">
        <f>'JCN-R3 SP500 Total MRP 1'!H382</f>
        <v>9.1500967798697885E-3</v>
      </c>
      <c r="I382" s="80">
        <f t="shared" si="22"/>
        <v>4.2067649796473054E-6</v>
      </c>
      <c r="J382" s="80">
        <f>'JCN-R3 SP500 Total MRP 1'!J382</f>
        <v>0.09</v>
      </c>
      <c r="K382" s="81">
        <f t="shared" si="23"/>
        <v>4.1377578541157825E-5</v>
      </c>
    </row>
    <row r="383" spans="2:11">
      <c r="B383" s="83" t="str">
        <f>'JCN-R3 SP500 Total MRP 1'!B383</f>
        <v>NVIDIA Corp</v>
      </c>
      <c r="C383" s="84" t="str">
        <f>'JCN-R3 SP500 Total MRP 1'!C383</f>
        <v>NVDA</v>
      </c>
      <c r="D383" s="85">
        <f>'JCN-R3 SP500 Total MRP 1'!D383</f>
        <v>108.38</v>
      </c>
      <c r="E383" s="86">
        <f>'JCN-R3 SP500 Total MRP 1'!E383</f>
        <v>24400</v>
      </c>
      <c r="F383" s="86" t="str">
        <f t="shared" si="21"/>
        <v>Excl.</v>
      </c>
      <c r="G383" s="78" t="str">
        <f t="shared" si="20"/>
        <v>Excl.</v>
      </c>
      <c r="H383" s="80">
        <f>'JCN-R3 SP500 Total MRP 1'!H383</f>
        <v>3.6907178446207787E-4</v>
      </c>
      <c r="I383" s="80" t="str">
        <f t="shared" si="22"/>
        <v>n/a</v>
      </c>
      <c r="J383" s="80">
        <f>'JCN-R3 SP500 Total MRP 1'!J383</f>
        <v>0.41</v>
      </c>
      <c r="K383" s="81" t="str">
        <f t="shared" si="23"/>
        <v>n/a</v>
      </c>
    </row>
    <row r="384" spans="2:11">
      <c r="B384" s="83" t="str">
        <f>'JCN-R3 SP500 Total MRP 1'!B384</f>
        <v>Cognizant Technology Solutions Corp</v>
      </c>
      <c r="C384" s="84" t="str">
        <f>'JCN-R3 SP500 Total MRP 1'!C384</f>
        <v>CTSH</v>
      </c>
      <c r="D384" s="85">
        <f>'JCN-R3 SP500 Total MRP 1'!D384</f>
        <v>76.5</v>
      </c>
      <c r="E384" s="86">
        <f>'JCN-R3 SP500 Total MRP 1'!E384</f>
        <v>494.61550999999997</v>
      </c>
      <c r="F384" s="86">
        <f t="shared" si="21"/>
        <v>37838.086514999995</v>
      </c>
      <c r="G384" s="78">
        <f t="shared" si="20"/>
        <v>1.0061371587438426E-3</v>
      </c>
      <c r="H384" s="80">
        <f>'JCN-R3 SP500 Total MRP 1'!H384</f>
        <v>1.6209150326797386E-2</v>
      </c>
      <c r="I384" s="80">
        <f t="shared" si="22"/>
        <v>1.630862845545575E-5</v>
      </c>
      <c r="J384" s="80">
        <f>'JCN-R3 SP500 Total MRP 1'!J384</f>
        <v>0.09</v>
      </c>
      <c r="K384" s="81">
        <f t="shared" si="23"/>
        <v>9.0552344286945832E-5</v>
      </c>
    </row>
    <row r="385" spans="2:11">
      <c r="B385" s="83" t="str">
        <f>'JCN-R3 SP500 Total MRP 1'!B385</f>
        <v>Intuitive Surgical Inc</v>
      </c>
      <c r="C385" s="84" t="str">
        <f>'JCN-R3 SP500 Total MRP 1'!C385</f>
        <v>ISRG</v>
      </c>
      <c r="D385" s="85">
        <f>'JCN-R3 SP500 Total MRP 1'!D385</f>
        <v>495.27</v>
      </c>
      <c r="E385" s="86">
        <f>'JCN-R3 SP500 Total MRP 1'!E385</f>
        <v>358.27456999999998</v>
      </c>
      <c r="F385" s="86">
        <f t="shared" si="21"/>
        <v>177442.64628389999</v>
      </c>
      <c r="G385" s="78">
        <f t="shared" si="20"/>
        <v>4.7183051897007862E-3</v>
      </c>
      <c r="H385" s="80" t="str">
        <f>'JCN-R3 SP500 Total MRP 1'!H385</f>
        <v>n/a</v>
      </c>
      <c r="I385" s="80" t="str">
        <f t="shared" si="22"/>
        <v>n/a</v>
      </c>
      <c r="J385" s="80">
        <f>'JCN-R3 SP500 Total MRP 1'!J385</f>
        <v>0.14000000000000001</v>
      </c>
      <c r="K385" s="81">
        <f t="shared" si="23"/>
        <v>6.6056272655811018E-4</v>
      </c>
    </row>
    <row r="386" spans="2:11">
      <c r="B386" s="83" t="str">
        <f>'JCN-R3 SP500 Total MRP 1'!B386</f>
        <v>Take-Two Interactive Software Inc</v>
      </c>
      <c r="C386" s="84" t="str">
        <f>'JCN-R3 SP500 Total MRP 1'!C386</f>
        <v>TTWO</v>
      </c>
      <c r="D386" s="85">
        <f>'JCN-R3 SP500 Total MRP 1'!D386</f>
        <v>207.25</v>
      </c>
      <c r="E386" s="86">
        <f>'JCN-R3 SP500 Total MRP 1'!E386</f>
        <v>176.49571</v>
      </c>
      <c r="F386" s="86" t="str">
        <f t="shared" si="21"/>
        <v>Excl.</v>
      </c>
      <c r="G386" s="78" t="str">
        <f t="shared" si="20"/>
        <v>Excl.</v>
      </c>
      <c r="H386" s="80" t="str">
        <f>'JCN-R3 SP500 Total MRP 1'!H386</f>
        <v>n/a</v>
      </c>
      <c r="I386" s="80" t="str">
        <f t="shared" si="22"/>
        <v>n/a</v>
      </c>
      <c r="J386" s="80" t="str">
        <f>'JCN-R3 SP500 Total MRP 1'!J386</f>
        <v/>
      </c>
      <c r="K386" s="81" t="str">
        <f t="shared" si="23"/>
        <v>n/a</v>
      </c>
    </row>
    <row r="387" spans="2:11">
      <c r="B387" s="83" t="str">
        <f>'JCN-R3 SP500 Total MRP 1'!B387</f>
        <v>Republic Services Inc</v>
      </c>
      <c r="C387" s="84" t="str">
        <f>'JCN-R3 SP500 Total MRP 1'!C387</f>
        <v>RSG</v>
      </c>
      <c r="D387" s="85">
        <f>'JCN-R3 SP500 Total MRP 1'!D387</f>
        <v>242.16</v>
      </c>
      <c r="E387" s="86">
        <f>'JCN-R3 SP500 Total MRP 1'!E387</f>
        <v>312.28494999999998</v>
      </c>
      <c r="F387" s="86">
        <f t="shared" si="21"/>
        <v>75622.923491999987</v>
      </c>
      <c r="G387" s="78">
        <f t="shared" si="20"/>
        <v>2.0108583806948323E-3</v>
      </c>
      <c r="H387" s="80">
        <f>'JCN-R3 SP500 Total MRP 1'!H387</f>
        <v>9.5804426825239503E-3</v>
      </c>
      <c r="I387" s="80">
        <f t="shared" si="22"/>
        <v>1.9264913458919765E-5</v>
      </c>
      <c r="J387" s="80">
        <f>'JCN-R3 SP500 Total MRP 1'!J387</f>
        <v>0.11</v>
      </c>
      <c r="K387" s="81">
        <f t="shared" si="23"/>
        <v>2.2119442187643157E-4</v>
      </c>
    </row>
    <row r="388" spans="2:11">
      <c r="B388" s="83" t="str">
        <f>'JCN-R3 SP500 Total MRP 1'!B388</f>
        <v>eBay Inc</v>
      </c>
      <c r="C388" s="84" t="str">
        <f>'JCN-R3 SP500 Total MRP 1'!C388</f>
        <v>EBAY</v>
      </c>
      <c r="D388" s="85">
        <f>'JCN-R3 SP500 Total MRP 1'!D388</f>
        <v>67.73</v>
      </c>
      <c r="E388" s="86">
        <f>'JCN-R3 SP500 Total MRP 1'!E388</f>
        <v>466</v>
      </c>
      <c r="F388" s="86">
        <f t="shared" si="21"/>
        <v>31562.18</v>
      </c>
      <c r="G388" s="78">
        <f t="shared" si="20"/>
        <v>8.3925708284357569E-4</v>
      </c>
      <c r="H388" s="80">
        <f>'JCN-R3 SP500 Total MRP 1'!H388</f>
        <v>1.7126827107633247E-2</v>
      </c>
      <c r="I388" s="80">
        <f t="shared" si="22"/>
        <v>1.4373810956718554E-5</v>
      </c>
      <c r="J388" s="80">
        <f>'JCN-R3 SP500 Total MRP 1'!J388</f>
        <v>0.115</v>
      </c>
      <c r="K388" s="81">
        <f t="shared" si="23"/>
        <v>9.6514564527011202E-5</v>
      </c>
    </row>
    <row r="389" spans="2:11">
      <c r="B389" s="83" t="str">
        <f>'JCN-R3 SP500 Total MRP 1'!B389</f>
        <v>Goldman Sachs Group Inc/The</v>
      </c>
      <c r="C389" s="84" t="str">
        <f>'JCN-R3 SP500 Total MRP 1'!C389</f>
        <v>GS</v>
      </c>
      <c r="D389" s="85">
        <f>'JCN-R3 SP500 Total MRP 1'!D389</f>
        <v>546.29</v>
      </c>
      <c r="E389" s="86">
        <f>'JCN-R3 SP500 Total MRP 1'!E389</f>
        <v>310.79039</v>
      </c>
      <c r="F389" s="86">
        <f t="shared" si="21"/>
        <v>169781.6821531</v>
      </c>
      <c r="G389" s="78">
        <f t="shared" si="20"/>
        <v>4.5145956104453459E-3</v>
      </c>
      <c r="H389" s="80">
        <f>'JCN-R3 SP500 Total MRP 1'!H389</f>
        <v>2.1966354866462871E-2</v>
      </c>
      <c r="I389" s="80">
        <f t="shared" si="22"/>
        <v>9.9169209257618041E-5</v>
      </c>
      <c r="J389" s="80">
        <f>'JCN-R3 SP500 Total MRP 1'!J389</f>
        <v>0.115</v>
      </c>
      <c r="K389" s="81">
        <f t="shared" si="23"/>
        <v>5.191784952012148E-4</v>
      </c>
    </row>
    <row r="390" spans="2:11">
      <c r="B390" s="83" t="str">
        <f>'JCN-R3 SP500 Total MRP 1'!B390</f>
        <v>SBA Communications Corp</v>
      </c>
      <c r="C390" s="84" t="str">
        <f>'JCN-R3 SP500 Total MRP 1'!C390</f>
        <v>SBAC</v>
      </c>
      <c r="D390" s="85">
        <f>'JCN-R3 SP500 Total MRP 1'!D390</f>
        <v>220.01</v>
      </c>
      <c r="E390" s="86">
        <f>'JCN-R3 SP500 Total MRP 1'!E390</f>
        <v>107.61524</v>
      </c>
      <c r="F390" s="86">
        <f t="shared" si="21"/>
        <v>23676.428952399998</v>
      </c>
      <c r="G390" s="78">
        <f t="shared" si="20"/>
        <v>6.2957028616985266E-4</v>
      </c>
      <c r="H390" s="80">
        <f>'JCN-R3 SP500 Total MRP 1'!H390</f>
        <v>2.0180900868142358E-2</v>
      </c>
      <c r="I390" s="80">
        <f t="shared" si="22"/>
        <v>1.2705295534721813E-5</v>
      </c>
      <c r="J390" s="80">
        <f>'JCN-R3 SP500 Total MRP 1'!J390</f>
        <v>0.19</v>
      </c>
      <c r="K390" s="81">
        <f t="shared" si="23"/>
        <v>1.1961835437227201E-4</v>
      </c>
    </row>
    <row r="391" spans="2:11">
      <c r="B391" s="83" t="str">
        <f>'JCN-R3 SP500 Total MRP 1'!B391</f>
        <v>Sempra</v>
      </c>
      <c r="C391" s="84" t="str">
        <f>'JCN-R3 SP500 Total MRP 1'!C391</f>
        <v>SRE</v>
      </c>
      <c r="D391" s="85">
        <f>'JCN-R3 SP500 Total MRP 1'!D391</f>
        <v>71.36</v>
      </c>
      <c r="E391" s="86">
        <f>'JCN-R3 SP500 Total MRP 1'!E391</f>
        <v>651.91336999999999</v>
      </c>
      <c r="F391" s="86">
        <f t="shared" si="21"/>
        <v>46520.538083200001</v>
      </c>
      <c r="G391" s="78">
        <f t="shared" si="20"/>
        <v>1.2370086947105651E-3</v>
      </c>
      <c r="H391" s="80">
        <f>'JCN-R3 SP500 Total MRP 1'!H391</f>
        <v>3.6154708520179372E-2</v>
      </c>
      <c r="I391" s="80">
        <f t="shared" si="22"/>
        <v>4.4723688794188033E-5</v>
      </c>
      <c r="J391" s="80">
        <f>'JCN-R3 SP500 Total MRP 1'!J391</f>
        <v>0.06</v>
      </c>
      <c r="K391" s="81">
        <f t="shared" si="23"/>
        <v>7.4220521682633904E-5</v>
      </c>
    </row>
    <row r="392" spans="2:11">
      <c r="B392" s="83" t="str">
        <f>'JCN-R3 SP500 Total MRP 1'!B392</f>
        <v>Moody's Corp</v>
      </c>
      <c r="C392" s="84" t="str">
        <f>'JCN-R3 SP500 Total MRP 1'!C392</f>
        <v>MCO</v>
      </c>
      <c r="D392" s="85">
        <f>'JCN-R3 SP500 Total MRP 1'!D392</f>
        <v>465.69</v>
      </c>
      <c r="E392" s="86">
        <f>'JCN-R3 SP500 Total MRP 1'!E392</f>
        <v>179.88933</v>
      </c>
      <c r="F392" s="86">
        <f t="shared" si="21"/>
        <v>83772.662087699995</v>
      </c>
      <c r="G392" s="78">
        <f t="shared" si="20"/>
        <v>2.2275647628194157E-3</v>
      </c>
      <c r="H392" s="80">
        <f>'JCN-R3 SP500 Total MRP 1'!H392</f>
        <v>8.0740406708325278E-3</v>
      </c>
      <c r="I392" s="80">
        <f t="shared" si="22"/>
        <v>1.7985448491917376E-5</v>
      </c>
      <c r="J392" s="80">
        <f>'JCN-R3 SP500 Total MRP 1'!J392</f>
        <v>8.5000000000000006E-2</v>
      </c>
      <c r="K392" s="81">
        <f t="shared" si="23"/>
        <v>1.8934300483965035E-4</v>
      </c>
    </row>
    <row r="393" spans="2:11">
      <c r="B393" s="83" t="str">
        <f>'JCN-R3 SP500 Total MRP 1'!B393</f>
        <v>ON Semiconductor Corp</v>
      </c>
      <c r="C393" s="84" t="str">
        <f>'JCN-R3 SP500 Total MRP 1'!C393</f>
        <v>ON</v>
      </c>
      <c r="D393" s="85">
        <f>'JCN-R3 SP500 Total MRP 1'!D393</f>
        <v>40.69</v>
      </c>
      <c r="E393" s="86">
        <f>'JCN-R3 SP500 Total MRP 1'!E393</f>
        <v>421.42113000000001</v>
      </c>
      <c r="F393" s="86">
        <f t="shared" si="21"/>
        <v>17147.6257797</v>
      </c>
      <c r="G393" s="78">
        <f t="shared" si="20"/>
        <v>4.5596553817145447E-4</v>
      </c>
      <c r="H393" s="80" t="str">
        <f>'JCN-R3 SP500 Total MRP 1'!H393</f>
        <v>n/a</v>
      </c>
      <c r="I393" s="80" t="str">
        <f t="shared" si="22"/>
        <v>n/a</v>
      </c>
      <c r="J393" s="80">
        <f>'JCN-R3 SP500 Total MRP 1'!J393</f>
        <v>4.4999999999999998E-2</v>
      </c>
      <c r="K393" s="81">
        <f t="shared" si="23"/>
        <v>2.0518449217715451E-5</v>
      </c>
    </row>
    <row r="394" spans="2:11">
      <c r="B394" s="83" t="str">
        <f>'JCN-R3 SP500 Total MRP 1'!B394</f>
        <v>Booking Holdings Inc</v>
      </c>
      <c r="C394" s="84" t="str">
        <f>'JCN-R3 SP500 Total MRP 1'!C394</f>
        <v>BKNG</v>
      </c>
      <c r="D394" s="85">
        <f>'JCN-R3 SP500 Total MRP 1'!D394</f>
        <v>4606.91</v>
      </c>
      <c r="E394" s="86">
        <f>'JCN-R3 SP500 Total MRP 1'!E394</f>
        <v>32.815199999999997</v>
      </c>
      <c r="F394" s="86" t="str">
        <f t="shared" si="21"/>
        <v>Excl.</v>
      </c>
      <c r="G394" s="78" t="str">
        <f t="shared" si="20"/>
        <v>Excl.</v>
      </c>
      <c r="H394" s="80">
        <f>'JCN-R3 SP500 Total MRP 1'!H394</f>
        <v>8.3353050092144186E-3</v>
      </c>
      <c r="I394" s="80" t="str">
        <f t="shared" si="22"/>
        <v>n/a</v>
      </c>
      <c r="J394" s="80">
        <f>'JCN-R3 SP500 Total MRP 1'!J394</f>
        <v>0.22</v>
      </c>
      <c r="K394" s="81" t="str">
        <f t="shared" si="23"/>
        <v>n/a</v>
      </c>
    </row>
    <row r="395" spans="2:11">
      <c r="B395" s="83" t="str">
        <f>'JCN-R3 SP500 Total MRP 1'!B395</f>
        <v>F5 Inc</v>
      </c>
      <c r="C395" s="84" t="str">
        <f>'JCN-R3 SP500 Total MRP 1'!C395</f>
        <v>FFIV</v>
      </c>
      <c r="D395" s="85">
        <f>'JCN-R3 SP500 Total MRP 1'!D395</f>
        <v>266.27</v>
      </c>
      <c r="E395" s="86">
        <f>'JCN-R3 SP500 Total MRP 1'!E395</f>
        <v>57.652259999999998</v>
      </c>
      <c r="F395" s="86">
        <f t="shared" si="21"/>
        <v>15351.067270199999</v>
      </c>
      <c r="G395" s="78">
        <f t="shared" si="20"/>
        <v>4.0819398202923701E-4</v>
      </c>
      <c r="H395" s="80" t="str">
        <f>'JCN-R3 SP500 Total MRP 1'!H395</f>
        <v>n/a</v>
      </c>
      <c r="I395" s="80" t="str">
        <f t="shared" si="22"/>
        <v>n/a</v>
      </c>
      <c r="J395" s="80">
        <f>'JCN-R3 SP500 Total MRP 1'!J395</f>
        <v>0.1</v>
      </c>
      <c r="K395" s="81">
        <f t="shared" si="23"/>
        <v>4.0819398202923702E-5</v>
      </c>
    </row>
    <row r="396" spans="2:11">
      <c r="B396" s="83" t="str">
        <f>'JCN-R3 SP500 Total MRP 1'!B396</f>
        <v>Akamai Technologies Inc</v>
      </c>
      <c r="C396" s="84" t="str">
        <f>'JCN-R3 SP500 Total MRP 1'!C396</f>
        <v>AKAM</v>
      </c>
      <c r="D396" s="85">
        <f>'JCN-R3 SP500 Total MRP 1'!D396</f>
        <v>80.5</v>
      </c>
      <c r="E396" s="86">
        <f>'JCN-R3 SP500 Total MRP 1'!E396</f>
        <v>150.38748000000001</v>
      </c>
      <c r="F396" s="86">
        <f t="shared" si="21"/>
        <v>12106.192140000001</v>
      </c>
      <c r="G396" s="78">
        <f t="shared" si="20"/>
        <v>3.2191082807842252E-4</v>
      </c>
      <c r="H396" s="80" t="str">
        <f>'JCN-R3 SP500 Total MRP 1'!H396</f>
        <v>n/a</v>
      </c>
      <c r="I396" s="80" t="str">
        <f t="shared" si="22"/>
        <v>n/a</v>
      </c>
      <c r="J396" s="80">
        <f>'JCN-R3 SP500 Total MRP 1'!J396</f>
        <v>0.08</v>
      </c>
      <c r="K396" s="81">
        <f t="shared" si="23"/>
        <v>2.5752866246273802E-5</v>
      </c>
    </row>
    <row r="397" spans="2:11">
      <c r="B397" s="83" t="str">
        <f>'JCN-R3 SP500 Total MRP 1'!B397</f>
        <v>Charles River Laboratories International Inc</v>
      </c>
      <c r="C397" s="84" t="str">
        <f>'JCN-R3 SP500 Total MRP 1'!C397</f>
        <v>CRL</v>
      </c>
      <c r="D397" s="85">
        <f>'JCN-R3 SP500 Total MRP 1'!D397</f>
        <v>150.52000000000001</v>
      </c>
      <c r="E397" s="86">
        <f>'JCN-R3 SP500 Total MRP 1'!E397</f>
        <v>51.14161</v>
      </c>
      <c r="F397" s="86">
        <f t="shared" si="21"/>
        <v>7697.8351372000006</v>
      </c>
      <c r="G397" s="78">
        <f t="shared" si="20"/>
        <v>2.0469000118043966E-4</v>
      </c>
      <c r="H397" s="80" t="str">
        <f>'JCN-R3 SP500 Total MRP 1'!H397</f>
        <v>n/a</v>
      </c>
      <c r="I397" s="80" t="str">
        <f t="shared" si="22"/>
        <v>n/a</v>
      </c>
      <c r="J397" s="80">
        <f>'JCN-R3 SP500 Total MRP 1'!J397</f>
        <v>4.4999999999999998E-2</v>
      </c>
      <c r="K397" s="81">
        <f t="shared" si="23"/>
        <v>9.2110500531197846E-6</v>
      </c>
    </row>
    <row r="398" spans="2:11">
      <c r="B398" s="83" t="str">
        <f>'JCN-R3 SP500 Total MRP 1'!B398</f>
        <v>MarketAxess Holdings Inc</v>
      </c>
      <c r="C398" s="84" t="str">
        <f>'JCN-R3 SP500 Total MRP 1'!C398</f>
        <v>MKTX</v>
      </c>
      <c r="D398" s="85">
        <f>'JCN-R3 SP500 Total MRP 1'!D398</f>
        <v>216.35</v>
      </c>
      <c r="E398" s="86">
        <f>'JCN-R3 SP500 Total MRP 1'!E398</f>
        <v>37.693219999999997</v>
      </c>
      <c r="F398" s="86">
        <f t="shared" si="21"/>
        <v>8154.9281469999987</v>
      </c>
      <c r="G398" s="78">
        <f t="shared" si="20"/>
        <v>2.1684437537109873E-4</v>
      </c>
      <c r="H398" s="80">
        <f>'JCN-R3 SP500 Total MRP 1'!H398</f>
        <v>1.4051305754564364E-2</v>
      </c>
      <c r="I398" s="80">
        <f t="shared" si="22"/>
        <v>3.0469466194968346E-6</v>
      </c>
      <c r="J398" s="80">
        <f>'JCN-R3 SP500 Total MRP 1'!J398</f>
        <v>0.1</v>
      </c>
      <c r="K398" s="81">
        <f t="shared" si="23"/>
        <v>2.1684437537109873E-5</v>
      </c>
    </row>
    <row r="399" spans="2:11">
      <c r="B399" s="83" t="str">
        <f>'JCN-R3 SP500 Total MRP 1'!B399</f>
        <v>Devon Energy Corp</v>
      </c>
      <c r="C399" s="84" t="str">
        <f>'JCN-R3 SP500 Total MRP 1'!C399</f>
        <v>DVN</v>
      </c>
      <c r="D399" s="85">
        <f>'JCN-R3 SP500 Total MRP 1'!D399</f>
        <v>37.4</v>
      </c>
      <c r="E399" s="86">
        <f>'JCN-R3 SP500 Total MRP 1'!E399</f>
        <v>649</v>
      </c>
      <c r="F399" s="86">
        <f t="shared" si="21"/>
        <v>24272.6</v>
      </c>
      <c r="G399" s="78">
        <f t="shared" si="20"/>
        <v>6.4542282786008364E-4</v>
      </c>
      <c r="H399" s="80">
        <f>'JCN-R3 SP500 Total MRP 1'!H399</f>
        <v>2.5668449197860963E-2</v>
      </c>
      <c r="I399" s="80">
        <f t="shared" si="22"/>
        <v>1.6567003068066318E-5</v>
      </c>
      <c r="J399" s="80">
        <f>'JCN-R3 SP500 Total MRP 1'!J399</f>
        <v>1.4999999999999999E-2</v>
      </c>
      <c r="K399" s="81">
        <f t="shared" si="23"/>
        <v>9.6813424179012549E-6</v>
      </c>
    </row>
    <row r="400" spans="2:11">
      <c r="B400" s="83" t="str">
        <f>'JCN-R3 SP500 Total MRP 1'!B400</f>
        <v>Bio-Techne Corp</v>
      </c>
      <c r="C400" s="84" t="str">
        <f>'JCN-R3 SP500 Total MRP 1'!C400</f>
        <v>TECH</v>
      </c>
      <c r="D400" s="85">
        <f>'JCN-R3 SP500 Total MRP 1'!D400</f>
        <v>58.63</v>
      </c>
      <c r="E400" s="86">
        <f>'JCN-R3 SP500 Total MRP 1'!E400</f>
        <v>158.08768000000001</v>
      </c>
      <c r="F400" s="86">
        <f t="shared" si="21"/>
        <v>9268.6806784</v>
      </c>
      <c r="G400" s="78">
        <f t="shared" si="20"/>
        <v>2.4645971564583305E-4</v>
      </c>
      <c r="H400" s="80">
        <f>'JCN-R3 SP500 Total MRP 1'!H400</f>
        <v>5.4579566774688726E-3</v>
      </c>
      <c r="I400" s="80">
        <f t="shared" si="22"/>
        <v>1.3451664507362541E-6</v>
      </c>
      <c r="J400" s="80">
        <f>'JCN-R3 SP500 Total MRP 1'!J400</f>
        <v>0.11</v>
      </c>
      <c r="K400" s="81">
        <f t="shared" si="23"/>
        <v>2.7110568721041635E-5</v>
      </c>
    </row>
    <row r="401" spans="2:11">
      <c r="B401" s="83" t="str">
        <f>'JCN-R3 SP500 Total MRP 1'!B401</f>
        <v>Alphabet Inc</v>
      </c>
      <c r="C401" s="84" t="str">
        <f>'JCN-R3 SP500 Total MRP 1'!C401</f>
        <v>GOOGL</v>
      </c>
      <c r="D401" s="85">
        <f>'JCN-R3 SP500 Total MRP 1'!D401</f>
        <v>154.63999999999999</v>
      </c>
      <c r="E401" s="86">
        <f>'JCN-R3 SP500 Total MRP 1'!E401</f>
        <v>5833</v>
      </c>
      <c r="F401" s="86" t="str">
        <f t="shared" si="21"/>
        <v>Excl.</v>
      </c>
      <c r="G401" s="78" t="str">
        <f t="shared" si="20"/>
        <v>Excl.</v>
      </c>
      <c r="H401" s="80">
        <f>'JCN-R3 SP500 Total MRP 1'!H401</f>
        <v>5.1733057423693747E-3</v>
      </c>
      <c r="I401" s="80" t="str">
        <f t="shared" si="22"/>
        <v>n/a</v>
      </c>
      <c r="J401" s="80" t="str">
        <f>'JCN-R3 SP500 Total MRP 1'!J401</f>
        <v/>
      </c>
      <c r="K401" s="81" t="str">
        <f t="shared" si="23"/>
        <v>n/a</v>
      </c>
    </row>
    <row r="402" spans="2:11">
      <c r="B402" s="83" t="str">
        <f>'JCN-R3 SP500 Total MRP 1'!B402</f>
        <v>Allegion plc</v>
      </c>
      <c r="C402" s="84" t="str">
        <f>'JCN-R3 SP500 Total MRP 1'!C402</f>
        <v>ALLE</v>
      </c>
      <c r="D402" s="85">
        <f>'JCN-R3 SP500 Total MRP 1'!D402</f>
        <v>130.46</v>
      </c>
      <c r="E402" s="86">
        <f>'JCN-R3 SP500 Total MRP 1'!E402</f>
        <v>86.290350000000004</v>
      </c>
      <c r="F402" s="86">
        <f t="shared" si="21"/>
        <v>11257.439061000001</v>
      </c>
      <c r="G402" s="78">
        <f t="shared" si="20"/>
        <v>2.9934198038995352E-4</v>
      </c>
      <c r="H402" s="80">
        <f>'JCN-R3 SP500 Total MRP 1'!H402</f>
        <v>1.5636976851142112E-2</v>
      </c>
      <c r="I402" s="80">
        <f t="shared" si="22"/>
        <v>4.6808036179327392E-6</v>
      </c>
      <c r="J402" s="80">
        <f>'JCN-R3 SP500 Total MRP 1'!J402</f>
        <v>7.4999999999999997E-2</v>
      </c>
      <c r="K402" s="81">
        <f t="shared" si="23"/>
        <v>2.2450648529246514E-5</v>
      </c>
    </row>
    <row r="403" spans="2:11">
      <c r="B403" s="83" t="str">
        <f>'JCN-R3 SP500 Total MRP 1'!B403</f>
        <v>Netflix Inc</v>
      </c>
      <c r="C403" s="84" t="str">
        <f>'JCN-R3 SP500 Total MRP 1'!C403</f>
        <v>NFLX</v>
      </c>
      <c r="D403" s="85">
        <f>'JCN-R3 SP500 Total MRP 1'!D403</f>
        <v>932.53</v>
      </c>
      <c r="E403" s="86">
        <f>'JCN-R3 SP500 Total MRP 1'!E403</f>
        <v>427.75709999999998</v>
      </c>
      <c r="F403" s="86">
        <f t="shared" si="21"/>
        <v>398896.32846299995</v>
      </c>
      <c r="G403" s="78">
        <f t="shared" si="20"/>
        <v>1.0606889922776884E-2</v>
      </c>
      <c r="H403" s="80" t="str">
        <f>'JCN-R3 SP500 Total MRP 1'!H403</f>
        <v>n/a</v>
      </c>
      <c r="I403" s="80" t="str">
        <f t="shared" si="22"/>
        <v>n/a</v>
      </c>
      <c r="J403" s="80">
        <f>'JCN-R3 SP500 Total MRP 1'!J403</f>
        <v>0.16500000000000001</v>
      </c>
      <c r="K403" s="81">
        <f t="shared" si="23"/>
        <v>1.750136837258186E-3</v>
      </c>
    </row>
    <row r="404" spans="2:11">
      <c r="B404" s="83" t="str">
        <f>'JCN-R3 SP500 Total MRP 1'!B404</f>
        <v>Agilent Technologies Inc</v>
      </c>
      <c r="C404" s="84" t="str">
        <f>'JCN-R3 SP500 Total MRP 1'!C404</f>
        <v>A</v>
      </c>
      <c r="D404" s="85">
        <f>'JCN-R3 SP500 Total MRP 1'!D404</f>
        <v>116.98</v>
      </c>
      <c r="E404" s="86">
        <f>'JCN-R3 SP500 Total MRP 1'!E404</f>
        <v>285.10271999999998</v>
      </c>
      <c r="F404" s="86">
        <f t="shared" si="21"/>
        <v>33351.316185600001</v>
      </c>
      <c r="G404" s="78">
        <f t="shared" si="20"/>
        <v>8.8683127499179033E-4</v>
      </c>
      <c r="H404" s="80">
        <f>'JCN-R3 SP500 Total MRP 1'!H404</f>
        <v>8.4800820653103091E-3</v>
      </c>
      <c r="I404" s="80">
        <f t="shared" si="22"/>
        <v>7.5204019900141563E-6</v>
      </c>
      <c r="J404" s="80">
        <f>'JCN-R3 SP500 Total MRP 1'!J404</f>
        <v>6.5000000000000002E-2</v>
      </c>
      <c r="K404" s="81">
        <f t="shared" si="23"/>
        <v>5.7644032874466372E-5</v>
      </c>
    </row>
    <row r="405" spans="2:11">
      <c r="B405" s="83" t="str">
        <f>'JCN-R3 SP500 Total MRP 1'!B405</f>
        <v>Warner Bros Discovery Inc</v>
      </c>
      <c r="C405" s="84" t="str">
        <f>'JCN-R3 SP500 Total MRP 1'!C405</f>
        <v>WBD</v>
      </c>
      <c r="D405" s="85">
        <f>'JCN-R3 SP500 Total MRP 1'!D405</f>
        <v>10.73</v>
      </c>
      <c r="E405" s="86">
        <f>'JCN-R3 SP500 Total MRP 1'!E405</f>
        <v>2454.7643400000002</v>
      </c>
      <c r="F405" s="86" t="str">
        <f t="shared" si="21"/>
        <v>Excl.</v>
      </c>
      <c r="G405" s="78" t="str">
        <f t="shared" si="20"/>
        <v>Excl.</v>
      </c>
      <c r="H405" s="80" t="str">
        <f>'JCN-R3 SP500 Total MRP 1'!H405</f>
        <v>n/a</v>
      </c>
      <c r="I405" s="80" t="str">
        <f t="shared" si="22"/>
        <v>n/a</v>
      </c>
      <c r="J405" s="80" t="str">
        <f>'JCN-R3 SP500 Total MRP 1'!J405</f>
        <v/>
      </c>
      <c r="K405" s="81" t="str">
        <f t="shared" si="23"/>
        <v>n/a</v>
      </c>
    </row>
    <row r="406" spans="2:11">
      <c r="B406" s="83" t="str">
        <f>'JCN-R3 SP500 Total MRP 1'!B406</f>
        <v>Trimble Inc</v>
      </c>
      <c r="C406" s="84" t="str">
        <f>'JCN-R3 SP500 Total MRP 1'!C406</f>
        <v>TRMB</v>
      </c>
      <c r="D406" s="85">
        <f>'JCN-R3 SP500 Total MRP 1'!D406</f>
        <v>65.650000000000006</v>
      </c>
      <c r="E406" s="86">
        <f>'JCN-R3 SP500 Total MRP 1'!E406</f>
        <v>245.79204999999999</v>
      </c>
      <c r="F406" s="86">
        <f t="shared" si="21"/>
        <v>16136.2480825</v>
      </c>
      <c r="G406" s="78">
        <f t="shared" si="20"/>
        <v>4.2907240544725337E-4</v>
      </c>
      <c r="H406" s="80" t="str">
        <f>'JCN-R3 SP500 Total MRP 1'!H406</f>
        <v>n/a</v>
      </c>
      <c r="I406" s="80" t="str">
        <f t="shared" si="22"/>
        <v>n/a</v>
      </c>
      <c r="J406" s="80">
        <f>'JCN-R3 SP500 Total MRP 1'!J406</f>
        <v>5.5E-2</v>
      </c>
      <c r="K406" s="81">
        <f t="shared" si="23"/>
        <v>2.3598982299598934E-5</v>
      </c>
    </row>
    <row r="407" spans="2:11">
      <c r="B407" s="83" t="str">
        <f>'JCN-R3 SP500 Total MRP 1'!B407</f>
        <v>Elevance Health Inc</v>
      </c>
      <c r="C407" s="84" t="str">
        <f>'JCN-R3 SP500 Total MRP 1'!C407</f>
        <v>ELV</v>
      </c>
      <c r="D407" s="85">
        <f>'JCN-R3 SP500 Total MRP 1'!D407</f>
        <v>434.96</v>
      </c>
      <c r="E407" s="86">
        <f>'JCN-R3 SP500 Total MRP 1'!E407</f>
        <v>226.38693000000001</v>
      </c>
      <c r="F407" s="86">
        <f t="shared" si="21"/>
        <v>98469.259072799992</v>
      </c>
      <c r="G407" s="78">
        <f t="shared" ref="G407:G470" si="24">IF(F407="Excl.","Excl.",F407/SUM($F$23:$F$525))</f>
        <v>2.6183559918613484E-3</v>
      </c>
      <c r="H407" s="80">
        <f>'JCN-R3 SP500 Total MRP 1'!H407</f>
        <v>1.572558396174361E-2</v>
      </c>
      <c r="I407" s="80">
        <f t="shared" si="22"/>
        <v>4.1175176991750105E-5</v>
      </c>
      <c r="J407" s="80">
        <f>'JCN-R3 SP500 Total MRP 1'!J407</f>
        <v>9.5000000000000001E-2</v>
      </c>
      <c r="K407" s="81">
        <f t="shared" si="23"/>
        <v>2.4874381922682809E-4</v>
      </c>
    </row>
    <row r="408" spans="2:11">
      <c r="B408" s="83" t="str">
        <f>'JCN-R3 SP500 Total MRP 1'!B408</f>
        <v>CME Group Inc</v>
      </c>
      <c r="C408" s="84" t="str">
        <f>'JCN-R3 SP500 Total MRP 1'!C408</f>
        <v>CME</v>
      </c>
      <c r="D408" s="85">
        <f>'JCN-R3 SP500 Total MRP 1'!D408</f>
        <v>265.29000000000002</v>
      </c>
      <c r="E408" s="86">
        <f>'JCN-R3 SP500 Total MRP 1'!E408</f>
        <v>360.37957</v>
      </c>
      <c r="F408" s="86">
        <f t="shared" ref="F408:F471" si="25">IF(OR(J408="",J408&gt;0.2,J408&lt;0),"Excl.",D408*E408)</f>
        <v>95605.096125300013</v>
      </c>
      <c r="G408" s="78">
        <f t="shared" si="24"/>
        <v>2.5421962006141187E-3</v>
      </c>
      <c r="H408" s="80">
        <f>'JCN-R3 SP500 Total MRP 1'!H408</f>
        <v>1.8847299182027214E-2</v>
      </c>
      <c r="I408" s="80">
        <f t="shared" ref="I408:I471" si="26">IFERROR($H408*$G408, "n/a")</f>
        <v>4.7913532372387168E-5</v>
      </c>
      <c r="J408" s="80">
        <f>'JCN-R3 SP500 Total MRP 1'!J408</f>
        <v>5.5E-2</v>
      </c>
      <c r="K408" s="81">
        <f t="shared" ref="K408:K471" si="27">IFERROR($J408*$G408, "n/a")</f>
        <v>1.3982079103377654E-4</v>
      </c>
    </row>
    <row r="409" spans="2:11">
      <c r="B409" s="83" t="str">
        <f>'JCN-R3 SP500 Total MRP 1'!B409</f>
        <v>Juniper Networks Inc</v>
      </c>
      <c r="C409" s="84" t="str">
        <f>'JCN-R3 SP500 Total MRP 1'!C409</f>
        <v>JNPR</v>
      </c>
      <c r="D409" s="85">
        <f>'JCN-R3 SP500 Total MRP 1'!D409</f>
        <v>36.19</v>
      </c>
      <c r="E409" s="86">
        <f>'JCN-R3 SP500 Total MRP 1'!E409</f>
        <v>333.18975999999998</v>
      </c>
      <c r="F409" s="86">
        <f t="shared" si="25"/>
        <v>12058.137414399998</v>
      </c>
      <c r="G409" s="78">
        <f t="shared" si="24"/>
        <v>3.206330244278538E-4</v>
      </c>
      <c r="H409" s="80">
        <f>'JCN-R3 SP500 Total MRP 1'!H409</f>
        <v>2.4316109422492405E-2</v>
      </c>
      <c r="I409" s="80">
        <f t="shared" si="26"/>
        <v>7.7965477064523739E-6</v>
      </c>
      <c r="J409" s="80">
        <f>'JCN-R3 SP500 Total MRP 1'!J409</f>
        <v>7.0000000000000007E-2</v>
      </c>
      <c r="K409" s="81">
        <f t="shared" si="27"/>
        <v>2.2444311709949767E-5</v>
      </c>
    </row>
    <row r="410" spans="2:11">
      <c r="B410" s="83" t="str">
        <f>'JCN-R3 SP500 Total MRP 1'!B410</f>
        <v>DTE Energy Co</v>
      </c>
      <c r="C410" s="84" t="str">
        <f>'JCN-R3 SP500 Total MRP 1'!C410</f>
        <v>DTE</v>
      </c>
      <c r="D410" s="85">
        <f>'JCN-R3 SP500 Total MRP 1'!D410</f>
        <v>138.27000000000001</v>
      </c>
      <c r="E410" s="86">
        <f>'JCN-R3 SP500 Total MRP 1'!E410</f>
        <v>207.51775000000001</v>
      </c>
      <c r="F410" s="86">
        <f t="shared" si="25"/>
        <v>28693.479292500004</v>
      </c>
      <c r="G410" s="78">
        <f t="shared" si="24"/>
        <v>7.6297662986701484E-4</v>
      </c>
      <c r="H410" s="80">
        <f>'JCN-R3 SP500 Total MRP 1'!H410</f>
        <v>3.153250885947783E-2</v>
      </c>
      <c r="I410" s="80">
        <f t="shared" si="26"/>
        <v>2.4058567340856182E-5</v>
      </c>
      <c r="J410" s="80">
        <f>'JCN-R3 SP500 Total MRP 1'!J410</f>
        <v>8.5000000000000006E-2</v>
      </c>
      <c r="K410" s="81">
        <f t="shared" si="27"/>
        <v>6.4853013538696271E-5</v>
      </c>
    </row>
    <row r="411" spans="2:11">
      <c r="B411" s="83" t="str">
        <f>'JCN-R3 SP500 Total MRP 1'!B411</f>
        <v>Nasdaq Inc</v>
      </c>
      <c r="C411" s="84" t="str">
        <f>'JCN-R3 SP500 Total MRP 1'!C411</f>
        <v>NDAQ</v>
      </c>
      <c r="D411" s="85">
        <f>'JCN-R3 SP500 Total MRP 1'!D411</f>
        <v>75.86</v>
      </c>
      <c r="E411" s="86">
        <f>'JCN-R3 SP500 Total MRP 1'!E411</f>
        <v>575.14531999999997</v>
      </c>
      <c r="F411" s="86">
        <f t="shared" si="25"/>
        <v>43630.523975199998</v>
      </c>
      <c r="G411" s="78">
        <f t="shared" si="24"/>
        <v>1.1601615057756796E-3</v>
      </c>
      <c r="H411" s="80">
        <f>'JCN-R3 SP500 Total MRP 1'!H411</f>
        <v>1.2654890587925125E-2</v>
      </c>
      <c r="I411" s="80">
        <f t="shared" si="26"/>
        <v>1.4681716919913689E-5</v>
      </c>
      <c r="J411" s="80">
        <f>'JCN-R3 SP500 Total MRP 1'!J411</f>
        <v>4.4999999999999998E-2</v>
      </c>
      <c r="K411" s="81">
        <f t="shared" si="27"/>
        <v>5.220726775990558E-5</v>
      </c>
    </row>
    <row r="412" spans="2:11">
      <c r="B412" s="83" t="str">
        <f>'JCN-R3 SP500 Total MRP 1'!B412</f>
        <v>Philip Morris International Inc</v>
      </c>
      <c r="C412" s="84" t="str">
        <f>'JCN-R3 SP500 Total MRP 1'!C412</f>
        <v>PM</v>
      </c>
      <c r="D412" s="85">
        <f>'JCN-R3 SP500 Total MRP 1'!D412</f>
        <v>158.72999999999999</v>
      </c>
      <c r="E412" s="86">
        <f>'JCN-R3 SP500 Total MRP 1'!E412</f>
        <v>1556.48821</v>
      </c>
      <c r="F412" s="86">
        <f t="shared" si="25"/>
        <v>247061.37357329999</v>
      </c>
      <c r="G412" s="78">
        <f t="shared" si="24"/>
        <v>6.569508432828614E-3</v>
      </c>
      <c r="H412" s="80">
        <f>'JCN-R3 SP500 Total MRP 1'!H412</f>
        <v>3.4020034020034028E-2</v>
      </c>
      <c r="I412" s="80">
        <f t="shared" si="26"/>
        <v>2.2349490037972989E-4</v>
      </c>
      <c r="J412" s="80">
        <f>'JCN-R3 SP500 Total MRP 1'!J412</f>
        <v>0.05</v>
      </c>
      <c r="K412" s="81">
        <f t="shared" si="27"/>
        <v>3.284754216414307E-4</v>
      </c>
    </row>
    <row r="413" spans="2:11">
      <c r="B413" s="83" t="str">
        <f>'JCN-R3 SP500 Total MRP 1'!B413</f>
        <v>Ingersoll Rand Inc</v>
      </c>
      <c r="C413" s="84" t="str">
        <f>'JCN-R3 SP500 Total MRP 1'!C413</f>
        <v>IR</v>
      </c>
      <c r="D413" s="85">
        <f>'JCN-R3 SP500 Total MRP 1'!D413</f>
        <v>80.03</v>
      </c>
      <c r="E413" s="86">
        <f>'JCN-R3 SP500 Total MRP 1'!E413</f>
        <v>403.08325000000002</v>
      </c>
      <c r="F413" s="86">
        <f t="shared" si="25"/>
        <v>32258.752497500001</v>
      </c>
      <c r="G413" s="78">
        <f t="shared" si="24"/>
        <v>8.5777935862556905E-4</v>
      </c>
      <c r="H413" s="80">
        <f>'JCN-R3 SP500 Total MRP 1'!H413</f>
        <v>9.9962514057228545E-4</v>
      </c>
      <c r="I413" s="80">
        <f t="shared" si="26"/>
        <v>8.5745781194608932E-7</v>
      </c>
      <c r="J413" s="80">
        <f>'JCN-R3 SP500 Total MRP 1'!J413</f>
        <v>0.105</v>
      </c>
      <c r="K413" s="81">
        <f t="shared" si="27"/>
        <v>9.0066832655684746E-5</v>
      </c>
    </row>
    <row r="414" spans="2:11">
      <c r="B414" s="83" t="str">
        <f>'JCN-R3 SP500 Total MRP 1'!B414</f>
        <v>Salesforce Inc</v>
      </c>
      <c r="C414" s="84" t="str">
        <f>'JCN-R3 SP500 Total MRP 1'!C414</f>
        <v>CRM</v>
      </c>
      <c r="D414" s="85">
        <f>'JCN-R3 SP500 Total MRP 1'!D414</f>
        <v>268.36</v>
      </c>
      <c r="E414" s="86">
        <f>'JCN-R3 SP500 Total MRP 1'!E414</f>
        <v>961</v>
      </c>
      <c r="F414" s="86" t="str">
        <f t="shared" si="25"/>
        <v>Excl.</v>
      </c>
      <c r="G414" s="78" t="str">
        <f t="shared" si="24"/>
        <v>Excl.</v>
      </c>
      <c r="H414" s="80">
        <f>'JCN-R3 SP500 Total MRP 1'!H414</f>
        <v>6.2006260247428821E-3</v>
      </c>
      <c r="I414" s="80" t="str">
        <f t="shared" si="26"/>
        <v>n/a</v>
      </c>
      <c r="J414" s="80">
        <f>'JCN-R3 SP500 Total MRP 1'!J414</f>
        <v>0.245</v>
      </c>
      <c r="K414" s="81" t="str">
        <f t="shared" si="27"/>
        <v>n/a</v>
      </c>
    </row>
    <row r="415" spans="2:11">
      <c r="B415" s="83" t="str">
        <f>'JCN-R3 SP500 Total MRP 1'!B415</f>
        <v>Roper Technologies Inc</v>
      </c>
      <c r="C415" s="84" t="str">
        <f>'JCN-R3 SP500 Total MRP 1'!C415</f>
        <v>ROP</v>
      </c>
      <c r="D415" s="85">
        <f>'JCN-R3 SP500 Total MRP 1'!D415</f>
        <v>589.58000000000004</v>
      </c>
      <c r="E415" s="86">
        <f>'JCN-R3 SP500 Total MRP 1'!E415</f>
        <v>107.38521</v>
      </c>
      <c r="F415" s="86">
        <f t="shared" si="25"/>
        <v>63312.172111800006</v>
      </c>
      <c r="G415" s="78">
        <f t="shared" si="24"/>
        <v>1.6835082011141074E-3</v>
      </c>
      <c r="H415" s="80">
        <f>'JCN-R3 SP500 Total MRP 1'!H415</f>
        <v>5.597204789850401E-3</v>
      </c>
      <c r="I415" s="80">
        <f t="shared" si="26"/>
        <v>9.4229401670283143E-6</v>
      </c>
      <c r="J415" s="80">
        <f>'JCN-R3 SP500 Total MRP 1'!J415</f>
        <v>0.09</v>
      </c>
      <c r="K415" s="81">
        <f t="shared" si="27"/>
        <v>1.5151573810026967E-4</v>
      </c>
    </row>
    <row r="416" spans="2:11">
      <c r="B416" s="83" t="str">
        <f>'JCN-R3 SP500 Total MRP 1'!B416</f>
        <v>Huntington Ingalls Industries Inc</v>
      </c>
      <c r="C416" s="84" t="str">
        <f>'JCN-R3 SP500 Total MRP 1'!C416</f>
        <v>HII</v>
      </c>
      <c r="D416" s="85">
        <f>'JCN-R3 SP500 Total MRP 1'!D416</f>
        <v>204.04</v>
      </c>
      <c r="E416" s="86">
        <f>'JCN-R3 SP500 Total MRP 1'!E416</f>
        <v>39.235570000000003</v>
      </c>
      <c r="F416" s="86">
        <f t="shared" si="25"/>
        <v>8005.6257028</v>
      </c>
      <c r="G416" s="78">
        <f t="shared" si="24"/>
        <v>2.1287433484219018E-4</v>
      </c>
      <c r="H416" s="80">
        <f>'JCN-R3 SP500 Total MRP 1'!H416</f>
        <v>2.6465398941384045E-2</v>
      </c>
      <c r="I416" s="80">
        <f t="shared" si="26"/>
        <v>5.6338041959803325E-6</v>
      </c>
      <c r="J416" s="80">
        <f>'JCN-R3 SP500 Total MRP 1'!J416</f>
        <v>0.1</v>
      </c>
      <c r="K416" s="81">
        <f t="shared" si="27"/>
        <v>2.1287433484219021E-5</v>
      </c>
    </row>
    <row r="417" spans="2:11">
      <c r="B417" s="83" t="str">
        <f>'JCN-R3 SP500 Total MRP 1'!B417</f>
        <v>MetLife Inc</v>
      </c>
      <c r="C417" s="84" t="str">
        <f>'JCN-R3 SP500 Total MRP 1'!C417</f>
        <v>MET</v>
      </c>
      <c r="D417" s="85">
        <f>'JCN-R3 SP500 Total MRP 1'!D417</f>
        <v>80.290000000000006</v>
      </c>
      <c r="E417" s="86">
        <f>'JCN-R3 SP500 Total MRP 1'!E417</f>
        <v>681.22802999999999</v>
      </c>
      <c r="F417" s="86">
        <f t="shared" si="25"/>
        <v>54695.798528700005</v>
      </c>
      <c r="G417" s="78">
        <f t="shared" si="24"/>
        <v>1.4543937179560063E-3</v>
      </c>
      <c r="H417" s="80">
        <f>'JCN-R3 SP500 Total MRP 1'!H417</f>
        <v>2.7151575538672312E-2</v>
      </c>
      <c r="I417" s="80">
        <f t="shared" si="26"/>
        <v>3.948908089605298E-5</v>
      </c>
      <c r="J417" s="80">
        <f>'JCN-R3 SP500 Total MRP 1'!J417</f>
        <v>7.4999999999999997E-2</v>
      </c>
      <c r="K417" s="81">
        <f t="shared" si="27"/>
        <v>1.0907952884670047E-4</v>
      </c>
    </row>
    <row r="418" spans="2:11">
      <c r="B418" s="83" t="str">
        <f>'JCN-R3 SP500 Total MRP 1'!B418</f>
        <v>Tapestry Inc</v>
      </c>
      <c r="C418" s="84" t="str">
        <f>'JCN-R3 SP500 Total MRP 1'!C418</f>
        <v>TPR</v>
      </c>
      <c r="D418" s="85">
        <f>'JCN-R3 SP500 Total MRP 1'!D418</f>
        <v>70.41</v>
      </c>
      <c r="E418" s="86">
        <f>'JCN-R3 SP500 Total MRP 1'!E418</f>
        <v>207.01548</v>
      </c>
      <c r="F418" s="86">
        <f t="shared" si="25"/>
        <v>14575.9599468</v>
      </c>
      <c r="G418" s="78">
        <f t="shared" si="24"/>
        <v>3.8758341865473706E-4</v>
      </c>
      <c r="H418" s="80">
        <f>'JCN-R3 SP500 Total MRP 1'!H418</f>
        <v>1.9883539269990057E-2</v>
      </c>
      <c r="I418" s="80">
        <f t="shared" si="26"/>
        <v>7.7065301252184614E-6</v>
      </c>
      <c r="J418" s="80">
        <f>'JCN-R3 SP500 Total MRP 1'!J418</f>
        <v>0.09</v>
      </c>
      <c r="K418" s="81">
        <f t="shared" si="27"/>
        <v>3.4882507678926332E-5</v>
      </c>
    </row>
    <row r="419" spans="2:11">
      <c r="B419" s="83" t="str">
        <f>'JCN-R3 SP500 Total MRP 1'!B419</f>
        <v>CSX Corp</v>
      </c>
      <c r="C419" s="84" t="str">
        <f>'JCN-R3 SP500 Total MRP 1'!C419</f>
        <v>CSX</v>
      </c>
      <c r="D419" s="85">
        <f>'JCN-R3 SP500 Total MRP 1'!D419</f>
        <v>29.43</v>
      </c>
      <c r="E419" s="86">
        <f>'JCN-R3 SP500 Total MRP 1'!E419</f>
        <v>1884.7453800000001</v>
      </c>
      <c r="F419" s="86">
        <f t="shared" si="25"/>
        <v>55468.056533399998</v>
      </c>
      <c r="G419" s="78">
        <f t="shared" si="24"/>
        <v>1.4749285162566027E-3</v>
      </c>
      <c r="H419" s="80">
        <f>'JCN-R3 SP500 Total MRP 1'!H419</f>
        <v>1.7669045191980974E-2</v>
      </c>
      <c r="I419" s="80">
        <f t="shared" si="26"/>
        <v>2.6060578608679359E-5</v>
      </c>
      <c r="J419" s="80">
        <f>'JCN-R3 SP500 Total MRP 1'!J419</f>
        <v>0.1</v>
      </c>
      <c r="K419" s="81">
        <f t="shared" si="27"/>
        <v>1.4749285162566028E-4</v>
      </c>
    </row>
    <row r="420" spans="2:11">
      <c r="B420" s="83" t="str">
        <f>'JCN-R3 SP500 Total MRP 1'!B420</f>
        <v>Edwards Lifesciences Corp</v>
      </c>
      <c r="C420" s="84" t="str">
        <f>'JCN-R3 SP500 Total MRP 1'!C420</f>
        <v>EW</v>
      </c>
      <c r="D420" s="85">
        <f>'JCN-R3 SP500 Total MRP 1'!D420</f>
        <v>72.48</v>
      </c>
      <c r="E420" s="86">
        <f>'JCN-R3 SP500 Total MRP 1'!E420</f>
        <v>587.86490000000003</v>
      </c>
      <c r="F420" s="86">
        <f t="shared" si="25"/>
        <v>42608.447952000002</v>
      </c>
      <c r="G420" s="78">
        <f t="shared" si="24"/>
        <v>1.1329838982189395E-3</v>
      </c>
      <c r="H420" s="80" t="str">
        <f>'JCN-R3 SP500 Total MRP 1'!H420</f>
        <v>n/a</v>
      </c>
      <c r="I420" s="80" t="str">
        <f t="shared" si="26"/>
        <v>n/a</v>
      </c>
      <c r="J420" s="80">
        <f>'JCN-R3 SP500 Total MRP 1'!J420</f>
        <v>6.5000000000000002E-2</v>
      </c>
      <c r="K420" s="81">
        <f t="shared" si="27"/>
        <v>7.3643953384231072E-5</v>
      </c>
    </row>
    <row r="421" spans="2:11">
      <c r="B421" s="83" t="str">
        <f>'JCN-R3 SP500 Total MRP 1'!B421</f>
        <v>Ameriprise Financial Inc</v>
      </c>
      <c r="C421" s="84" t="str">
        <f>'JCN-R3 SP500 Total MRP 1'!C421</f>
        <v>AMP</v>
      </c>
      <c r="D421" s="85">
        <f>'JCN-R3 SP500 Total MRP 1'!D421</f>
        <v>484.11</v>
      </c>
      <c r="E421" s="86">
        <f>'JCN-R3 SP500 Total MRP 1'!E421</f>
        <v>95.813959999999994</v>
      </c>
      <c r="F421" s="86">
        <f t="shared" si="25"/>
        <v>46384.496175599998</v>
      </c>
      <c r="G421" s="78">
        <f t="shared" si="24"/>
        <v>1.2333912597134622E-3</v>
      </c>
      <c r="H421" s="80">
        <f>'JCN-R3 SP500 Total MRP 1'!H421</f>
        <v>1.222862572555824E-2</v>
      </c>
      <c r="I421" s="80">
        <f t="shared" si="26"/>
        <v>1.5082680088210728E-5</v>
      </c>
      <c r="J421" s="80">
        <f>'JCN-R3 SP500 Total MRP 1'!J421</f>
        <v>0.1</v>
      </c>
      <c r="K421" s="81">
        <f t="shared" si="27"/>
        <v>1.2333912597134623E-4</v>
      </c>
    </row>
    <row r="422" spans="2:11">
      <c r="B422" s="83" t="str">
        <f>'JCN-R3 SP500 Total MRP 1'!B422</f>
        <v>Zebra Technologies Corp</v>
      </c>
      <c r="C422" s="84" t="str">
        <f>'JCN-R3 SP500 Total MRP 1'!C422</f>
        <v>ZBRA</v>
      </c>
      <c r="D422" s="85">
        <f>'JCN-R3 SP500 Total MRP 1'!D422</f>
        <v>282.56</v>
      </c>
      <c r="E422" s="86">
        <f>'JCN-R3 SP500 Total MRP 1'!E422</f>
        <v>51.143320000000003</v>
      </c>
      <c r="F422" s="86">
        <f t="shared" si="25"/>
        <v>14451.056499200002</v>
      </c>
      <c r="G422" s="78">
        <f t="shared" si="24"/>
        <v>3.8426216191423686E-4</v>
      </c>
      <c r="H422" s="80" t="str">
        <f>'JCN-R3 SP500 Total MRP 1'!H422</f>
        <v>n/a</v>
      </c>
      <c r="I422" s="80" t="str">
        <f t="shared" si="26"/>
        <v>n/a</v>
      </c>
      <c r="J422" s="80">
        <f>'JCN-R3 SP500 Total MRP 1'!J422</f>
        <v>5.5E-2</v>
      </c>
      <c r="K422" s="81">
        <f t="shared" si="27"/>
        <v>2.1134418905283028E-5</v>
      </c>
    </row>
    <row r="423" spans="2:11">
      <c r="B423" s="83" t="str">
        <f>'JCN-R3 SP500 Total MRP 1'!B423</f>
        <v>Zimmer Biomet Holdings Inc</v>
      </c>
      <c r="C423" s="84" t="str">
        <f>'JCN-R3 SP500 Total MRP 1'!C423</f>
        <v>ZBH</v>
      </c>
      <c r="D423" s="85">
        <f>'JCN-R3 SP500 Total MRP 1'!D423</f>
        <v>113.18</v>
      </c>
      <c r="E423" s="86">
        <f>'JCN-R3 SP500 Total MRP 1'!E423</f>
        <v>199.06316000000001</v>
      </c>
      <c r="F423" s="86">
        <f t="shared" si="25"/>
        <v>22529.968448800002</v>
      </c>
      <c r="G423" s="78">
        <f t="shared" si="24"/>
        <v>5.9908522151821226E-4</v>
      </c>
      <c r="H423" s="80">
        <f>'JCN-R3 SP500 Total MRP 1'!H423</f>
        <v>8.4820639688990979E-3</v>
      </c>
      <c r="I423" s="80">
        <f t="shared" si="26"/>
        <v>5.0814791717395626E-6</v>
      </c>
      <c r="J423" s="80">
        <f>'JCN-R3 SP500 Total MRP 1'!J423</f>
        <v>6.5000000000000002E-2</v>
      </c>
      <c r="K423" s="81">
        <f t="shared" si="27"/>
        <v>3.8940539398683796E-5</v>
      </c>
    </row>
    <row r="424" spans="2:11">
      <c r="B424" s="83" t="str">
        <f>'JCN-R3 SP500 Total MRP 1'!B424</f>
        <v>Camden Property Trust</v>
      </c>
      <c r="C424" s="84" t="str">
        <f>'JCN-R3 SP500 Total MRP 1'!C424</f>
        <v>CPT</v>
      </c>
      <c r="D424" s="85">
        <f>'JCN-R3 SP500 Total MRP 1'!D424</f>
        <v>122.3</v>
      </c>
      <c r="E424" s="86">
        <f>'JCN-R3 SP500 Total MRP 1'!E424</f>
        <v>108.79919</v>
      </c>
      <c r="F424" s="86" t="str">
        <f t="shared" si="25"/>
        <v>Excl.</v>
      </c>
      <c r="G424" s="78" t="str">
        <f t="shared" si="24"/>
        <v>Excl.</v>
      </c>
      <c r="H424" s="80">
        <f>'JCN-R3 SP500 Total MRP 1'!H424</f>
        <v>3.4341782502044157E-2</v>
      </c>
      <c r="I424" s="80" t="str">
        <f t="shared" si="26"/>
        <v>n/a</v>
      </c>
      <c r="J424" s="80">
        <f>'JCN-R3 SP500 Total MRP 1'!J424</f>
        <v>-6.5000000000000002E-2</v>
      </c>
      <c r="K424" s="81" t="str">
        <f t="shared" si="27"/>
        <v>n/a</v>
      </c>
    </row>
    <row r="425" spans="2:11">
      <c r="B425" s="83" t="str">
        <f>'JCN-R3 SP500 Total MRP 1'!B425</f>
        <v>CBRE Group Inc</v>
      </c>
      <c r="C425" s="84" t="str">
        <f>'JCN-R3 SP500 Total MRP 1'!C425</f>
        <v>CBRE</v>
      </c>
      <c r="D425" s="85">
        <f>'JCN-R3 SP500 Total MRP 1'!D425</f>
        <v>130.78</v>
      </c>
      <c r="E425" s="86">
        <f>'JCN-R3 SP500 Total MRP 1'!E425</f>
        <v>300.03748000000002</v>
      </c>
      <c r="F425" s="86">
        <f t="shared" si="25"/>
        <v>39238.901634400005</v>
      </c>
      <c r="G425" s="78">
        <f t="shared" si="24"/>
        <v>1.0433856634640751E-3</v>
      </c>
      <c r="H425" s="80" t="str">
        <f>'JCN-R3 SP500 Total MRP 1'!H425</f>
        <v>n/a</v>
      </c>
      <c r="I425" s="80" t="str">
        <f t="shared" si="26"/>
        <v>n/a</v>
      </c>
      <c r="J425" s="80">
        <f>'JCN-R3 SP500 Total MRP 1'!J425</f>
        <v>0.06</v>
      </c>
      <c r="K425" s="81">
        <f t="shared" si="27"/>
        <v>6.2603139807844497E-5</v>
      </c>
    </row>
    <row r="426" spans="2:11">
      <c r="B426" s="83" t="str">
        <f>'JCN-R3 SP500 Total MRP 1'!B426</f>
        <v>Mastercard Inc</v>
      </c>
      <c r="C426" s="84" t="str">
        <f>'JCN-R3 SP500 Total MRP 1'!C426</f>
        <v>MA</v>
      </c>
      <c r="D426" s="85">
        <f>'JCN-R3 SP500 Total MRP 1'!D426</f>
        <v>548.12</v>
      </c>
      <c r="E426" s="86">
        <f>'JCN-R3 SP500 Total MRP 1'!E426</f>
        <v>904.88951999999995</v>
      </c>
      <c r="F426" s="86">
        <f t="shared" si="25"/>
        <v>495988.0437024</v>
      </c>
      <c r="G426" s="78">
        <f t="shared" si="24"/>
        <v>1.3188616207212815E-2</v>
      </c>
      <c r="H426" s="80">
        <f>'JCN-R3 SP500 Total MRP 1'!H426</f>
        <v>5.5462307523899863E-3</v>
      </c>
      <c r="I426" s="80">
        <f t="shared" si="26"/>
        <v>7.3147108789912703E-5</v>
      </c>
      <c r="J426" s="80">
        <f>'JCN-R3 SP500 Total MRP 1'!J426</f>
        <v>0.14499999999999999</v>
      </c>
      <c r="K426" s="81">
        <f t="shared" si="27"/>
        <v>1.912349350045858E-3</v>
      </c>
    </row>
    <row r="427" spans="2:11">
      <c r="B427" s="83" t="str">
        <f>'JCN-R3 SP500 Total MRP 1'!B427</f>
        <v>CarMax Inc</v>
      </c>
      <c r="C427" s="84" t="str">
        <f>'JCN-R3 SP500 Total MRP 1'!C427</f>
        <v>KMX</v>
      </c>
      <c r="D427" s="85">
        <f>'JCN-R3 SP500 Total MRP 1'!D427</f>
        <v>77.92</v>
      </c>
      <c r="E427" s="86">
        <f>'JCN-R3 SP500 Total MRP 1'!E427</f>
        <v>153.79997</v>
      </c>
      <c r="F427" s="86">
        <f t="shared" si="25"/>
        <v>11984.093662400001</v>
      </c>
      <c r="G427" s="78">
        <f t="shared" si="24"/>
        <v>3.1866415715359355E-4</v>
      </c>
      <c r="H427" s="80" t="str">
        <f>'JCN-R3 SP500 Total MRP 1'!H427</f>
        <v>n/a</v>
      </c>
      <c r="I427" s="80" t="str">
        <f t="shared" si="26"/>
        <v>n/a</v>
      </c>
      <c r="J427" s="80">
        <f>'JCN-R3 SP500 Total MRP 1'!J427</f>
        <v>0.03</v>
      </c>
      <c r="K427" s="81">
        <f t="shared" si="27"/>
        <v>9.5599247146078065E-6</v>
      </c>
    </row>
    <row r="428" spans="2:11">
      <c r="B428" s="83" t="str">
        <f>'JCN-R3 SP500 Total MRP 1'!B428</f>
        <v>Intercontinental Exchange Inc</v>
      </c>
      <c r="C428" s="84" t="str">
        <f>'JCN-R3 SP500 Total MRP 1'!C428</f>
        <v>ICE</v>
      </c>
      <c r="D428" s="85">
        <f>'JCN-R3 SP500 Total MRP 1'!D428</f>
        <v>172.5</v>
      </c>
      <c r="E428" s="86">
        <f>'JCN-R3 SP500 Total MRP 1'!E428</f>
        <v>574.56485999999995</v>
      </c>
      <c r="F428" s="86">
        <f t="shared" si="25"/>
        <v>99112.438349999997</v>
      </c>
      <c r="G428" s="78">
        <f t="shared" si="24"/>
        <v>2.6354585102529274E-3</v>
      </c>
      <c r="H428" s="80">
        <f>'JCN-R3 SP500 Total MRP 1'!H428</f>
        <v>1.1130434782608693E-2</v>
      </c>
      <c r="I428" s="80">
        <f t="shared" si="26"/>
        <v>2.9333799070641271E-5</v>
      </c>
      <c r="J428" s="80">
        <f>'JCN-R3 SP500 Total MRP 1'!J428</f>
        <v>6.5000000000000002E-2</v>
      </c>
      <c r="K428" s="81">
        <f t="shared" si="27"/>
        <v>1.7130480316644028E-4</v>
      </c>
    </row>
    <row r="429" spans="2:11">
      <c r="B429" s="83" t="str">
        <f>'JCN-R3 SP500 Total MRP 1'!B429</f>
        <v>Fidelity National Information Services Inc</v>
      </c>
      <c r="C429" s="84" t="str">
        <f>'JCN-R3 SP500 Total MRP 1'!C429</f>
        <v>FIS</v>
      </c>
      <c r="D429" s="85">
        <f>'JCN-R3 SP500 Total MRP 1'!D429</f>
        <v>74.680000000000007</v>
      </c>
      <c r="E429" s="86">
        <f>'JCN-R3 SP500 Total MRP 1'!E429</f>
        <v>529.69159000000002</v>
      </c>
      <c r="F429" s="86">
        <f t="shared" si="25"/>
        <v>39557.367941200006</v>
      </c>
      <c r="G429" s="78">
        <f t="shared" si="24"/>
        <v>1.0518538714151399E-3</v>
      </c>
      <c r="H429" s="80">
        <f>'JCN-R3 SP500 Total MRP 1'!H429</f>
        <v>2.1424745581146223E-2</v>
      </c>
      <c r="I429" s="80">
        <f t="shared" si="26"/>
        <v>2.2535701583613064E-5</v>
      </c>
      <c r="J429" s="80">
        <f>'JCN-R3 SP500 Total MRP 1'!J429</f>
        <v>4.4999999999999998E-2</v>
      </c>
      <c r="K429" s="81">
        <f t="shared" si="27"/>
        <v>4.7333424213681295E-5</v>
      </c>
    </row>
    <row r="430" spans="2:11">
      <c r="B430" s="83" t="str">
        <f>'JCN-R3 SP500 Total MRP 1'!B430</f>
        <v>Smurfit WestRock PLC</v>
      </c>
      <c r="C430" s="84" t="str">
        <f>'JCN-R3 SP500 Total MRP 1'!C430</f>
        <v>SW</v>
      </c>
      <c r="D430" s="85">
        <f>'JCN-R3 SP500 Total MRP 1'!D430</f>
        <v>45.06</v>
      </c>
      <c r="E430" s="86">
        <f>'JCN-R3 SP500 Total MRP 1'!E430</f>
        <v>521.97622000000001</v>
      </c>
      <c r="F430" s="86" t="str">
        <f t="shared" si="25"/>
        <v>Excl.</v>
      </c>
      <c r="G430" s="78" t="str">
        <f t="shared" si="24"/>
        <v>Excl.</v>
      </c>
      <c r="H430" s="80">
        <f>'JCN-R3 SP500 Total MRP 1'!H430</f>
        <v>3.8242343541944071E-2</v>
      </c>
      <c r="I430" s="80" t="str">
        <f t="shared" si="26"/>
        <v>n/a</v>
      </c>
      <c r="J430" s="80" t="str">
        <f>'JCN-R3 SP500 Total MRP 1'!J430</f>
        <v/>
      </c>
      <c r="K430" s="81" t="str">
        <f t="shared" si="27"/>
        <v>n/a</v>
      </c>
    </row>
    <row r="431" spans="2:11">
      <c r="B431" s="83" t="str">
        <f>'JCN-R3 SP500 Total MRP 1'!B431</f>
        <v>Chipotle Mexican Grill Inc</v>
      </c>
      <c r="C431" s="84" t="str">
        <f>'JCN-R3 SP500 Total MRP 1'!C431</f>
        <v>CMG</v>
      </c>
      <c r="D431" s="85">
        <f>'JCN-R3 SP500 Total MRP 1'!D431</f>
        <v>50.21</v>
      </c>
      <c r="E431" s="86">
        <f>'JCN-R3 SP500 Total MRP 1'!E431</f>
        <v>1355.337</v>
      </c>
      <c r="F431" s="86" t="str">
        <f t="shared" si="25"/>
        <v>Excl.</v>
      </c>
      <c r="G431" s="78" t="str">
        <f t="shared" si="24"/>
        <v>Excl.</v>
      </c>
      <c r="H431" s="80" t="str">
        <f>'JCN-R3 SP500 Total MRP 1'!H431</f>
        <v>n/a</v>
      </c>
      <c r="I431" s="80" t="str">
        <f t="shared" si="26"/>
        <v>n/a</v>
      </c>
      <c r="J431" s="80">
        <f>'JCN-R3 SP500 Total MRP 1'!J431</f>
        <v>0.20499999999999999</v>
      </c>
      <c r="K431" s="81" t="str">
        <f t="shared" si="27"/>
        <v>n/a</v>
      </c>
    </row>
    <row r="432" spans="2:11">
      <c r="B432" s="83" t="str">
        <f>'JCN-R3 SP500 Total MRP 1'!B432</f>
        <v>Wynn Resorts Ltd</v>
      </c>
      <c r="C432" s="84" t="str">
        <f>'JCN-R3 SP500 Total MRP 1'!C432</f>
        <v>WYNN</v>
      </c>
      <c r="D432" s="85">
        <f>'JCN-R3 SP500 Total MRP 1'!D432</f>
        <v>83.5</v>
      </c>
      <c r="E432" s="86">
        <f>'JCN-R3 SP500 Total MRP 1'!E432</f>
        <v>106.16733000000001</v>
      </c>
      <c r="F432" s="86" t="str">
        <f t="shared" si="25"/>
        <v>Excl.</v>
      </c>
      <c r="G432" s="78" t="str">
        <f t="shared" si="24"/>
        <v>Excl.</v>
      </c>
      <c r="H432" s="80">
        <f>'JCN-R3 SP500 Total MRP 1'!H432</f>
        <v>1.1976047904191617E-2</v>
      </c>
      <c r="I432" s="80" t="str">
        <f t="shared" si="26"/>
        <v>n/a</v>
      </c>
      <c r="J432" s="80">
        <f>'JCN-R3 SP500 Total MRP 1'!J432</f>
        <v>0.27</v>
      </c>
      <c r="K432" s="81" t="str">
        <f t="shared" si="27"/>
        <v>n/a</v>
      </c>
    </row>
    <row r="433" spans="2:11">
      <c r="B433" s="83" t="str">
        <f>'JCN-R3 SP500 Total MRP 1'!B433</f>
        <v>Live Nation Entertainment Inc</v>
      </c>
      <c r="C433" s="84" t="str">
        <f>'JCN-R3 SP500 Total MRP 1'!C433</f>
        <v>LYV</v>
      </c>
      <c r="D433" s="85">
        <f>'JCN-R3 SP500 Total MRP 1'!D433</f>
        <v>130.58000000000001</v>
      </c>
      <c r="E433" s="86">
        <f>'JCN-R3 SP500 Total MRP 1'!E433</f>
        <v>233.40116</v>
      </c>
      <c r="F433" s="86" t="str">
        <f t="shared" si="25"/>
        <v>Excl.</v>
      </c>
      <c r="G433" s="78" t="str">
        <f t="shared" si="24"/>
        <v>Excl.</v>
      </c>
      <c r="H433" s="80" t="str">
        <f>'JCN-R3 SP500 Total MRP 1'!H433</f>
        <v>n/a</v>
      </c>
      <c r="I433" s="80" t="str">
        <f t="shared" si="26"/>
        <v>n/a</v>
      </c>
      <c r="J433" s="80" t="str">
        <f>'JCN-R3 SP500 Total MRP 1'!J433</f>
        <v/>
      </c>
      <c r="K433" s="81" t="str">
        <f t="shared" si="27"/>
        <v>n/a</v>
      </c>
    </row>
    <row r="434" spans="2:11">
      <c r="B434" s="83" t="str">
        <f>'JCN-R3 SP500 Total MRP 1'!B434</f>
        <v>Assurant Inc</v>
      </c>
      <c r="C434" s="84" t="str">
        <f>'JCN-R3 SP500 Total MRP 1'!C434</f>
        <v>AIZ</v>
      </c>
      <c r="D434" s="85">
        <f>'JCN-R3 SP500 Total MRP 1'!D434</f>
        <v>209.75</v>
      </c>
      <c r="E434" s="86">
        <f>'JCN-R3 SP500 Total MRP 1'!E434</f>
        <v>50.791919999999998</v>
      </c>
      <c r="F434" s="86">
        <f t="shared" si="25"/>
        <v>10653.605219999999</v>
      </c>
      <c r="G434" s="78">
        <f t="shared" si="24"/>
        <v>2.8328568047911423E-4</v>
      </c>
      <c r="H434" s="80">
        <f>'JCN-R3 SP500 Total MRP 1'!H434</f>
        <v>1.5256257449344456E-2</v>
      </c>
      <c r="I434" s="80">
        <f t="shared" si="26"/>
        <v>4.3218792731021002E-6</v>
      </c>
      <c r="J434" s="80">
        <f>'JCN-R3 SP500 Total MRP 1'!J434</f>
        <v>9.5000000000000001E-2</v>
      </c>
      <c r="K434" s="81">
        <f t="shared" si="27"/>
        <v>2.6912139645515853E-5</v>
      </c>
    </row>
    <row r="435" spans="2:11">
      <c r="B435" s="83" t="str">
        <f>'JCN-R3 SP500 Total MRP 1'!B435</f>
        <v>NRG Energy Inc</v>
      </c>
      <c r="C435" s="84" t="str">
        <f>'JCN-R3 SP500 Total MRP 1'!C435</f>
        <v>NRG</v>
      </c>
      <c r="D435" s="85">
        <f>'JCN-R3 SP500 Total MRP 1'!D435</f>
        <v>95.46</v>
      </c>
      <c r="E435" s="86">
        <f>'JCN-R3 SP500 Total MRP 1'!E435</f>
        <v>203.66696999999999</v>
      </c>
      <c r="F435" s="86">
        <f t="shared" si="25"/>
        <v>19442.048956199997</v>
      </c>
      <c r="G435" s="78">
        <f t="shared" si="24"/>
        <v>5.1697561104722153E-4</v>
      </c>
      <c r="H435" s="80">
        <f>'JCN-R3 SP500 Total MRP 1'!H435</f>
        <v>1.8437041692855649E-2</v>
      </c>
      <c r="I435" s="80">
        <f t="shared" si="26"/>
        <v>9.5315008950671491E-6</v>
      </c>
      <c r="J435" s="80">
        <f>'JCN-R3 SP500 Total MRP 1'!J435</f>
        <v>0.185</v>
      </c>
      <c r="K435" s="81">
        <f t="shared" si="27"/>
        <v>9.5640488043735985E-5</v>
      </c>
    </row>
    <row r="436" spans="2:11">
      <c r="B436" s="83" t="str">
        <f>'JCN-R3 SP500 Total MRP 1'!B436</f>
        <v>Monster Beverage Corp</v>
      </c>
      <c r="C436" s="84" t="str">
        <f>'JCN-R3 SP500 Total MRP 1'!C436</f>
        <v>MNST</v>
      </c>
      <c r="D436" s="85">
        <f>'JCN-R3 SP500 Total MRP 1'!D436</f>
        <v>58.52</v>
      </c>
      <c r="E436" s="86">
        <f>'JCN-R3 SP500 Total MRP 1'!E436</f>
        <v>973.15890000000002</v>
      </c>
      <c r="F436" s="86">
        <f t="shared" si="25"/>
        <v>56949.258828000005</v>
      </c>
      <c r="G436" s="78">
        <f t="shared" si="24"/>
        <v>1.5143145636356879E-3</v>
      </c>
      <c r="H436" s="80" t="str">
        <f>'JCN-R3 SP500 Total MRP 1'!H436</f>
        <v>n/a</v>
      </c>
      <c r="I436" s="80" t="str">
        <f t="shared" si="26"/>
        <v>n/a</v>
      </c>
      <c r="J436" s="80">
        <f>'JCN-R3 SP500 Total MRP 1'!J436</f>
        <v>0.115</v>
      </c>
      <c r="K436" s="81">
        <f t="shared" si="27"/>
        <v>1.7414617481810411E-4</v>
      </c>
    </row>
    <row r="437" spans="2:11">
      <c r="B437" s="83" t="str">
        <f>'JCN-R3 SP500 Total MRP 1'!B437</f>
        <v>Regions Financial Corp</v>
      </c>
      <c r="C437" s="84" t="str">
        <f>'JCN-R3 SP500 Total MRP 1'!C437</f>
        <v>RF</v>
      </c>
      <c r="D437" s="85">
        <f>'JCN-R3 SP500 Total MRP 1'!D437</f>
        <v>21.73</v>
      </c>
      <c r="E437" s="86">
        <f>'JCN-R3 SP500 Total MRP 1'!E437</f>
        <v>905.46506999999997</v>
      </c>
      <c r="F437" s="86">
        <f t="shared" si="25"/>
        <v>19675.755971099999</v>
      </c>
      <c r="G437" s="78">
        <f t="shared" si="24"/>
        <v>5.231900191636779E-4</v>
      </c>
      <c r="H437" s="80">
        <f>'JCN-R3 SP500 Total MRP 1'!H437</f>
        <v>4.6019328117809483E-2</v>
      </c>
      <c r="I437" s="80">
        <f t="shared" si="26"/>
        <v>2.4076853159856325E-5</v>
      </c>
      <c r="J437" s="80">
        <f>'JCN-R3 SP500 Total MRP 1'!J437</f>
        <v>0.05</v>
      </c>
      <c r="K437" s="81">
        <f t="shared" si="27"/>
        <v>2.6159500958183896E-5</v>
      </c>
    </row>
    <row r="438" spans="2:11">
      <c r="B438" s="83" t="str">
        <f>'JCN-R3 SP500 Total MRP 1'!B438</f>
        <v>Baker Hughes Co</v>
      </c>
      <c r="C438" s="84" t="str">
        <f>'JCN-R3 SP500 Total MRP 1'!C438</f>
        <v>BKR</v>
      </c>
      <c r="D438" s="85">
        <f>'JCN-R3 SP500 Total MRP 1'!D438</f>
        <v>43.95</v>
      </c>
      <c r="E438" s="86">
        <f>'JCN-R3 SP500 Total MRP 1'!E438</f>
        <v>990.34957999999995</v>
      </c>
      <c r="F438" s="86" t="str">
        <f t="shared" si="25"/>
        <v>Excl.</v>
      </c>
      <c r="G438" s="78" t="str">
        <f t="shared" si="24"/>
        <v>Excl.</v>
      </c>
      <c r="H438" s="80">
        <f>'JCN-R3 SP500 Total MRP 1'!H438</f>
        <v>2.0932878270762231E-2</v>
      </c>
      <c r="I438" s="80" t="str">
        <f t="shared" si="26"/>
        <v>n/a</v>
      </c>
      <c r="J438" s="80">
        <f>'JCN-R3 SP500 Total MRP 1'!J438</f>
        <v>0.3</v>
      </c>
      <c r="K438" s="81" t="str">
        <f t="shared" si="27"/>
        <v>n/a</v>
      </c>
    </row>
    <row r="439" spans="2:11">
      <c r="B439" s="83" t="str">
        <f>'JCN-R3 SP500 Total MRP 1'!B439</f>
        <v>Mosaic Co/The</v>
      </c>
      <c r="C439" s="84" t="str">
        <f>'JCN-R3 SP500 Total MRP 1'!C439</f>
        <v>MOS</v>
      </c>
      <c r="D439" s="85">
        <f>'JCN-R3 SP500 Total MRP 1'!D439</f>
        <v>27.01</v>
      </c>
      <c r="E439" s="86">
        <f>'JCN-R3 SP500 Total MRP 1'!E439</f>
        <v>316.93923000000001</v>
      </c>
      <c r="F439" s="86" t="str">
        <f t="shared" si="25"/>
        <v>Excl.</v>
      </c>
      <c r="G439" s="78" t="str">
        <f t="shared" si="24"/>
        <v>Excl.</v>
      </c>
      <c r="H439" s="80">
        <f>'JCN-R3 SP500 Total MRP 1'!H439</f>
        <v>3.2580525731210661E-2</v>
      </c>
      <c r="I439" s="80" t="str">
        <f t="shared" si="26"/>
        <v>n/a</v>
      </c>
      <c r="J439" s="80">
        <f>'JCN-R3 SP500 Total MRP 1'!J439</f>
        <v>-0.09</v>
      </c>
      <c r="K439" s="81" t="str">
        <f t="shared" si="27"/>
        <v>n/a</v>
      </c>
    </row>
    <row r="440" spans="2:11">
      <c r="B440" s="83" t="str">
        <f>'JCN-R3 SP500 Total MRP 1'!B440</f>
        <v>Expedia Group Inc</v>
      </c>
      <c r="C440" s="84" t="str">
        <f>'JCN-R3 SP500 Total MRP 1'!C440</f>
        <v>EXPE</v>
      </c>
      <c r="D440" s="85">
        <f>'JCN-R3 SP500 Total MRP 1'!D440</f>
        <v>168.1</v>
      </c>
      <c r="E440" s="86">
        <f>'JCN-R3 SP500 Total MRP 1'!E440</f>
        <v>123.33362</v>
      </c>
      <c r="F440" s="86" t="str">
        <f t="shared" si="25"/>
        <v>Excl.</v>
      </c>
      <c r="G440" s="78" t="str">
        <f t="shared" si="24"/>
        <v>Excl.</v>
      </c>
      <c r="H440" s="80">
        <f>'JCN-R3 SP500 Total MRP 1'!H440</f>
        <v>9.5181439619274246E-3</v>
      </c>
      <c r="I440" s="80" t="str">
        <f t="shared" si="26"/>
        <v>n/a</v>
      </c>
      <c r="J440" s="80">
        <f>'JCN-R3 SP500 Total MRP 1'!J440</f>
        <v>0.39</v>
      </c>
      <c r="K440" s="81" t="str">
        <f t="shared" si="27"/>
        <v>n/a</v>
      </c>
    </row>
    <row r="441" spans="2:11">
      <c r="B441" s="83" t="str">
        <f>'JCN-R3 SP500 Total MRP 1'!B441</f>
        <v>CF Industries Holdings Inc</v>
      </c>
      <c r="C441" s="84" t="str">
        <f>'JCN-R3 SP500 Total MRP 1'!C441</f>
        <v>CF</v>
      </c>
      <c r="D441" s="85">
        <f>'JCN-R3 SP500 Total MRP 1'!D441</f>
        <v>78.150000000000006</v>
      </c>
      <c r="E441" s="86">
        <f>'JCN-R3 SP500 Total MRP 1'!E441</f>
        <v>166.46719999999999</v>
      </c>
      <c r="F441" s="86" t="str">
        <f t="shared" si="25"/>
        <v>Excl.</v>
      </c>
      <c r="G441" s="78" t="str">
        <f t="shared" si="24"/>
        <v>Excl.</v>
      </c>
      <c r="H441" s="80">
        <f>'JCN-R3 SP500 Total MRP 1'!H441</f>
        <v>2.5591810620601407E-2</v>
      </c>
      <c r="I441" s="80" t="str">
        <f t="shared" si="26"/>
        <v>n/a</v>
      </c>
      <c r="J441" s="80" t="str">
        <f>'JCN-R3 SP500 Total MRP 1'!J441</f>
        <v/>
      </c>
      <c r="K441" s="81" t="str">
        <f t="shared" si="27"/>
        <v>n/a</v>
      </c>
    </row>
    <row r="442" spans="2:11">
      <c r="B442" s="83" t="str">
        <f>'JCN-R3 SP500 Total MRP 1'!B442</f>
        <v>APA Corp</v>
      </c>
      <c r="C442" s="84" t="str">
        <f>'JCN-R3 SP500 Total MRP 1'!C442</f>
        <v>APA</v>
      </c>
      <c r="D442" s="85">
        <f>'JCN-R3 SP500 Total MRP 1'!D442</f>
        <v>21.02</v>
      </c>
      <c r="E442" s="86">
        <f>'JCN-R3 SP500 Total MRP 1'!E442</f>
        <v>364.06432000000001</v>
      </c>
      <c r="F442" s="86">
        <f t="shared" si="25"/>
        <v>7652.6320064000001</v>
      </c>
      <c r="G442" s="78">
        <f t="shared" si="24"/>
        <v>2.0348802312662319E-4</v>
      </c>
      <c r="H442" s="80">
        <f>'JCN-R3 SP500 Total MRP 1'!H442</f>
        <v>4.7573739295908662E-2</v>
      </c>
      <c r="I442" s="80">
        <f t="shared" si="26"/>
        <v>9.6806861620658042E-6</v>
      </c>
      <c r="J442" s="80">
        <f>'JCN-R3 SP500 Total MRP 1'!J442</f>
        <v>0.06</v>
      </c>
      <c r="K442" s="81">
        <f t="shared" si="27"/>
        <v>1.2209281387597391E-5</v>
      </c>
    </row>
    <row r="443" spans="2:11">
      <c r="B443" s="83" t="str">
        <f>'JCN-R3 SP500 Total MRP 1'!B443</f>
        <v>Leidos Holdings Inc</v>
      </c>
      <c r="C443" s="84" t="str">
        <f>'JCN-R3 SP500 Total MRP 1'!C443</f>
        <v>LDOS</v>
      </c>
      <c r="D443" s="85">
        <f>'JCN-R3 SP500 Total MRP 1'!D443</f>
        <v>134.94</v>
      </c>
      <c r="E443" s="86">
        <f>'JCN-R3 SP500 Total MRP 1'!E443</f>
        <v>128.21386999999999</v>
      </c>
      <c r="F443" s="86">
        <f t="shared" si="25"/>
        <v>17301.179617799997</v>
      </c>
      <c r="G443" s="78">
        <f t="shared" si="24"/>
        <v>4.6004862578527702E-4</v>
      </c>
      <c r="H443" s="80">
        <f>'JCN-R3 SP500 Total MRP 1'!H443</f>
        <v>1.185712168371128E-2</v>
      </c>
      <c r="I443" s="80">
        <f t="shared" si="26"/>
        <v>5.4548525363601845E-6</v>
      </c>
      <c r="J443" s="80">
        <f>'JCN-R3 SP500 Total MRP 1'!J443</f>
        <v>0.08</v>
      </c>
      <c r="K443" s="81">
        <f t="shared" si="27"/>
        <v>3.6803890062822165E-5</v>
      </c>
    </row>
    <row r="444" spans="2:11">
      <c r="B444" s="83" t="str">
        <f>'JCN-R3 SP500 Total MRP 1'!B444</f>
        <v>Alphabet Inc</v>
      </c>
      <c r="C444" s="84" t="str">
        <f>'JCN-R3 SP500 Total MRP 1'!C444</f>
        <v>GOOG</v>
      </c>
      <c r="D444" s="85">
        <f>'JCN-R3 SP500 Total MRP 1'!D444</f>
        <v>156.22999999999999</v>
      </c>
      <c r="E444" s="86">
        <f>'JCN-R3 SP500 Total MRP 1'!E444</f>
        <v>5497</v>
      </c>
      <c r="F444" s="86">
        <f t="shared" si="25"/>
        <v>858796.30999999994</v>
      </c>
      <c r="G444" s="78">
        <f t="shared" si="24"/>
        <v>2.2835903156481176E-2</v>
      </c>
      <c r="H444" s="80">
        <f>'JCN-R3 SP500 Total MRP 1'!H444</f>
        <v>5.1206554438968203E-3</v>
      </c>
      <c r="I444" s="80">
        <f t="shared" si="26"/>
        <v>1.1693479181453592E-4</v>
      </c>
      <c r="J444" s="80">
        <f>'JCN-R3 SP500 Total MRP 1'!J444</f>
        <v>0.13500000000000001</v>
      </c>
      <c r="K444" s="81">
        <f t="shared" si="27"/>
        <v>3.082846926124959E-3</v>
      </c>
    </row>
    <row r="445" spans="2:11">
      <c r="B445" s="83" t="str">
        <f>'JCN-R3 SP500 Total MRP 1'!B445</f>
        <v>TKO Group Holdings Inc</v>
      </c>
      <c r="C445" s="84" t="str">
        <f>'JCN-R3 SP500 Total MRP 1'!C445</f>
        <v>TKO</v>
      </c>
      <c r="D445" s="85">
        <f>'JCN-R3 SP500 Total MRP 1'!D445</f>
        <v>152.81</v>
      </c>
      <c r="E445" s="86">
        <f>'JCN-R3 SP500 Total MRP 1'!E445</f>
        <v>81.553820000000002</v>
      </c>
      <c r="F445" s="86" t="str">
        <f t="shared" si="25"/>
        <v>Excl.</v>
      </c>
      <c r="G445" s="78" t="str">
        <f t="shared" si="24"/>
        <v>Excl.</v>
      </c>
      <c r="H445" s="80">
        <f>'JCN-R3 SP500 Total MRP 1'!H445</f>
        <v>9.9469929978404561E-3</v>
      </c>
      <c r="I445" s="80" t="str">
        <f t="shared" si="26"/>
        <v>n/a</v>
      </c>
      <c r="J445" s="80" t="str">
        <f>'JCN-R3 SP500 Total MRP 1'!J445</f>
        <v/>
      </c>
      <c r="K445" s="81" t="str">
        <f t="shared" si="27"/>
        <v>n/a</v>
      </c>
    </row>
    <row r="446" spans="2:11">
      <c r="B446" s="83" t="str">
        <f>'JCN-R3 SP500 Total MRP 1'!B446</f>
        <v>First Solar Inc</v>
      </c>
      <c r="C446" s="84" t="str">
        <f>'JCN-R3 SP500 Total MRP 1'!C446</f>
        <v>FSLR</v>
      </c>
      <c r="D446" s="85">
        <f>'JCN-R3 SP500 Total MRP 1'!D446</f>
        <v>126.43</v>
      </c>
      <c r="E446" s="86">
        <f>'JCN-R3 SP500 Total MRP 1'!E446</f>
        <v>107.06211</v>
      </c>
      <c r="F446" s="86" t="str">
        <f t="shared" si="25"/>
        <v>Excl.</v>
      </c>
      <c r="G446" s="78" t="str">
        <f t="shared" si="24"/>
        <v>Excl.</v>
      </c>
      <c r="H446" s="80" t="str">
        <f>'JCN-R3 SP500 Total MRP 1'!H446</f>
        <v>n/a</v>
      </c>
      <c r="I446" s="80" t="str">
        <f t="shared" si="26"/>
        <v>n/a</v>
      </c>
      <c r="J446" s="80">
        <f>'JCN-R3 SP500 Total MRP 1'!J446</f>
        <v>0.34499999999999997</v>
      </c>
      <c r="K446" s="81" t="str">
        <f t="shared" si="27"/>
        <v>n/a</v>
      </c>
    </row>
    <row r="447" spans="2:11">
      <c r="B447" s="83" t="str">
        <f>'JCN-R3 SP500 Total MRP 1'!B447</f>
        <v>Discover Financial Services</v>
      </c>
      <c r="C447" s="84" t="str">
        <f>'JCN-R3 SP500 Total MRP 1'!C447</f>
        <v>DFS</v>
      </c>
      <c r="D447" s="85">
        <f>'JCN-R3 SP500 Total MRP 1'!D447</f>
        <v>170.7</v>
      </c>
      <c r="E447" s="86">
        <f>'JCN-R3 SP500 Total MRP 1'!E447</f>
        <v>251.60413</v>
      </c>
      <c r="F447" s="86">
        <f t="shared" si="25"/>
        <v>42948.824990999994</v>
      </c>
      <c r="G447" s="78">
        <f t="shared" si="24"/>
        <v>1.1420347255324543E-3</v>
      </c>
      <c r="H447" s="80">
        <f>'JCN-R3 SP500 Total MRP 1'!H447</f>
        <v>1.6403046280023433E-2</v>
      </c>
      <c r="I447" s="80">
        <f t="shared" si="26"/>
        <v>1.8732848456302706E-5</v>
      </c>
      <c r="J447" s="80">
        <f>'JCN-R3 SP500 Total MRP 1'!J447</f>
        <v>0.04</v>
      </c>
      <c r="K447" s="81">
        <f t="shared" si="27"/>
        <v>4.5681389021298172E-5</v>
      </c>
    </row>
    <row r="448" spans="2:11">
      <c r="B448" s="83" t="str">
        <f>'JCN-R3 SP500 Total MRP 1'!B448</f>
        <v>Visa Inc</v>
      </c>
      <c r="C448" s="84" t="str">
        <f>'JCN-R3 SP500 Total MRP 1'!C448</f>
        <v>V</v>
      </c>
      <c r="D448" s="85">
        <f>'JCN-R3 SP500 Total MRP 1'!D448</f>
        <v>350.46</v>
      </c>
      <c r="E448" s="86">
        <f>'JCN-R3 SP500 Total MRP 1'!E448</f>
        <v>1723.3623500000001</v>
      </c>
      <c r="F448" s="86">
        <f t="shared" si="25"/>
        <v>603969.569181</v>
      </c>
      <c r="G448" s="78">
        <f t="shared" si="24"/>
        <v>1.605990900365999E-2</v>
      </c>
      <c r="H448" s="80">
        <f>'JCN-R3 SP500 Total MRP 1'!H448</f>
        <v>6.7340067340067337E-3</v>
      </c>
      <c r="I448" s="80">
        <f t="shared" si="26"/>
        <v>1.0814753537818175E-4</v>
      </c>
      <c r="J448" s="80">
        <f>'JCN-R3 SP500 Total MRP 1'!J448</f>
        <v>0.13500000000000001</v>
      </c>
      <c r="K448" s="81">
        <f t="shared" si="27"/>
        <v>2.1680877154940988E-3</v>
      </c>
    </row>
    <row r="449" spans="2:11">
      <c r="B449" s="83" t="str">
        <f>'JCN-R3 SP500 Total MRP 1'!B449</f>
        <v>Mid-America Apartment Communities Inc</v>
      </c>
      <c r="C449" s="84" t="str">
        <f>'JCN-R3 SP500 Total MRP 1'!C449</f>
        <v>MAA</v>
      </c>
      <c r="D449" s="85">
        <f>'JCN-R3 SP500 Total MRP 1'!D449</f>
        <v>167.58</v>
      </c>
      <c r="E449" s="86">
        <f>'JCN-R3 SP500 Total MRP 1'!E449</f>
        <v>116.90178</v>
      </c>
      <c r="F449" s="86" t="str">
        <f t="shared" si="25"/>
        <v>Excl.</v>
      </c>
      <c r="G449" s="78" t="str">
        <f t="shared" si="24"/>
        <v>Excl.</v>
      </c>
      <c r="H449" s="80">
        <f>'JCN-R3 SP500 Total MRP 1'!H449</f>
        <v>3.616183315431435E-2</v>
      </c>
      <c r="I449" s="80" t="str">
        <f t="shared" si="26"/>
        <v>n/a</v>
      </c>
      <c r="J449" s="80">
        <f>'JCN-R3 SP500 Total MRP 1'!J449</f>
        <v>-0.13500000000000001</v>
      </c>
      <c r="K449" s="81" t="str">
        <f t="shared" si="27"/>
        <v>n/a</v>
      </c>
    </row>
    <row r="450" spans="2:11">
      <c r="B450" s="83" t="str">
        <f>'JCN-R3 SP500 Total MRP 1'!B450</f>
        <v>Xylem Inc/NY</v>
      </c>
      <c r="C450" s="84" t="str">
        <f>'JCN-R3 SP500 Total MRP 1'!C450</f>
        <v>XYL</v>
      </c>
      <c r="D450" s="85">
        <f>'JCN-R3 SP500 Total MRP 1'!D450</f>
        <v>119.46</v>
      </c>
      <c r="E450" s="86">
        <f>'JCN-R3 SP500 Total MRP 1'!E450</f>
        <v>243.34947</v>
      </c>
      <c r="F450" s="86">
        <f t="shared" si="25"/>
        <v>29070.527686199999</v>
      </c>
      <c r="G450" s="78">
        <f t="shared" si="24"/>
        <v>7.7300257024843068E-4</v>
      </c>
      <c r="H450" s="80">
        <f>'JCN-R3 SP500 Total MRP 1'!H450</f>
        <v>1.339360455382555E-2</v>
      </c>
      <c r="I450" s="80">
        <f t="shared" si="26"/>
        <v>1.0353290744998236E-5</v>
      </c>
      <c r="J450" s="80">
        <f>'JCN-R3 SP500 Total MRP 1'!J450</f>
        <v>0.11</v>
      </c>
      <c r="K450" s="81">
        <f t="shared" si="27"/>
        <v>8.503028272732738E-5</v>
      </c>
    </row>
    <row r="451" spans="2:11">
      <c r="B451" s="83" t="str">
        <f>'JCN-R3 SP500 Total MRP 1'!B451</f>
        <v>Marathon Petroleum Corp</v>
      </c>
      <c r="C451" s="84" t="str">
        <f>'JCN-R3 SP500 Total MRP 1'!C451</f>
        <v>MPC</v>
      </c>
      <c r="D451" s="85">
        <f>'JCN-R3 SP500 Total MRP 1'!D451</f>
        <v>145.69</v>
      </c>
      <c r="E451" s="86">
        <f>'JCN-R3 SP500 Total MRP 1'!E451</f>
        <v>311.53136000000001</v>
      </c>
      <c r="F451" s="86" t="str">
        <f t="shared" si="25"/>
        <v>Excl.</v>
      </c>
      <c r="G451" s="78" t="str">
        <f t="shared" si="24"/>
        <v>Excl.</v>
      </c>
      <c r="H451" s="80">
        <f>'JCN-R3 SP500 Total MRP 1'!H451</f>
        <v>2.4984556249571008E-2</v>
      </c>
      <c r="I451" s="80" t="str">
        <f t="shared" si="26"/>
        <v>n/a</v>
      </c>
      <c r="J451" s="80">
        <f>'JCN-R3 SP500 Total MRP 1'!J451</f>
        <v>-0.06</v>
      </c>
      <c r="K451" s="81" t="str">
        <f t="shared" si="27"/>
        <v>n/a</v>
      </c>
    </row>
    <row r="452" spans="2:11">
      <c r="B452" s="83" t="str">
        <f>'JCN-R3 SP500 Total MRP 1'!B452</f>
        <v>Tractor Supply Co</v>
      </c>
      <c r="C452" s="84" t="str">
        <f>'JCN-R3 SP500 Total MRP 1'!C452</f>
        <v>TSCO</v>
      </c>
      <c r="D452" s="85">
        <f>'JCN-R3 SP500 Total MRP 1'!D452</f>
        <v>55.1</v>
      </c>
      <c r="E452" s="86">
        <f>'JCN-R3 SP500 Total MRP 1'!E452</f>
        <v>531.61539000000005</v>
      </c>
      <c r="F452" s="86">
        <f t="shared" si="25"/>
        <v>29292.007989000005</v>
      </c>
      <c r="G452" s="78">
        <f t="shared" si="24"/>
        <v>7.7889186283960291E-4</v>
      </c>
      <c r="H452" s="80">
        <f>'JCN-R3 SP500 Total MRP 1'!H452</f>
        <v>1.6696914700544466E-2</v>
      </c>
      <c r="I452" s="80">
        <f t="shared" si="26"/>
        <v>1.3005090994781031E-5</v>
      </c>
      <c r="J452" s="80">
        <f>'JCN-R3 SP500 Total MRP 1'!J452</f>
        <v>0.1</v>
      </c>
      <c r="K452" s="81">
        <f t="shared" si="27"/>
        <v>7.7889186283960302E-5</v>
      </c>
    </row>
    <row r="453" spans="2:11">
      <c r="B453" s="83" t="str">
        <f>'JCN-R3 SP500 Total MRP 1'!B453</f>
        <v>Advanced Micro Devices Inc</v>
      </c>
      <c r="C453" s="84" t="str">
        <f>'JCN-R3 SP500 Total MRP 1'!C453</f>
        <v>AMD</v>
      </c>
      <c r="D453" s="85">
        <f>'JCN-R3 SP500 Total MRP 1'!D453</f>
        <v>102.74</v>
      </c>
      <c r="E453" s="86">
        <f>'JCN-R3 SP500 Total MRP 1'!E453</f>
        <v>1616.2975200000001</v>
      </c>
      <c r="F453" s="86">
        <f t="shared" si="25"/>
        <v>166058.40720479999</v>
      </c>
      <c r="G453" s="78">
        <f t="shared" si="24"/>
        <v>4.4155915216360546E-3</v>
      </c>
      <c r="H453" s="80" t="str">
        <f>'JCN-R3 SP500 Total MRP 1'!H453</f>
        <v>n/a</v>
      </c>
      <c r="I453" s="80" t="str">
        <f t="shared" si="26"/>
        <v>n/a</v>
      </c>
      <c r="J453" s="80">
        <f>'JCN-R3 SP500 Total MRP 1'!J453</f>
        <v>0.17</v>
      </c>
      <c r="K453" s="81">
        <f t="shared" si="27"/>
        <v>7.5065055867812932E-4</v>
      </c>
    </row>
    <row r="454" spans="2:11">
      <c r="B454" s="83" t="str">
        <f>'JCN-R3 SP500 Total MRP 1'!B454</f>
        <v>ResMed Inc</v>
      </c>
      <c r="C454" s="84" t="str">
        <f>'JCN-R3 SP500 Total MRP 1'!C454</f>
        <v>RMD</v>
      </c>
      <c r="D454" s="85">
        <f>'JCN-R3 SP500 Total MRP 1'!D454</f>
        <v>223.85</v>
      </c>
      <c r="E454" s="86">
        <f>'JCN-R3 SP500 Total MRP 1'!E454</f>
        <v>146.86690999999999</v>
      </c>
      <c r="F454" s="86">
        <f t="shared" si="25"/>
        <v>32876.157803499998</v>
      </c>
      <c r="G454" s="78">
        <f t="shared" si="24"/>
        <v>8.7419653183875342E-4</v>
      </c>
      <c r="H454" s="80">
        <f>'JCN-R3 SP500 Total MRP 1'!H454</f>
        <v>9.4706276524458358E-3</v>
      </c>
      <c r="I454" s="80">
        <f t="shared" si="26"/>
        <v>8.2791898481043442E-6</v>
      </c>
      <c r="J454" s="80">
        <f>'JCN-R3 SP500 Total MRP 1'!J454</f>
        <v>0.11</v>
      </c>
      <c r="K454" s="81">
        <f t="shared" si="27"/>
        <v>9.6161618502262877E-5</v>
      </c>
    </row>
    <row r="455" spans="2:11">
      <c r="B455" s="83" t="str">
        <f>'JCN-R3 SP500 Total MRP 1'!B455</f>
        <v>Mettler-Toledo International Inc</v>
      </c>
      <c r="C455" s="84" t="str">
        <f>'JCN-R3 SP500 Total MRP 1'!C455</f>
        <v>MTD</v>
      </c>
      <c r="D455" s="85">
        <f>'JCN-R3 SP500 Total MRP 1'!D455</f>
        <v>1180.9100000000001</v>
      </c>
      <c r="E455" s="86">
        <f>'JCN-R3 SP500 Total MRP 1'!E455</f>
        <v>20.840949999999999</v>
      </c>
      <c r="F455" s="86">
        <f t="shared" si="25"/>
        <v>24611.286264500002</v>
      </c>
      <c r="G455" s="78">
        <f t="shared" si="24"/>
        <v>6.5442869647699986E-4</v>
      </c>
      <c r="H455" s="80" t="str">
        <f>'JCN-R3 SP500 Total MRP 1'!H455</f>
        <v>n/a</v>
      </c>
      <c r="I455" s="80" t="str">
        <f t="shared" si="26"/>
        <v>n/a</v>
      </c>
      <c r="J455" s="80">
        <f>'JCN-R3 SP500 Total MRP 1'!J455</f>
        <v>9.5000000000000001E-2</v>
      </c>
      <c r="K455" s="81">
        <f t="shared" si="27"/>
        <v>6.2170726165314982E-5</v>
      </c>
    </row>
    <row r="456" spans="2:11">
      <c r="B456" s="83" t="str">
        <f>'JCN-R3 SP500 Total MRP 1'!B456</f>
        <v>VICI Properties Inc</v>
      </c>
      <c r="C456" s="84" t="str">
        <f>'JCN-R3 SP500 Total MRP 1'!C456</f>
        <v>VICI</v>
      </c>
      <c r="D456" s="85">
        <f>'JCN-R3 SP500 Total MRP 1'!D456</f>
        <v>32.619999999999997</v>
      </c>
      <c r="E456" s="86">
        <f>'JCN-R3 SP500 Total MRP 1'!E456</f>
        <v>1056.70255</v>
      </c>
      <c r="F456" s="86">
        <f t="shared" si="25"/>
        <v>34469.637180999998</v>
      </c>
      <c r="G456" s="78">
        <f t="shared" si="24"/>
        <v>9.1656809343342287E-4</v>
      </c>
      <c r="H456" s="80">
        <f>'JCN-R3 SP500 Total MRP 1'!H456</f>
        <v>5.3034947884733299E-2</v>
      </c>
      <c r="I456" s="80">
        <f t="shared" si="26"/>
        <v>4.8610141068050942E-5</v>
      </c>
      <c r="J456" s="80">
        <f>'JCN-R3 SP500 Total MRP 1'!J456</f>
        <v>9.5000000000000001E-2</v>
      </c>
      <c r="K456" s="81">
        <f t="shared" si="27"/>
        <v>8.7073968876175169E-5</v>
      </c>
    </row>
    <row r="457" spans="2:11">
      <c r="B457" s="83" t="str">
        <f>'JCN-R3 SP500 Total MRP 1'!B457</f>
        <v>Copart Inc</v>
      </c>
      <c r="C457" s="84" t="str">
        <f>'JCN-R3 SP500 Total MRP 1'!C457</f>
        <v>CPRT</v>
      </c>
      <c r="D457" s="85">
        <f>'JCN-R3 SP500 Total MRP 1'!D457</f>
        <v>56.59</v>
      </c>
      <c r="E457" s="86">
        <f>'JCN-R3 SP500 Total MRP 1'!E457</f>
        <v>966.09295999999995</v>
      </c>
      <c r="F457" s="86">
        <f t="shared" si="25"/>
        <v>54671.200606400002</v>
      </c>
      <c r="G457" s="78">
        <f t="shared" si="24"/>
        <v>1.4537396446152703E-3</v>
      </c>
      <c r="H457" s="80" t="str">
        <f>'JCN-R3 SP500 Total MRP 1'!H457</f>
        <v>n/a</v>
      </c>
      <c r="I457" s="80" t="str">
        <f t="shared" si="26"/>
        <v>n/a</v>
      </c>
      <c r="J457" s="80">
        <f>'JCN-R3 SP500 Total MRP 1'!J457</f>
        <v>0.09</v>
      </c>
      <c r="K457" s="81">
        <f t="shared" si="27"/>
        <v>1.3083656801537432E-4</v>
      </c>
    </row>
    <row r="458" spans="2:11">
      <c r="B458" s="83" t="str">
        <f>'JCN-R3 SP500 Total MRP 1'!B458</f>
        <v>Jacobs Solutions Inc</v>
      </c>
      <c r="C458" s="84" t="str">
        <f>'JCN-R3 SP500 Total MRP 1'!C458</f>
        <v>J</v>
      </c>
      <c r="D458" s="85">
        <f>'JCN-R3 SP500 Total MRP 1'!D458</f>
        <v>120.89</v>
      </c>
      <c r="E458" s="86">
        <f>'JCN-R3 SP500 Total MRP 1'!E458</f>
        <v>122.54367000000001</v>
      </c>
      <c r="F458" s="86">
        <f t="shared" si="25"/>
        <v>14814.304266300001</v>
      </c>
      <c r="G458" s="78">
        <f t="shared" si="24"/>
        <v>3.9392113545046881E-4</v>
      </c>
      <c r="H458" s="80">
        <f>'JCN-R3 SP500 Total MRP 1'!H458</f>
        <v>1.0588137976673009E-2</v>
      </c>
      <c r="I458" s="80">
        <f t="shared" si="26"/>
        <v>4.1708913340772607E-6</v>
      </c>
      <c r="J458" s="80">
        <f>'JCN-R3 SP500 Total MRP 1'!J458</f>
        <v>0.11</v>
      </c>
      <c r="K458" s="81">
        <f t="shared" si="27"/>
        <v>4.3331324899551567E-5</v>
      </c>
    </row>
    <row r="459" spans="2:11">
      <c r="B459" s="83" t="str">
        <f>'JCN-R3 SP500 Total MRP 1'!B459</f>
        <v>Albemarle Corp</v>
      </c>
      <c r="C459" s="84" t="str">
        <f>'JCN-R3 SP500 Total MRP 1'!C459</f>
        <v>ALB</v>
      </c>
      <c r="D459" s="85">
        <f>'JCN-R3 SP500 Total MRP 1'!D459</f>
        <v>72.02</v>
      </c>
      <c r="E459" s="86">
        <f>'JCN-R3 SP500 Total MRP 1'!E459</f>
        <v>117.65057</v>
      </c>
      <c r="F459" s="86" t="str">
        <f t="shared" si="25"/>
        <v>Excl.</v>
      </c>
      <c r="G459" s="78" t="str">
        <f t="shared" si="24"/>
        <v>Excl.</v>
      </c>
      <c r="H459" s="80">
        <f>'JCN-R3 SP500 Total MRP 1'!H459</f>
        <v>2.2493751735628995E-2</v>
      </c>
      <c r="I459" s="80" t="str">
        <f t="shared" si="26"/>
        <v>n/a</v>
      </c>
      <c r="J459" s="80">
        <f>'JCN-R3 SP500 Total MRP 1'!J459</f>
        <v>-3.5000000000000003E-2</v>
      </c>
      <c r="K459" s="81" t="str">
        <f t="shared" si="27"/>
        <v>n/a</v>
      </c>
    </row>
    <row r="460" spans="2:11">
      <c r="B460" s="83" t="str">
        <f>'JCN-R3 SP500 Total MRP 1'!B460</f>
        <v>Fortinet Inc</v>
      </c>
      <c r="C460" s="84" t="str">
        <f>'JCN-R3 SP500 Total MRP 1'!C460</f>
        <v>FTNT</v>
      </c>
      <c r="D460" s="85">
        <f>'JCN-R3 SP500 Total MRP 1'!D460</f>
        <v>96.26</v>
      </c>
      <c r="E460" s="86">
        <f>'JCN-R3 SP500 Total MRP 1'!E460</f>
        <v>768.97406000000001</v>
      </c>
      <c r="F460" s="86">
        <f t="shared" si="25"/>
        <v>74021.443015600002</v>
      </c>
      <c r="G460" s="78">
        <f t="shared" si="24"/>
        <v>1.9682740651356919E-3</v>
      </c>
      <c r="H460" s="80" t="str">
        <f>'JCN-R3 SP500 Total MRP 1'!H460</f>
        <v>n/a</v>
      </c>
      <c r="I460" s="80" t="str">
        <f t="shared" si="26"/>
        <v>n/a</v>
      </c>
      <c r="J460" s="80">
        <f>'JCN-R3 SP500 Total MRP 1'!J460</f>
        <v>0.18</v>
      </c>
      <c r="K460" s="81">
        <f t="shared" si="27"/>
        <v>3.5428933172442455E-4</v>
      </c>
    </row>
    <row r="461" spans="2:11">
      <c r="B461" s="83" t="str">
        <f>'JCN-R3 SP500 Total MRP 1'!B461</f>
        <v>Moderna Inc</v>
      </c>
      <c r="C461" s="84" t="str">
        <f>'JCN-R3 SP500 Total MRP 1'!C461</f>
        <v>MRNA</v>
      </c>
      <c r="D461" s="85">
        <f>'JCN-R3 SP500 Total MRP 1'!D461</f>
        <v>28.35</v>
      </c>
      <c r="E461" s="86">
        <f>'JCN-R3 SP500 Total MRP 1'!E461</f>
        <v>386.62259999999998</v>
      </c>
      <c r="F461" s="86" t="str">
        <f t="shared" si="25"/>
        <v>Excl.</v>
      </c>
      <c r="G461" s="78" t="str">
        <f t="shared" si="24"/>
        <v>Excl.</v>
      </c>
      <c r="H461" s="80" t="str">
        <f>'JCN-R3 SP500 Total MRP 1'!H461</f>
        <v>n/a</v>
      </c>
      <c r="I461" s="80" t="str">
        <f t="shared" si="26"/>
        <v>n/a</v>
      </c>
      <c r="J461" s="80">
        <f>'JCN-R3 SP500 Total MRP 1'!J461</f>
        <v>-0.16</v>
      </c>
      <c r="K461" s="81" t="str">
        <f t="shared" si="27"/>
        <v>n/a</v>
      </c>
    </row>
    <row r="462" spans="2:11">
      <c r="B462" s="83" t="str">
        <f>'JCN-R3 SP500 Total MRP 1'!B462</f>
        <v>Essex Property Trust Inc</v>
      </c>
      <c r="C462" s="84" t="str">
        <f>'JCN-R3 SP500 Total MRP 1'!C462</f>
        <v>ESS</v>
      </c>
      <c r="D462" s="85">
        <f>'JCN-R3 SP500 Total MRP 1'!D462</f>
        <v>306.57</v>
      </c>
      <c r="E462" s="86">
        <f>'JCN-R3 SP500 Total MRP 1'!E462</f>
        <v>64.325580000000002</v>
      </c>
      <c r="F462" s="86">
        <f t="shared" si="25"/>
        <v>19720.293060600001</v>
      </c>
      <c r="G462" s="78">
        <f t="shared" si="24"/>
        <v>5.2437428678435915E-4</v>
      </c>
      <c r="H462" s="80">
        <f>'JCN-R3 SP500 Total MRP 1'!H462</f>
        <v>3.3532309097432884E-2</v>
      </c>
      <c r="I462" s="80">
        <f t="shared" si="26"/>
        <v>1.7583480667199047E-5</v>
      </c>
      <c r="J462" s="80">
        <f>'JCN-R3 SP500 Total MRP 1'!J462</f>
        <v>0.03</v>
      </c>
      <c r="K462" s="81">
        <f t="shared" si="27"/>
        <v>1.5731228603530774E-5</v>
      </c>
    </row>
    <row r="463" spans="2:11">
      <c r="B463" s="83" t="str">
        <f>'JCN-R3 SP500 Total MRP 1'!B463</f>
        <v>CoStar Group Inc</v>
      </c>
      <c r="C463" s="84" t="str">
        <f>'JCN-R3 SP500 Total MRP 1'!C463</f>
        <v>CSGP</v>
      </c>
      <c r="D463" s="85">
        <f>'JCN-R3 SP500 Total MRP 1'!D463</f>
        <v>79.23</v>
      </c>
      <c r="E463" s="86">
        <f>'JCN-R3 SP500 Total MRP 1'!E463</f>
        <v>421.76274999999998</v>
      </c>
      <c r="F463" s="86">
        <f t="shared" si="25"/>
        <v>33416.262682499997</v>
      </c>
      <c r="G463" s="78">
        <f t="shared" si="24"/>
        <v>8.8855824085819126E-4</v>
      </c>
      <c r="H463" s="80" t="str">
        <f>'JCN-R3 SP500 Total MRP 1'!H463</f>
        <v>n/a</v>
      </c>
      <c r="I463" s="80" t="str">
        <f t="shared" si="26"/>
        <v>n/a</v>
      </c>
      <c r="J463" s="80">
        <f>'JCN-R3 SP500 Total MRP 1'!J463</f>
        <v>0.115</v>
      </c>
      <c r="K463" s="81">
        <f t="shared" si="27"/>
        <v>1.0218419769869199E-4</v>
      </c>
    </row>
    <row r="464" spans="2:11">
      <c r="B464" s="83" t="str">
        <f>'JCN-R3 SP500 Total MRP 1'!B464</f>
        <v>Realty Income Corp</v>
      </c>
      <c r="C464" s="84" t="str">
        <f>'JCN-R3 SP500 Total MRP 1'!C464</f>
        <v>O</v>
      </c>
      <c r="D464" s="85">
        <f>'JCN-R3 SP500 Total MRP 1'!D464</f>
        <v>58.01</v>
      </c>
      <c r="E464" s="86">
        <f>'JCN-R3 SP500 Total MRP 1'!E464</f>
        <v>891.76916000000006</v>
      </c>
      <c r="F464" s="86">
        <f t="shared" si="25"/>
        <v>51731.528971600004</v>
      </c>
      <c r="G464" s="78">
        <f t="shared" si="24"/>
        <v>1.3755720325954335E-3</v>
      </c>
      <c r="H464" s="80">
        <f>'JCN-R3 SP500 Total MRP 1'!H464</f>
        <v>5.5542147905533537E-2</v>
      </c>
      <c r="I464" s="80">
        <f t="shared" si="26"/>
        <v>7.640222528913097E-5</v>
      </c>
      <c r="J464" s="80">
        <f>'JCN-R3 SP500 Total MRP 1'!J464</f>
        <v>0.05</v>
      </c>
      <c r="K464" s="81">
        <f t="shared" si="27"/>
        <v>6.8778601629771675E-5</v>
      </c>
    </row>
    <row r="465" spans="2:11">
      <c r="B465" s="83" t="str">
        <f>'JCN-R3 SP500 Total MRP 1'!B465</f>
        <v>Westinghouse Air Brake Technologies Corp</v>
      </c>
      <c r="C465" s="84" t="str">
        <f>'JCN-R3 SP500 Total MRP 1'!C465</f>
        <v>WAB</v>
      </c>
      <c r="D465" s="85">
        <f>'JCN-R3 SP500 Total MRP 1'!D465</f>
        <v>181.35</v>
      </c>
      <c r="E465" s="86">
        <f>'JCN-R3 SP500 Total MRP 1'!E465</f>
        <v>170.84815</v>
      </c>
      <c r="F465" s="86">
        <f t="shared" si="25"/>
        <v>30983.312002499999</v>
      </c>
      <c r="G465" s="78">
        <f t="shared" si="24"/>
        <v>8.2386463951636087E-4</v>
      </c>
      <c r="H465" s="80">
        <f>'JCN-R3 SP500 Total MRP 1'!H465</f>
        <v>5.5141990625861594E-3</v>
      </c>
      <c r="I465" s="80">
        <f t="shared" si="26"/>
        <v>4.5429536229190012E-6</v>
      </c>
      <c r="J465" s="80">
        <f>'JCN-R3 SP500 Total MRP 1'!J465</f>
        <v>0.16</v>
      </c>
      <c r="K465" s="81">
        <f t="shared" si="27"/>
        <v>1.3181834232261775E-4</v>
      </c>
    </row>
    <row r="466" spans="2:11">
      <c r="B466" s="83" t="str">
        <f>'JCN-R3 SP500 Total MRP 1'!B466</f>
        <v>Palantir Technologies Inc</v>
      </c>
      <c r="C466" s="84" t="str">
        <f>'JCN-R3 SP500 Total MRP 1'!C466</f>
        <v>PLTR</v>
      </c>
      <c r="D466" s="85">
        <f>'JCN-R3 SP500 Total MRP 1'!D466</f>
        <v>84.4</v>
      </c>
      <c r="E466" s="86">
        <f>'JCN-R3 SP500 Total MRP 1'!E466</f>
        <v>2248.9508300000002</v>
      </c>
      <c r="F466" s="86" t="str">
        <f t="shared" si="25"/>
        <v>Excl.</v>
      </c>
      <c r="G466" s="78" t="str">
        <f t="shared" si="24"/>
        <v>Excl.</v>
      </c>
      <c r="H466" s="80" t="str">
        <f>'JCN-R3 SP500 Total MRP 1'!H466</f>
        <v>n/a</v>
      </c>
      <c r="I466" s="80" t="str">
        <f t="shared" si="26"/>
        <v>n/a</v>
      </c>
      <c r="J466" s="80" t="str">
        <f>'JCN-R3 SP500 Total MRP 1'!J466</f>
        <v/>
      </c>
      <c r="K466" s="81" t="str">
        <f t="shared" si="27"/>
        <v>n/a</v>
      </c>
    </row>
    <row r="467" spans="2:11">
      <c r="B467" s="83" t="str">
        <f>'JCN-R3 SP500 Total MRP 1'!B467</f>
        <v>Pool Corp</v>
      </c>
      <c r="C467" s="84" t="str">
        <f>'JCN-R3 SP500 Total MRP 1'!C467</f>
        <v>POOL</v>
      </c>
      <c r="D467" s="85">
        <f>'JCN-R3 SP500 Total MRP 1'!D467</f>
        <v>318.35000000000002</v>
      </c>
      <c r="E467" s="86">
        <f>'JCN-R3 SP500 Total MRP 1'!E467</f>
        <v>37.718200000000003</v>
      </c>
      <c r="F467" s="86">
        <f t="shared" si="25"/>
        <v>12007.588970000003</v>
      </c>
      <c r="G467" s="78">
        <f t="shared" si="24"/>
        <v>3.1928891131559664E-4</v>
      </c>
      <c r="H467" s="80">
        <f>'JCN-R3 SP500 Total MRP 1'!H467</f>
        <v>1.5077744620700485E-2</v>
      </c>
      <c r="I467" s="80">
        <f t="shared" si="26"/>
        <v>4.8141566650380515E-6</v>
      </c>
      <c r="J467" s="80">
        <f>'JCN-R3 SP500 Total MRP 1'!J467</f>
        <v>2.5000000000000001E-2</v>
      </c>
      <c r="K467" s="81">
        <f t="shared" si="27"/>
        <v>7.9822227828899168E-6</v>
      </c>
    </row>
    <row r="468" spans="2:11">
      <c r="B468" s="83" t="str">
        <f>'JCN-R3 SP500 Total MRP 1'!B468</f>
        <v>Western Digital Corp</v>
      </c>
      <c r="C468" s="84" t="str">
        <f>'JCN-R3 SP500 Total MRP 1'!C468</f>
        <v>WDC</v>
      </c>
      <c r="D468" s="85">
        <f>'JCN-R3 SP500 Total MRP 1'!D468</f>
        <v>40.43</v>
      </c>
      <c r="E468" s="86">
        <f>'JCN-R3 SP500 Total MRP 1'!E468</f>
        <v>347.82389999999998</v>
      </c>
      <c r="F468" s="86">
        <f t="shared" si="25"/>
        <v>14062.520277</v>
      </c>
      <c r="G468" s="78">
        <f t="shared" si="24"/>
        <v>3.7393075336062499E-4</v>
      </c>
      <c r="H468" s="80" t="str">
        <f>'JCN-R3 SP500 Total MRP 1'!H468</f>
        <v>n/a</v>
      </c>
      <c r="I468" s="80" t="str">
        <f t="shared" si="26"/>
        <v>n/a</v>
      </c>
      <c r="J468" s="80">
        <f>'JCN-R3 SP500 Total MRP 1'!J468</f>
        <v>0.13500000000000001</v>
      </c>
      <c r="K468" s="81">
        <f t="shared" si="27"/>
        <v>5.0480651703684376E-5</v>
      </c>
    </row>
    <row r="469" spans="2:11">
      <c r="B469" s="83" t="str">
        <f>'JCN-R3 SP500 Total MRP 1'!B469</f>
        <v>PepsiCo Inc</v>
      </c>
      <c r="C469" s="84" t="str">
        <f>'JCN-R3 SP500 Total MRP 1'!C469</f>
        <v>PEP</v>
      </c>
      <c r="D469" s="85">
        <f>'JCN-R3 SP500 Total MRP 1'!D469</f>
        <v>149.94</v>
      </c>
      <c r="E469" s="86">
        <f>'JCN-R3 SP500 Total MRP 1'!E469</f>
        <v>1371.3115700000001</v>
      </c>
      <c r="F469" s="86">
        <f t="shared" si="25"/>
        <v>205614.4568058</v>
      </c>
      <c r="G469" s="78">
        <f t="shared" si="24"/>
        <v>5.4674103376034892E-3</v>
      </c>
      <c r="H469" s="80">
        <f>'JCN-R3 SP500 Total MRP 1'!H469</f>
        <v>3.6147792450313458E-2</v>
      </c>
      <c r="I469" s="80">
        <f t="shared" si="26"/>
        <v>1.9763481412438916E-4</v>
      </c>
      <c r="J469" s="80">
        <f>'JCN-R3 SP500 Total MRP 1'!J469</f>
        <v>7.4999999999999997E-2</v>
      </c>
      <c r="K469" s="81">
        <f t="shared" si="27"/>
        <v>4.100557753202617E-4</v>
      </c>
    </row>
    <row r="470" spans="2:11">
      <c r="B470" s="83" t="str">
        <f>'JCN-R3 SP500 Total MRP 1'!B470</f>
        <v>TE Connectivity PLC</v>
      </c>
      <c r="C470" s="84" t="str">
        <f>'JCN-R3 SP500 Total MRP 1'!C470</f>
        <v>TEL</v>
      </c>
      <c r="D470" s="85">
        <f>'JCN-R3 SP500 Total MRP 1'!D470</f>
        <v>141.32</v>
      </c>
      <c r="E470" s="86">
        <f>'JCN-R3 SP500 Total MRP 1'!E470</f>
        <v>298.35318000000001</v>
      </c>
      <c r="F470" s="86">
        <f t="shared" si="25"/>
        <v>42163.271397600001</v>
      </c>
      <c r="G470" s="78">
        <f t="shared" si="24"/>
        <v>1.1211463896439267E-3</v>
      </c>
      <c r="H470" s="80">
        <f>'JCN-R3 SP500 Total MRP 1'!H470</f>
        <v>2.0096235493914524E-2</v>
      </c>
      <c r="I470" s="80">
        <f t="shared" si="26"/>
        <v>2.2530821869436401E-5</v>
      </c>
      <c r="J470" s="80">
        <f>'JCN-R3 SP500 Total MRP 1'!J470</f>
        <v>0.105</v>
      </c>
      <c r="K470" s="81">
        <f t="shared" si="27"/>
        <v>1.177203709126123E-4</v>
      </c>
    </row>
    <row r="471" spans="2:11">
      <c r="B471" s="83" t="str">
        <f>'JCN-R3 SP500 Total MRP 1'!B471</f>
        <v>Diamondback Energy Inc</v>
      </c>
      <c r="C471" s="84" t="str">
        <f>'JCN-R3 SP500 Total MRP 1'!C471</f>
        <v>FANG</v>
      </c>
      <c r="D471" s="85">
        <f>'JCN-R3 SP500 Total MRP 1'!D471</f>
        <v>159.88</v>
      </c>
      <c r="E471" s="86">
        <f>'JCN-R3 SP500 Total MRP 1'!E471</f>
        <v>289.4409</v>
      </c>
      <c r="F471" s="86">
        <f t="shared" si="25"/>
        <v>46275.811091999996</v>
      </c>
      <c r="G471" s="78">
        <f t="shared" ref="G471:G525" si="28">IF(F471="Excl.","Excl.",F471/SUM($F$23:$F$525))</f>
        <v>1.2305012588893511E-3</v>
      </c>
      <c r="H471" s="80">
        <f>'JCN-R3 SP500 Total MRP 1'!H471</f>
        <v>2.501876407305479E-2</v>
      </c>
      <c r="I471" s="80">
        <f t="shared" si="26"/>
        <v>3.0785620687749588E-5</v>
      </c>
      <c r="J471" s="80">
        <f>'JCN-R3 SP500 Total MRP 1'!J471</f>
        <v>2.5000000000000001E-2</v>
      </c>
      <c r="K471" s="81">
        <f t="shared" si="27"/>
        <v>3.0762531472233777E-5</v>
      </c>
    </row>
    <row r="472" spans="2:11">
      <c r="B472" s="83" t="str">
        <f>'JCN-R3 SP500 Total MRP 1'!B472</f>
        <v>Palo Alto Networks Inc</v>
      </c>
      <c r="C472" s="84" t="str">
        <f>'JCN-R3 SP500 Total MRP 1'!C472</f>
        <v>PANW</v>
      </c>
      <c r="D472" s="85">
        <f>'JCN-R3 SP500 Total MRP 1'!D472</f>
        <v>170.64</v>
      </c>
      <c r="E472" s="86">
        <f>'JCN-R3 SP500 Total MRP 1'!E472</f>
        <v>662.1</v>
      </c>
      <c r="F472" s="86" t="str">
        <f t="shared" ref="F472:F524" si="29">IF(OR(J472="",J472&gt;0.2,J472&lt;0),"Excl.",D472*E472)</f>
        <v>Excl.</v>
      </c>
      <c r="G472" s="78" t="str">
        <f t="shared" si="28"/>
        <v>Excl.</v>
      </c>
      <c r="H472" s="80" t="str">
        <f>'JCN-R3 SP500 Total MRP 1'!H472</f>
        <v>n/a</v>
      </c>
      <c r="I472" s="80" t="str">
        <f t="shared" ref="I472:I525" si="30">IFERROR($H472*$G472, "n/a")</f>
        <v>n/a</v>
      </c>
      <c r="J472" s="80" t="str">
        <f>'JCN-R3 SP500 Total MRP 1'!J472</f>
        <v/>
      </c>
      <c r="K472" s="81" t="str">
        <f t="shared" ref="K472:K525" si="31">IFERROR($J472*$G472, "n/a")</f>
        <v>n/a</v>
      </c>
    </row>
    <row r="473" spans="2:11">
      <c r="B473" s="83" t="str">
        <f>'JCN-R3 SP500 Total MRP 1'!B473</f>
        <v>ServiceNow Inc</v>
      </c>
      <c r="C473" s="84" t="str">
        <f>'JCN-R3 SP500 Total MRP 1'!C473</f>
        <v>NOW</v>
      </c>
      <c r="D473" s="85">
        <f>'JCN-R3 SP500 Total MRP 1'!D473</f>
        <v>796.14</v>
      </c>
      <c r="E473" s="86">
        <f>'JCN-R3 SP500 Total MRP 1'!E473</f>
        <v>207.19938999999999</v>
      </c>
      <c r="F473" s="86" t="str">
        <f t="shared" si="29"/>
        <v>Excl.</v>
      </c>
      <c r="G473" s="78" t="str">
        <f t="shared" si="28"/>
        <v>Excl.</v>
      </c>
      <c r="H473" s="80" t="str">
        <f>'JCN-R3 SP500 Total MRP 1'!H473</f>
        <v>n/a</v>
      </c>
      <c r="I473" s="80" t="str">
        <f t="shared" si="30"/>
        <v>n/a</v>
      </c>
      <c r="J473" s="80">
        <f>'JCN-R3 SP500 Total MRP 1'!J473</f>
        <v>0.32500000000000001</v>
      </c>
      <c r="K473" s="81" t="str">
        <f t="shared" si="31"/>
        <v>n/a</v>
      </c>
    </row>
    <row r="474" spans="2:11">
      <c r="B474" s="83" t="str">
        <f>'JCN-R3 SP500 Total MRP 1'!B474</f>
        <v>Church &amp; Dwight Co Inc</v>
      </c>
      <c r="C474" s="84" t="str">
        <f>'JCN-R3 SP500 Total MRP 1'!C474</f>
        <v>CHD</v>
      </c>
      <c r="D474" s="85">
        <f>'JCN-R3 SP500 Total MRP 1'!D474</f>
        <v>110.09</v>
      </c>
      <c r="E474" s="86">
        <f>'JCN-R3 SP500 Total MRP 1'!E474</f>
        <v>246.10900000000001</v>
      </c>
      <c r="F474" s="86">
        <f t="shared" si="29"/>
        <v>27094.139810000001</v>
      </c>
      <c r="G474" s="78">
        <f t="shared" si="28"/>
        <v>7.2044924460530266E-4</v>
      </c>
      <c r="H474" s="80">
        <f>'JCN-R3 SP500 Total MRP 1'!H474</f>
        <v>1.0718503042964846E-2</v>
      </c>
      <c r="I474" s="80">
        <f t="shared" si="30"/>
        <v>7.7221374206036608E-6</v>
      </c>
      <c r="J474" s="80">
        <f>'JCN-R3 SP500 Total MRP 1'!J474</f>
        <v>0.06</v>
      </c>
      <c r="K474" s="81">
        <f t="shared" si="31"/>
        <v>4.3226954676318158E-5</v>
      </c>
    </row>
    <row r="475" spans="2:11">
      <c r="B475" s="83" t="str">
        <f>'JCN-R3 SP500 Total MRP 1'!B475</f>
        <v>Federal Realty Investment Trust</v>
      </c>
      <c r="C475" s="84" t="str">
        <f>'JCN-R3 SP500 Total MRP 1'!C475</f>
        <v>FRT</v>
      </c>
      <c r="D475" s="85">
        <f>'JCN-R3 SP500 Total MRP 1'!D475</f>
        <v>97.82</v>
      </c>
      <c r="E475" s="86">
        <f>'JCN-R3 SP500 Total MRP 1'!E475</f>
        <v>85.780069999999995</v>
      </c>
      <c r="F475" s="86">
        <f t="shared" si="29"/>
        <v>8391.0064473999992</v>
      </c>
      <c r="G475" s="78">
        <f t="shared" si="28"/>
        <v>2.2312183737519269E-4</v>
      </c>
      <c r="H475" s="80">
        <f>'JCN-R3 SP500 Total MRP 1'!H475</f>
        <v>4.4980576569208758E-2</v>
      </c>
      <c r="I475" s="80">
        <f t="shared" si="30"/>
        <v>1.00361488903174E-5</v>
      </c>
      <c r="J475" s="80">
        <f>'JCN-R3 SP500 Total MRP 1'!J475</f>
        <v>2.5000000000000001E-2</v>
      </c>
      <c r="K475" s="81">
        <f t="shared" si="31"/>
        <v>5.5780459343798178E-6</v>
      </c>
    </row>
    <row r="476" spans="2:11">
      <c r="B476" s="83" t="str">
        <f>'JCN-R3 SP500 Total MRP 1'!B476</f>
        <v>MGM Resorts International</v>
      </c>
      <c r="C476" s="84" t="str">
        <f>'JCN-R3 SP500 Total MRP 1'!C476</f>
        <v>MGM</v>
      </c>
      <c r="D476" s="85">
        <f>'JCN-R3 SP500 Total MRP 1'!D476</f>
        <v>29.64</v>
      </c>
      <c r="E476" s="86">
        <f>'JCN-R3 SP500 Total MRP 1'!E476</f>
        <v>282.95058999999998</v>
      </c>
      <c r="F476" s="86" t="str">
        <f t="shared" si="29"/>
        <v>Excl.</v>
      </c>
      <c r="G476" s="78" t="str">
        <f t="shared" si="28"/>
        <v>Excl.</v>
      </c>
      <c r="H476" s="80" t="str">
        <f>'JCN-R3 SP500 Total MRP 1'!H476</f>
        <v>n/a</v>
      </c>
      <c r="I476" s="80" t="str">
        <f t="shared" si="30"/>
        <v>n/a</v>
      </c>
      <c r="J476" s="80">
        <f>'JCN-R3 SP500 Total MRP 1'!J476</f>
        <v>0.25</v>
      </c>
      <c r="K476" s="81" t="str">
        <f t="shared" si="31"/>
        <v>n/a</v>
      </c>
    </row>
    <row r="477" spans="2:11">
      <c r="B477" s="83" t="str">
        <f>'JCN-R3 SP500 Total MRP 1'!B477</f>
        <v>American Electric Power Co Inc</v>
      </c>
      <c r="C477" s="84" t="str">
        <f>'JCN-R3 SP500 Total MRP 1'!C477</f>
        <v>AEP</v>
      </c>
      <c r="D477" s="85">
        <f>'JCN-R3 SP500 Total MRP 1'!D477</f>
        <v>109.27</v>
      </c>
      <c r="E477" s="86">
        <f>'JCN-R3 SP500 Total MRP 1'!E477</f>
        <v>533.98769000000004</v>
      </c>
      <c r="F477" s="86">
        <f t="shared" si="29"/>
        <v>58348.834886299999</v>
      </c>
      <c r="G477" s="78">
        <f t="shared" si="28"/>
        <v>1.551530120986497E-3</v>
      </c>
      <c r="H477" s="80">
        <f>'JCN-R3 SP500 Total MRP 1'!H477</f>
        <v>3.4044110917909765E-2</v>
      </c>
      <c r="I477" s="80">
        <f t="shared" si="30"/>
        <v>5.2820463531342262E-5</v>
      </c>
      <c r="J477" s="80">
        <f>'JCN-R3 SP500 Total MRP 1'!J477</f>
        <v>6.5000000000000002E-2</v>
      </c>
      <c r="K477" s="81">
        <f t="shared" si="31"/>
        <v>1.0084945786412232E-4</v>
      </c>
    </row>
    <row r="478" spans="2:11">
      <c r="B478" s="83" t="str">
        <f>'JCN-R3 SP500 Total MRP 1'!B478</f>
        <v>Invitation Homes Inc</v>
      </c>
      <c r="C478" s="84" t="str">
        <f>'JCN-R3 SP500 Total MRP 1'!C478</f>
        <v>INVH</v>
      </c>
      <c r="D478" s="85">
        <f>'JCN-R3 SP500 Total MRP 1'!D478</f>
        <v>34.85</v>
      </c>
      <c r="E478" s="86">
        <f>'JCN-R3 SP500 Total MRP 1'!E478</f>
        <v>612.68958999999995</v>
      </c>
      <c r="F478" s="86">
        <f t="shared" si="29"/>
        <v>21352.232211499999</v>
      </c>
      <c r="G478" s="78">
        <f t="shared" si="28"/>
        <v>5.6776851656071029E-4</v>
      </c>
      <c r="H478" s="80">
        <f>'JCN-R3 SP500 Total MRP 1'!H478</f>
        <v>3.3285509325681487E-2</v>
      </c>
      <c r="I478" s="80">
        <f t="shared" si="30"/>
        <v>1.8898464252809865E-5</v>
      </c>
      <c r="J478" s="80">
        <f>'JCN-R3 SP500 Total MRP 1'!J478</f>
        <v>7.0000000000000007E-2</v>
      </c>
      <c r="K478" s="81">
        <f t="shared" si="31"/>
        <v>3.9743796159249722E-5</v>
      </c>
    </row>
    <row r="479" spans="2:11">
      <c r="B479" s="83" t="str">
        <f>'JCN-R3 SP500 Total MRP 1'!B479</f>
        <v>PTC Inc</v>
      </c>
      <c r="C479" s="84" t="str">
        <f>'JCN-R3 SP500 Total MRP 1'!C479</f>
        <v>PTC</v>
      </c>
      <c r="D479" s="85">
        <f>'JCN-R3 SP500 Total MRP 1'!D479</f>
        <v>154.94999999999999</v>
      </c>
      <c r="E479" s="86">
        <f>'JCN-R3 SP500 Total MRP 1'!E479</f>
        <v>120.32353999999999</v>
      </c>
      <c r="F479" s="86" t="str">
        <f t="shared" si="29"/>
        <v>Excl.</v>
      </c>
      <c r="G479" s="78" t="str">
        <f t="shared" si="28"/>
        <v>Excl.</v>
      </c>
      <c r="H479" s="80" t="str">
        <f>'JCN-R3 SP500 Total MRP 1'!H479</f>
        <v>n/a</v>
      </c>
      <c r="I479" s="80" t="str">
        <f t="shared" si="30"/>
        <v>n/a</v>
      </c>
      <c r="J479" s="80">
        <f>'JCN-R3 SP500 Total MRP 1'!J479</f>
        <v>0.28999999999999998</v>
      </c>
      <c r="K479" s="81" t="str">
        <f t="shared" si="31"/>
        <v>n/a</v>
      </c>
    </row>
    <row r="480" spans="2:11">
      <c r="B480" s="83" t="str">
        <f>'JCN-R3 SP500 Total MRP 1'!B480</f>
        <v>JB Hunt Transport Services Inc</v>
      </c>
      <c r="C480" s="84" t="str">
        <f>'JCN-R3 SP500 Total MRP 1'!C480</f>
        <v>JBHT</v>
      </c>
      <c r="D480" s="85">
        <f>'JCN-R3 SP500 Total MRP 1'!D480</f>
        <v>147.94999999999999</v>
      </c>
      <c r="E480" s="86">
        <f>'JCN-R3 SP500 Total MRP 1'!E480</f>
        <v>100.00821000000001</v>
      </c>
      <c r="F480" s="86">
        <f t="shared" si="29"/>
        <v>14796.214669499999</v>
      </c>
      <c r="G480" s="78">
        <f t="shared" si="28"/>
        <v>3.9344012234427062E-4</v>
      </c>
      <c r="H480" s="80">
        <f>'JCN-R3 SP500 Total MRP 1'!H480</f>
        <v>1.1895910780669145E-2</v>
      </c>
      <c r="I480" s="80">
        <f t="shared" si="30"/>
        <v>4.6803285929429961E-6</v>
      </c>
      <c r="J480" s="80">
        <f>'JCN-R3 SP500 Total MRP 1'!J480</f>
        <v>0.06</v>
      </c>
      <c r="K480" s="81">
        <f t="shared" si="31"/>
        <v>2.3606407340656235E-5</v>
      </c>
    </row>
    <row r="481" spans="2:11">
      <c r="B481" s="83" t="str">
        <f>'JCN-R3 SP500 Total MRP 1'!B481</f>
        <v>Lam Research Corp</v>
      </c>
      <c r="C481" s="84" t="str">
        <f>'JCN-R3 SP500 Total MRP 1'!C481</f>
        <v>LRCX</v>
      </c>
      <c r="D481" s="85">
        <f>'JCN-R3 SP500 Total MRP 1'!D481</f>
        <v>72.7</v>
      </c>
      <c r="E481" s="86">
        <f>'JCN-R3 SP500 Total MRP 1'!E481</f>
        <v>1283.662</v>
      </c>
      <c r="F481" s="86">
        <f t="shared" si="29"/>
        <v>93322.227400000003</v>
      </c>
      <c r="G481" s="78">
        <f t="shared" si="28"/>
        <v>2.4814933674476482E-3</v>
      </c>
      <c r="H481" s="80">
        <f>'JCN-R3 SP500 Total MRP 1'!H481</f>
        <v>1.265474552957359E-2</v>
      </c>
      <c r="I481" s="80">
        <f t="shared" si="30"/>
        <v>3.1402667098374643E-5</v>
      </c>
      <c r="J481" s="80">
        <f>'JCN-R3 SP500 Total MRP 1'!J481</f>
        <v>0.11</v>
      </c>
      <c r="K481" s="81">
        <f t="shared" si="31"/>
        <v>2.729642704192413E-4</v>
      </c>
    </row>
    <row r="482" spans="2:11">
      <c r="B482" s="83" t="str">
        <f>'JCN-R3 SP500 Total MRP 1'!B482</f>
        <v>Mohawk Industries Inc</v>
      </c>
      <c r="C482" s="84" t="str">
        <f>'JCN-R3 SP500 Total MRP 1'!C482</f>
        <v>MHK</v>
      </c>
      <c r="D482" s="85">
        <f>'JCN-R3 SP500 Total MRP 1'!D482</f>
        <v>114.18</v>
      </c>
      <c r="E482" s="86">
        <f>'JCN-R3 SP500 Total MRP 1'!E482</f>
        <v>62.587229999999998</v>
      </c>
      <c r="F482" s="86">
        <f t="shared" si="29"/>
        <v>7146.2099214</v>
      </c>
      <c r="G482" s="78">
        <f t="shared" si="28"/>
        <v>1.9002195957383116E-4</v>
      </c>
      <c r="H482" s="80" t="str">
        <f>'JCN-R3 SP500 Total MRP 1'!H482</f>
        <v>n/a</v>
      </c>
      <c r="I482" s="80" t="str">
        <f t="shared" si="30"/>
        <v>n/a</v>
      </c>
      <c r="J482" s="80">
        <f>'JCN-R3 SP500 Total MRP 1'!J482</f>
        <v>0.02</v>
      </c>
      <c r="K482" s="81">
        <f t="shared" si="31"/>
        <v>3.8004391914766234E-6</v>
      </c>
    </row>
    <row r="483" spans="2:11">
      <c r="B483" s="83" t="str">
        <f>'JCN-R3 SP500 Total MRP 1'!B483</f>
        <v>GE HealthCare Technologies Inc</v>
      </c>
      <c r="C483" s="84" t="str">
        <f>'JCN-R3 SP500 Total MRP 1'!C483</f>
        <v>GEHC</v>
      </c>
      <c r="D483" s="85">
        <f>'JCN-R3 SP500 Total MRP 1'!D483</f>
        <v>80.709999999999994</v>
      </c>
      <c r="E483" s="86">
        <f>'JCN-R3 SP500 Total MRP 1'!E483</f>
        <v>457.29831000000001</v>
      </c>
      <c r="F483" s="86" t="str">
        <f t="shared" si="29"/>
        <v>Excl.</v>
      </c>
      <c r="G483" s="78" t="str">
        <f t="shared" si="28"/>
        <v>Excl.</v>
      </c>
      <c r="H483" s="80">
        <f>'JCN-R3 SP500 Total MRP 1'!H483</f>
        <v>1.7346053772766697E-3</v>
      </c>
      <c r="I483" s="80" t="str">
        <f t="shared" si="30"/>
        <v>n/a</v>
      </c>
      <c r="J483" s="80" t="str">
        <f>'JCN-R3 SP500 Total MRP 1'!J483</f>
        <v/>
      </c>
      <c r="K483" s="81" t="str">
        <f t="shared" si="31"/>
        <v>n/a</v>
      </c>
    </row>
    <row r="484" spans="2:11">
      <c r="B484" s="83" t="str">
        <f>'JCN-R3 SP500 Total MRP 1'!B484</f>
        <v>Pentair PLC</v>
      </c>
      <c r="C484" s="84" t="str">
        <f>'JCN-R3 SP500 Total MRP 1'!C484</f>
        <v>PNR</v>
      </c>
      <c r="D484" s="85">
        <f>'JCN-R3 SP500 Total MRP 1'!D484</f>
        <v>87.48</v>
      </c>
      <c r="E484" s="86">
        <f>'JCN-R3 SP500 Total MRP 1'!E484</f>
        <v>164.96968000000001</v>
      </c>
      <c r="F484" s="86">
        <f t="shared" si="29"/>
        <v>14431.547606400001</v>
      </c>
      <c r="G484" s="78">
        <f t="shared" si="28"/>
        <v>3.8374340888574403E-4</v>
      </c>
      <c r="H484" s="80">
        <f>'JCN-R3 SP500 Total MRP 1'!H484</f>
        <v>1.1431184270690443E-2</v>
      </c>
      <c r="I484" s="80">
        <f t="shared" si="30"/>
        <v>4.3866416196358481E-6</v>
      </c>
      <c r="J484" s="80">
        <f>'JCN-R3 SP500 Total MRP 1'!J484</f>
        <v>0.12</v>
      </c>
      <c r="K484" s="81">
        <f t="shared" si="31"/>
        <v>4.6049209066289284E-5</v>
      </c>
    </row>
    <row r="485" spans="2:11">
      <c r="B485" s="83" t="str">
        <f>'JCN-R3 SP500 Total MRP 1'!B485</f>
        <v>Vertex Pharmaceuticals Inc</v>
      </c>
      <c r="C485" s="84" t="str">
        <f>'JCN-R3 SP500 Total MRP 1'!C485</f>
        <v>VRTX</v>
      </c>
      <c r="D485" s="85">
        <f>'JCN-R3 SP500 Total MRP 1'!D485</f>
        <v>484.82</v>
      </c>
      <c r="E485" s="86">
        <f>'JCN-R3 SP500 Total MRP 1'!E485</f>
        <v>256.78987000000001</v>
      </c>
      <c r="F485" s="86">
        <f t="shared" si="29"/>
        <v>124496.8647734</v>
      </c>
      <c r="G485" s="78">
        <f t="shared" si="28"/>
        <v>3.3104454620338265E-3</v>
      </c>
      <c r="H485" s="80" t="str">
        <f>'JCN-R3 SP500 Total MRP 1'!H485</f>
        <v>n/a</v>
      </c>
      <c r="I485" s="80" t="str">
        <f t="shared" si="30"/>
        <v>n/a</v>
      </c>
      <c r="J485" s="80">
        <f>'JCN-R3 SP500 Total MRP 1'!J485</f>
        <v>0.1</v>
      </c>
      <c r="K485" s="81">
        <f t="shared" si="31"/>
        <v>3.3104454620338266E-4</v>
      </c>
    </row>
    <row r="486" spans="2:11">
      <c r="B486" s="83" t="str">
        <f>'JCN-R3 SP500 Total MRP 1'!B486</f>
        <v>Amcor PLC</v>
      </c>
      <c r="C486" s="84" t="str">
        <f>'JCN-R3 SP500 Total MRP 1'!C486</f>
        <v>AMCR</v>
      </c>
      <c r="D486" s="85">
        <f>'JCN-R3 SP500 Total MRP 1'!D486</f>
        <v>9.6999999999999993</v>
      </c>
      <c r="E486" s="86">
        <f>'JCN-R3 SP500 Total MRP 1'!E486</f>
        <v>1445.34321</v>
      </c>
      <c r="F486" s="86">
        <f t="shared" si="29"/>
        <v>14019.829136999999</v>
      </c>
      <c r="G486" s="78">
        <f t="shared" si="28"/>
        <v>3.7279557063181262E-4</v>
      </c>
      <c r="H486" s="80">
        <f>'JCN-R3 SP500 Total MRP 1'!H486</f>
        <v>5.2577319587628873E-2</v>
      </c>
      <c r="I486" s="80">
        <f t="shared" si="30"/>
        <v>1.9600591857961284E-5</v>
      </c>
      <c r="J486" s="80">
        <f>'JCN-R3 SP500 Total MRP 1'!J486</f>
        <v>0.115</v>
      </c>
      <c r="K486" s="81">
        <f t="shared" si="31"/>
        <v>4.287149062265845E-5</v>
      </c>
    </row>
    <row r="487" spans="2:11">
      <c r="B487" s="83" t="str">
        <f>'JCN-R3 SP500 Total MRP 1'!B487</f>
        <v>Meta Platforms Inc</v>
      </c>
      <c r="C487" s="84" t="str">
        <f>'JCN-R3 SP500 Total MRP 1'!C487</f>
        <v>META</v>
      </c>
      <c r="D487" s="85">
        <f>'JCN-R3 SP500 Total MRP 1'!D487</f>
        <v>576.36</v>
      </c>
      <c r="E487" s="86">
        <f>'JCN-R3 SP500 Total MRP 1'!E487</f>
        <v>2189.89815</v>
      </c>
      <c r="F487" s="86">
        <f t="shared" si="29"/>
        <v>1262169.6977339999</v>
      </c>
      <c r="G487" s="78">
        <f t="shared" si="28"/>
        <v>3.3561840740208515E-2</v>
      </c>
      <c r="H487" s="80">
        <f>'JCN-R3 SP500 Total MRP 1'!H487</f>
        <v>3.6435561107641058E-3</v>
      </c>
      <c r="I487" s="80">
        <f t="shared" si="30"/>
        <v>1.2228444991747845E-4</v>
      </c>
      <c r="J487" s="80">
        <f>'JCN-R3 SP500 Total MRP 1'!J487</f>
        <v>0.19</v>
      </c>
      <c r="K487" s="81">
        <f t="shared" si="31"/>
        <v>6.3767497406396183E-3</v>
      </c>
    </row>
    <row r="488" spans="2:11">
      <c r="B488" s="83" t="str">
        <f>'JCN-R3 SP500 Total MRP 1'!B488</f>
        <v>T-Mobile US Inc</v>
      </c>
      <c r="C488" s="84" t="str">
        <f>'JCN-R3 SP500 Total MRP 1'!C488</f>
        <v>TMUS</v>
      </c>
      <c r="D488" s="85">
        <f>'JCN-R3 SP500 Total MRP 1'!D488</f>
        <v>266.70999999999998</v>
      </c>
      <c r="E488" s="86">
        <f>'JCN-R3 SP500 Total MRP 1'!E488</f>
        <v>1141.74495</v>
      </c>
      <c r="F488" s="86">
        <f t="shared" si="29"/>
        <v>304514.79561450001</v>
      </c>
      <c r="G488" s="78">
        <f t="shared" si="28"/>
        <v>8.0972289952764027E-3</v>
      </c>
      <c r="H488" s="80">
        <f>'JCN-R3 SP500 Total MRP 1'!H488</f>
        <v>1.319785534850587E-2</v>
      </c>
      <c r="I488" s="80">
        <f t="shared" si="30"/>
        <v>1.0686605700338548E-4</v>
      </c>
      <c r="J488" s="80">
        <f>'JCN-R3 SP500 Total MRP 1'!J488</f>
        <v>0.18</v>
      </c>
      <c r="K488" s="81">
        <f t="shared" si="31"/>
        <v>1.4575012191497525E-3</v>
      </c>
    </row>
    <row r="489" spans="2:11">
      <c r="B489" s="83" t="str">
        <f>'JCN-R3 SP500 Total MRP 1'!B489</f>
        <v>United Rentals Inc</v>
      </c>
      <c r="C489" s="84" t="str">
        <f>'JCN-R3 SP500 Total MRP 1'!C489</f>
        <v>URI</v>
      </c>
      <c r="D489" s="85">
        <f>'JCN-R3 SP500 Total MRP 1'!D489</f>
        <v>626.70000000000005</v>
      </c>
      <c r="E489" s="86">
        <f>'JCN-R3 SP500 Total MRP 1'!E489</f>
        <v>65.332089999999994</v>
      </c>
      <c r="F489" s="86">
        <f t="shared" si="29"/>
        <v>40943.620802999998</v>
      </c>
      <c r="G489" s="78">
        <f t="shared" si="28"/>
        <v>1.088715157070244E-3</v>
      </c>
      <c r="H489" s="80">
        <f>'JCN-R3 SP500 Total MRP 1'!H489</f>
        <v>1.1424924206159245E-2</v>
      </c>
      <c r="I489" s="80">
        <f t="shared" si="30"/>
        <v>1.2438488151624297E-5</v>
      </c>
      <c r="J489" s="80">
        <f>'JCN-R3 SP500 Total MRP 1'!J489</f>
        <v>9.5000000000000001E-2</v>
      </c>
      <c r="K489" s="81">
        <f t="shared" si="31"/>
        <v>1.0342793992167319E-4</v>
      </c>
    </row>
    <row r="490" spans="2:11">
      <c r="B490" s="83" t="str">
        <f>'JCN-R3 SP500 Total MRP 1'!B490</f>
        <v>Alexandria Real Estate Equities Inc</v>
      </c>
      <c r="C490" s="84" t="str">
        <f>'JCN-R3 SP500 Total MRP 1'!C490</f>
        <v>ARE</v>
      </c>
      <c r="D490" s="85">
        <f>'JCN-R3 SP500 Total MRP 1'!D490</f>
        <v>92.51</v>
      </c>
      <c r="E490" s="86">
        <f>'JCN-R3 SP500 Total MRP 1'!E490</f>
        <v>173.09175999999999</v>
      </c>
      <c r="F490" s="86">
        <f t="shared" si="29"/>
        <v>16012.718717600001</v>
      </c>
      <c r="G490" s="78">
        <f t="shared" si="28"/>
        <v>4.2578768638058898E-4</v>
      </c>
      <c r="H490" s="80">
        <f>'JCN-R3 SP500 Total MRP 1'!H490</f>
        <v>5.7074910820451838E-2</v>
      </c>
      <c r="I490" s="80">
        <f t="shared" si="30"/>
        <v>2.4301794228618633E-5</v>
      </c>
      <c r="J490" s="80">
        <f>'JCN-R3 SP500 Total MRP 1'!J490</f>
        <v>8.5000000000000006E-2</v>
      </c>
      <c r="K490" s="81">
        <f t="shared" si="31"/>
        <v>3.6191953342350063E-5</v>
      </c>
    </row>
    <row r="491" spans="2:11">
      <c r="B491" s="83" t="str">
        <f>'JCN-R3 SP500 Total MRP 1'!B491</f>
        <v>Honeywell International Inc</v>
      </c>
      <c r="C491" s="84" t="str">
        <f>'JCN-R3 SP500 Total MRP 1'!C491</f>
        <v>HON</v>
      </c>
      <c r="D491" s="85">
        <f>'JCN-R3 SP500 Total MRP 1'!D491</f>
        <v>211.75</v>
      </c>
      <c r="E491" s="86">
        <f>'JCN-R3 SP500 Total MRP 1'!E491</f>
        <v>648.76774999999998</v>
      </c>
      <c r="F491" s="86">
        <f t="shared" si="29"/>
        <v>137376.57106250001</v>
      </c>
      <c r="G491" s="78">
        <f t="shared" si="28"/>
        <v>3.6529244900373463E-3</v>
      </c>
      <c r="H491" s="80">
        <f>'JCN-R3 SP500 Total MRP 1'!H491</f>
        <v>2.1345926800472252E-2</v>
      </c>
      <c r="I491" s="80">
        <f t="shared" si="30"/>
        <v>7.7975058771989619E-5</v>
      </c>
      <c r="J491" s="80">
        <f>'JCN-R3 SP500 Total MRP 1'!J491</f>
        <v>9.5000000000000001E-2</v>
      </c>
      <c r="K491" s="81">
        <f t="shared" si="31"/>
        <v>3.4702782655354791E-4</v>
      </c>
    </row>
    <row r="492" spans="2:11">
      <c r="B492" s="83" t="str">
        <f>'JCN-R3 SP500 Total MRP 1'!B492</f>
        <v>Delta Air Lines Inc</v>
      </c>
      <c r="C492" s="84" t="str">
        <f>'JCN-R3 SP500 Total MRP 1'!C492</f>
        <v>DAL</v>
      </c>
      <c r="D492" s="85">
        <f>'JCN-R3 SP500 Total MRP 1'!D492</f>
        <v>43.6</v>
      </c>
      <c r="E492" s="86">
        <f>'JCN-R3 SP500 Total MRP 1'!E492</f>
        <v>645.96200999999996</v>
      </c>
      <c r="F492" s="86" t="str">
        <f t="shared" si="29"/>
        <v>Excl.</v>
      </c>
      <c r="G492" s="78" t="str">
        <f t="shared" si="28"/>
        <v>Excl.</v>
      </c>
      <c r="H492" s="80">
        <f>'JCN-R3 SP500 Total MRP 1'!H492</f>
        <v>1.3761467889908256E-2</v>
      </c>
      <c r="I492" s="80" t="str">
        <f t="shared" si="30"/>
        <v>n/a</v>
      </c>
      <c r="J492" s="80">
        <f>'JCN-R3 SP500 Total MRP 1'!J492</f>
        <v>0.28000000000000003</v>
      </c>
      <c r="K492" s="81" t="str">
        <f t="shared" si="31"/>
        <v>n/a</v>
      </c>
    </row>
    <row r="493" spans="2:11">
      <c r="B493" s="83" t="str">
        <f>'JCN-R3 SP500 Total MRP 1'!B493</f>
        <v>United Airlines Holdings Inc</v>
      </c>
      <c r="C493" s="84" t="str">
        <f>'JCN-R3 SP500 Total MRP 1'!C493</f>
        <v>UAL</v>
      </c>
      <c r="D493" s="85">
        <f>'JCN-R3 SP500 Total MRP 1'!D493</f>
        <v>69.05</v>
      </c>
      <c r="E493" s="86">
        <f>'JCN-R3 SP500 Total MRP 1'!E493</f>
        <v>328.80309</v>
      </c>
      <c r="F493" s="86" t="str">
        <f t="shared" si="29"/>
        <v>Excl.</v>
      </c>
      <c r="G493" s="78" t="str">
        <f t="shared" si="28"/>
        <v>Excl.</v>
      </c>
      <c r="H493" s="80" t="str">
        <f>'JCN-R3 SP500 Total MRP 1'!H493</f>
        <v>n/a</v>
      </c>
      <c r="I493" s="80" t="str">
        <f t="shared" si="30"/>
        <v>n/a</v>
      </c>
      <c r="J493" s="80" t="str">
        <f>'JCN-R3 SP500 Total MRP 1'!J493</f>
        <v/>
      </c>
      <c r="K493" s="81" t="str">
        <f t="shared" si="31"/>
        <v>n/a</v>
      </c>
    </row>
    <row r="494" spans="2:11">
      <c r="B494" s="83" t="str">
        <f>'JCN-R3 SP500 Total MRP 1'!B494</f>
        <v>Seagate Technology Holdings PLC</v>
      </c>
      <c r="C494" s="84" t="str">
        <f>'JCN-R3 SP500 Total MRP 1'!C494</f>
        <v>STX</v>
      </c>
      <c r="D494" s="85">
        <f>'JCN-R3 SP500 Total MRP 1'!D494</f>
        <v>84.95</v>
      </c>
      <c r="E494" s="86">
        <f>'JCN-R3 SP500 Total MRP 1'!E494</f>
        <v>211.70739</v>
      </c>
      <c r="F494" s="86" t="str">
        <f t="shared" si="29"/>
        <v>Excl.</v>
      </c>
      <c r="G494" s="78" t="str">
        <f t="shared" si="28"/>
        <v>Excl.</v>
      </c>
      <c r="H494" s="80">
        <f>'JCN-R3 SP500 Total MRP 1'!H494</f>
        <v>3.3902295467922304E-2</v>
      </c>
      <c r="I494" s="80" t="str">
        <f t="shared" si="30"/>
        <v>n/a</v>
      </c>
      <c r="J494" s="80">
        <f>'JCN-R3 SP500 Total MRP 1'!J494</f>
        <v>0.22500000000000001</v>
      </c>
      <c r="K494" s="81" t="str">
        <f t="shared" si="31"/>
        <v>n/a</v>
      </c>
    </row>
    <row r="495" spans="2:11">
      <c r="B495" s="83" t="str">
        <f>'JCN-R3 SP500 Total MRP 1'!B495</f>
        <v>News Corp</v>
      </c>
      <c r="C495" s="84" t="str">
        <f>'JCN-R3 SP500 Total MRP 1'!C495</f>
        <v>NWS</v>
      </c>
      <c r="D495" s="85">
        <f>'JCN-R3 SP500 Total MRP 1'!D495</f>
        <v>30.37</v>
      </c>
      <c r="E495" s="86">
        <f>'JCN-R3 SP500 Total MRP 1'!E495</f>
        <v>189.34084999999999</v>
      </c>
      <c r="F495" s="86" t="str">
        <f t="shared" si="29"/>
        <v>Excl.</v>
      </c>
      <c r="G495" s="78" t="str">
        <f t="shared" si="28"/>
        <v>Excl.</v>
      </c>
      <c r="H495" s="80">
        <f>'JCN-R3 SP500 Total MRP 1'!H495</f>
        <v>6.5854461639776093E-3</v>
      </c>
      <c r="I495" s="80" t="str">
        <f t="shared" si="30"/>
        <v>n/a</v>
      </c>
      <c r="J495" s="80" t="str">
        <f>'JCN-R3 SP500 Total MRP 1'!J495</f>
        <v/>
      </c>
      <c r="K495" s="81" t="str">
        <f t="shared" si="31"/>
        <v>n/a</v>
      </c>
    </row>
    <row r="496" spans="2:11">
      <c r="B496" s="83" t="str">
        <f>'JCN-R3 SP500 Total MRP 1'!B496</f>
        <v>Centene Corp</v>
      </c>
      <c r="C496" s="84" t="str">
        <f>'JCN-R3 SP500 Total MRP 1'!C496</f>
        <v>CNC</v>
      </c>
      <c r="D496" s="85">
        <f>'JCN-R3 SP500 Total MRP 1'!D496</f>
        <v>60.71</v>
      </c>
      <c r="E496" s="86">
        <f>'JCN-R3 SP500 Total MRP 1'!E496</f>
        <v>496.06004999999999</v>
      </c>
      <c r="F496" s="86">
        <f t="shared" si="29"/>
        <v>30115.805635500001</v>
      </c>
      <c r="G496" s="78">
        <f t="shared" si="28"/>
        <v>8.0079713077911118E-4</v>
      </c>
      <c r="H496" s="80" t="str">
        <f>'JCN-R3 SP500 Total MRP 1'!H496</f>
        <v>n/a</v>
      </c>
      <c r="I496" s="80" t="str">
        <f t="shared" si="30"/>
        <v>n/a</v>
      </c>
      <c r="J496" s="80">
        <f>'JCN-R3 SP500 Total MRP 1'!J496</f>
        <v>9.5000000000000001E-2</v>
      </c>
      <c r="K496" s="81">
        <f t="shared" si="31"/>
        <v>7.607572742401556E-5</v>
      </c>
    </row>
    <row r="497" spans="2:11">
      <c r="B497" s="83" t="str">
        <f>'JCN-R3 SP500 Total MRP 1'!B497</f>
        <v>Apollo Global Management Inc</v>
      </c>
      <c r="C497" s="84" t="str">
        <f>'JCN-R3 SP500 Total MRP 1'!C497</f>
        <v>APO</v>
      </c>
      <c r="D497" s="85">
        <f>'JCN-R3 SP500 Total MRP 1'!D497</f>
        <v>136.94</v>
      </c>
      <c r="E497" s="86">
        <f>'JCN-R3 SP500 Total MRP 1'!E497</f>
        <v>570.48046999999997</v>
      </c>
      <c r="F497" s="86" t="str">
        <f t="shared" si="29"/>
        <v>Excl.</v>
      </c>
      <c r="G497" s="78" t="str">
        <f t="shared" si="28"/>
        <v>Excl.</v>
      </c>
      <c r="H497" s="80">
        <f>'JCN-R3 SP500 Total MRP 1'!H497</f>
        <v>1.3509566233386885E-2</v>
      </c>
      <c r="I497" s="80" t="str">
        <f t="shared" si="30"/>
        <v>n/a</v>
      </c>
      <c r="J497" s="80">
        <f>'JCN-R3 SP500 Total MRP 1'!J497</f>
        <v>0.23499999999999999</v>
      </c>
      <c r="K497" s="81" t="str">
        <f t="shared" si="31"/>
        <v>n/a</v>
      </c>
    </row>
    <row r="498" spans="2:11">
      <c r="B498" s="83" t="str">
        <f>'JCN-R3 SP500 Total MRP 1'!B498</f>
        <v>Martin Marietta Materials Inc</v>
      </c>
      <c r="C498" s="84" t="str">
        <f>'JCN-R3 SP500 Total MRP 1'!C498</f>
        <v>MLM</v>
      </c>
      <c r="D498" s="85">
        <f>'JCN-R3 SP500 Total MRP 1'!D498</f>
        <v>478.13</v>
      </c>
      <c r="E498" s="86">
        <f>'JCN-R3 SP500 Total MRP 1'!E498</f>
        <v>60.974150000000002</v>
      </c>
      <c r="F498" s="86">
        <f t="shared" si="29"/>
        <v>29153.570339500002</v>
      </c>
      <c r="G498" s="78">
        <f t="shared" si="28"/>
        <v>7.752107236446837E-4</v>
      </c>
      <c r="H498" s="80">
        <f>'JCN-R3 SP500 Total MRP 1'!H498</f>
        <v>6.6090812122226172E-3</v>
      </c>
      <c r="I498" s="80">
        <f t="shared" si="30"/>
        <v>5.1234306291535781E-6</v>
      </c>
      <c r="J498" s="80">
        <f>'JCN-R3 SP500 Total MRP 1'!J498</f>
        <v>0.105</v>
      </c>
      <c r="K498" s="81">
        <f t="shared" si="31"/>
        <v>8.1397125982691788E-5</v>
      </c>
    </row>
    <row r="499" spans="2:11">
      <c r="B499" s="83" t="str">
        <f>'JCN-R3 SP500 Total MRP 1'!B499</f>
        <v>Teradyne Inc</v>
      </c>
      <c r="C499" s="84" t="str">
        <f>'JCN-R3 SP500 Total MRP 1'!C499</f>
        <v>TER</v>
      </c>
      <c r="D499" s="85">
        <f>'JCN-R3 SP500 Total MRP 1'!D499</f>
        <v>82.6</v>
      </c>
      <c r="E499" s="86">
        <f>'JCN-R3 SP500 Total MRP 1'!E499</f>
        <v>161.53887</v>
      </c>
      <c r="F499" s="86">
        <f t="shared" si="29"/>
        <v>13343.110661999999</v>
      </c>
      <c r="G499" s="78">
        <f t="shared" si="28"/>
        <v>3.5480122508170004E-4</v>
      </c>
      <c r="H499" s="80">
        <f>'JCN-R3 SP500 Total MRP 1'!H499</f>
        <v>5.8111380145278455E-3</v>
      </c>
      <c r="I499" s="80">
        <f t="shared" si="30"/>
        <v>2.0617988866733178E-6</v>
      </c>
      <c r="J499" s="80">
        <f>'JCN-R3 SP500 Total MRP 1'!J499</f>
        <v>0.15</v>
      </c>
      <c r="K499" s="81">
        <f t="shared" si="31"/>
        <v>5.3220183762255008E-5</v>
      </c>
    </row>
    <row r="500" spans="2:11">
      <c r="B500" s="83" t="str">
        <f>'JCN-R3 SP500 Total MRP 1'!B500</f>
        <v>PayPal Holdings Inc</v>
      </c>
      <c r="C500" s="84" t="str">
        <f>'JCN-R3 SP500 Total MRP 1'!C500</f>
        <v>PYPL</v>
      </c>
      <c r="D500" s="85">
        <f>'JCN-R3 SP500 Total MRP 1'!D500</f>
        <v>65.25</v>
      </c>
      <c r="E500" s="86">
        <f>'JCN-R3 SP500 Total MRP 1'!E500</f>
        <v>989.24244999999996</v>
      </c>
      <c r="F500" s="86">
        <f t="shared" si="29"/>
        <v>64548.0698625</v>
      </c>
      <c r="G500" s="78">
        <f t="shared" si="28"/>
        <v>1.7163714552031917E-3</v>
      </c>
      <c r="H500" s="80" t="str">
        <f>'JCN-R3 SP500 Total MRP 1'!H500</f>
        <v>n/a</v>
      </c>
      <c r="I500" s="80" t="str">
        <f t="shared" si="30"/>
        <v>n/a</v>
      </c>
      <c r="J500" s="80">
        <f>'JCN-R3 SP500 Total MRP 1'!J500</f>
        <v>0.115</v>
      </c>
      <c r="K500" s="81">
        <f t="shared" si="31"/>
        <v>1.9738271734836706E-4</v>
      </c>
    </row>
    <row r="501" spans="2:11">
      <c r="B501" s="83" t="str">
        <f>'JCN-R3 SP500 Total MRP 1'!B501</f>
        <v>Tesla Inc</v>
      </c>
      <c r="C501" s="84" t="str">
        <f>'JCN-R3 SP500 Total MRP 1'!C501</f>
        <v>TSLA</v>
      </c>
      <c r="D501" s="85">
        <f>'JCN-R3 SP500 Total MRP 1'!D501</f>
        <v>259.16000000000003</v>
      </c>
      <c r="E501" s="86">
        <f>'JCN-R3 SP500 Total MRP 1'!E501</f>
        <v>3216.5170400000002</v>
      </c>
      <c r="F501" s="86">
        <f t="shared" si="29"/>
        <v>833592.55608640017</v>
      </c>
      <c r="G501" s="78">
        <f t="shared" si="28"/>
        <v>2.2165720393876213E-2</v>
      </c>
      <c r="H501" s="80" t="str">
        <f>'JCN-R3 SP500 Total MRP 1'!H501</f>
        <v>n/a</v>
      </c>
      <c r="I501" s="80" t="str">
        <f t="shared" si="30"/>
        <v>n/a</v>
      </c>
      <c r="J501" s="80">
        <f>'JCN-R3 SP500 Total MRP 1'!J501</f>
        <v>0.16500000000000001</v>
      </c>
      <c r="K501" s="81">
        <f t="shared" si="31"/>
        <v>3.6573438649895752E-3</v>
      </c>
    </row>
    <row r="502" spans="2:11">
      <c r="B502" s="83" t="str">
        <f>'JCN-R3 SP500 Total MRP 1'!B502</f>
        <v>Blackrock Inc</v>
      </c>
      <c r="C502" s="84" t="str">
        <f>'JCN-R3 SP500 Total MRP 1'!C502</f>
        <v>BLK</v>
      </c>
      <c r="D502" s="85">
        <f>'JCN-R3 SP500 Total MRP 1'!D502</f>
        <v>946.48</v>
      </c>
      <c r="E502" s="86">
        <f>'JCN-R3 SP500 Total MRP 1'!E502</f>
        <v>155.25344000000001</v>
      </c>
      <c r="F502" s="86">
        <f t="shared" si="29"/>
        <v>146944.27589120003</v>
      </c>
      <c r="G502" s="78">
        <f t="shared" si="28"/>
        <v>3.9073354351635437E-3</v>
      </c>
      <c r="H502" s="80">
        <f>'JCN-R3 SP500 Total MRP 1'!H502</f>
        <v>2.2018426168540276E-2</v>
      </c>
      <c r="I502" s="80">
        <f t="shared" si="30"/>
        <v>8.6033376794869673E-5</v>
      </c>
      <c r="J502" s="80">
        <f>'JCN-R3 SP500 Total MRP 1'!J502</f>
        <v>9.5000000000000001E-2</v>
      </c>
      <c r="K502" s="81">
        <f t="shared" si="31"/>
        <v>3.7119686634053665E-4</v>
      </c>
    </row>
    <row r="503" spans="2:11">
      <c r="B503" s="83" t="str">
        <f>'JCN-R3 SP500 Total MRP 1'!B503</f>
        <v>KKR &amp; Co Inc</v>
      </c>
      <c r="C503" s="84" t="str">
        <f>'JCN-R3 SP500 Total MRP 1'!C503</f>
        <v>KKR</v>
      </c>
      <c r="D503" s="85">
        <f>'JCN-R3 SP500 Total MRP 1'!D503</f>
        <v>115.61</v>
      </c>
      <c r="E503" s="86">
        <f>'JCN-R3 SP500 Total MRP 1'!E503</f>
        <v>888.25053000000003</v>
      </c>
      <c r="F503" s="86">
        <f t="shared" si="29"/>
        <v>102690.64377330001</v>
      </c>
      <c r="G503" s="78">
        <f t="shared" si="28"/>
        <v>2.730605114364995E-3</v>
      </c>
      <c r="H503" s="80">
        <f>'JCN-R3 SP500 Total MRP 1'!H503</f>
        <v>6.0548395467520111E-3</v>
      </c>
      <c r="I503" s="80">
        <f t="shared" si="30"/>
        <v>1.6533375833020469E-5</v>
      </c>
      <c r="J503" s="80">
        <f>'JCN-R3 SP500 Total MRP 1'!J503</f>
        <v>0.05</v>
      </c>
      <c r="K503" s="81">
        <f t="shared" si="31"/>
        <v>1.3653025571824977E-4</v>
      </c>
    </row>
    <row r="504" spans="2:11">
      <c r="B504" s="83" t="str">
        <f>'JCN-R3 SP500 Total MRP 1'!B504</f>
        <v>Arch Capital Group Ltd</v>
      </c>
      <c r="C504" s="84" t="str">
        <f>'JCN-R3 SP500 Total MRP 1'!C504</f>
        <v>ACGL</v>
      </c>
      <c r="D504" s="85">
        <f>'JCN-R3 SP500 Total MRP 1'!D504</f>
        <v>96.18</v>
      </c>
      <c r="E504" s="86">
        <f>'JCN-R3 SP500 Total MRP 1'!E504</f>
        <v>375.71602000000001</v>
      </c>
      <c r="F504" s="86">
        <f t="shared" si="29"/>
        <v>36136.366803600002</v>
      </c>
      <c r="G504" s="78">
        <f t="shared" si="28"/>
        <v>9.6088742248332545E-4</v>
      </c>
      <c r="H504" s="80" t="str">
        <f>'JCN-R3 SP500 Total MRP 1'!H504</f>
        <v>n/a</v>
      </c>
      <c r="I504" s="80" t="str">
        <f t="shared" si="30"/>
        <v>n/a</v>
      </c>
      <c r="J504" s="80">
        <f>'JCN-R3 SP500 Total MRP 1'!J504</f>
        <v>0.15</v>
      </c>
      <c r="K504" s="81">
        <f t="shared" si="31"/>
        <v>1.4413311337249882E-4</v>
      </c>
    </row>
    <row r="505" spans="2:11">
      <c r="B505" s="83" t="str">
        <f>'JCN-R3 SP500 Total MRP 1'!B505</f>
        <v>Dow Inc</v>
      </c>
      <c r="C505" s="84" t="str">
        <f>'JCN-R3 SP500 Total MRP 1'!C505</f>
        <v>DOW</v>
      </c>
      <c r="D505" s="85">
        <f>'JCN-R3 SP500 Total MRP 1'!D505</f>
        <v>34.92</v>
      </c>
      <c r="E505" s="86">
        <f>'JCN-R3 SP500 Total MRP 1'!E505</f>
        <v>705.76445999999999</v>
      </c>
      <c r="F505" s="86">
        <f t="shared" si="29"/>
        <v>24645.294943200002</v>
      </c>
      <c r="G505" s="78">
        <f t="shared" si="28"/>
        <v>6.5533300741107113E-4</v>
      </c>
      <c r="H505" s="80">
        <f>'JCN-R3 SP500 Total MRP 1'!H505</f>
        <v>8.0183276059564712E-2</v>
      </c>
      <c r="I505" s="80">
        <f t="shared" si="30"/>
        <v>5.2546747444186684E-5</v>
      </c>
      <c r="J505" s="80">
        <f>'JCN-R3 SP500 Total MRP 1'!J505</f>
        <v>6.5000000000000002E-2</v>
      </c>
      <c r="K505" s="81">
        <f t="shared" si="31"/>
        <v>4.2596645481719625E-5</v>
      </c>
    </row>
    <row r="506" spans="2:11">
      <c r="B506" s="83" t="str">
        <f>'JCN-R3 SP500 Total MRP 1'!B506</f>
        <v>Everest Group Ltd</v>
      </c>
      <c r="C506" s="84" t="str">
        <f>'JCN-R3 SP500 Total MRP 1'!C506</f>
        <v>EG</v>
      </c>
      <c r="D506" s="85">
        <f>'JCN-R3 SP500 Total MRP 1'!D506</f>
        <v>363.33</v>
      </c>
      <c r="E506" s="86">
        <f>'JCN-R3 SP500 Total MRP 1'!E506</f>
        <v>42.934100000000001</v>
      </c>
      <c r="F506" s="86">
        <f t="shared" si="29"/>
        <v>15599.246552999999</v>
      </c>
      <c r="G506" s="78">
        <f t="shared" si="28"/>
        <v>4.1479321633133332E-4</v>
      </c>
      <c r="H506" s="80">
        <f>'JCN-R3 SP500 Total MRP 1'!H506</f>
        <v>2.2018550628904853E-2</v>
      </c>
      <c r="I506" s="80">
        <f t="shared" si="30"/>
        <v>9.1331454343177467E-6</v>
      </c>
      <c r="J506" s="80">
        <f>'JCN-R3 SP500 Total MRP 1'!J506</f>
        <v>0.14499999999999999</v>
      </c>
      <c r="K506" s="81">
        <f t="shared" si="31"/>
        <v>6.0145016368043328E-5</v>
      </c>
    </row>
    <row r="507" spans="2:11">
      <c r="B507" s="83" t="str">
        <f>'JCN-R3 SP500 Total MRP 1'!B507</f>
        <v>Teledyne Technologies Inc</v>
      </c>
      <c r="C507" s="84" t="str">
        <f>'JCN-R3 SP500 Total MRP 1'!C507</f>
        <v>TDY</v>
      </c>
      <c r="D507" s="85">
        <f>'JCN-R3 SP500 Total MRP 1'!D507</f>
        <v>497.71</v>
      </c>
      <c r="E507" s="86">
        <f>'JCN-R3 SP500 Total MRP 1'!E507</f>
        <v>46.837299999999999</v>
      </c>
      <c r="F507" s="86">
        <f t="shared" si="29"/>
        <v>23311.392582999997</v>
      </c>
      <c r="G507" s="78">
        <f t="shared" si="28"/>
        <v>6.1986375263780712E-4</v>
      </c>
      <c r="H507" s="80" t="str">
        <f>'JCN-R3 SP500 Total MRP 1'!H507</f>
        <v>n/a</v>
      </c>
      <c r="I507" s="80" t="str">
        <f t="shared" si="30"/>
        <v>n/a</v>
      </c>
      <c r="J507" s="80">
        <f>'JCN-R3 SP500 Total MRP 1'!J507</f>
        <v>0.08</v>
      </c>
      <c r="K507" s="81">
        <f t="shared" si="31"/>
        <v>4.9589100211024573E-5</v>
      </c>
    </row>
    <row r="508" spans="2:11">
      <c r="B508" s="83" t="str">
        <f>'JCN-R3 SP500 Total MRP 1'!B508</f>
        <v>Domino's Pizza Inc</v>
      </c>
      <c r="C508" s="84" t="str">
        <f>'JCN-R3 SP500 Total MRP 1'!C508</f>
        <v>DPZ</v>
      </c>
      <c r="D508" s="85">
        <f>'JCN-R3 SP500 Total MRP 1'!D508</f>
        <v>459.45</v>
      </c>
      <c r="E508" s="86">
        <f>'JCN-R3 SP500 Total MRP 1'!E508</f>
        <v>34.297040000000003</v>
      </c>
      <c r="F508" s="86">
        <f t="shared" si="29"/>
        <v>15757.775028</v>
      </c>
      <c r="G508" s="78">
        <f t="shared" si="28"/>
        <v>4.1900858249032936E-4</v>
      </c>
      <c r="H508" s="80">
        <f>'JCN-R3 SP500 Total MRP 1'!H508</f>
        <v>1.5148547175971271E-2</v>
      </c>
      <c r="I508" s="80">
        <f t="shared" si="30"/>
        <v>6.3473712789916043E-6</v>
      </c>
      <c r="J508" s="80">
        <f>'JCN-R3 SP500 Total MRP 1'!J508</f>
        <v>0.125</v>
      </c>
      <c r="K508" s="81">
        <f t="shared" si="31"/>
        <v>5.2376072811291171E-5</v>
      </c>
    </row>
    <row r="509" spans="2:11">
      <c r="B509" s="83" t="str">
        <f>'JCN-R3 SP500 Total MRP 1'!B509</f>
        <v>GE Vernova Inc</v>
      </c>
      <c r="C509" s="84" t="str">
        <f>'JCN-R3 SP500 Total MRP 1'!C509</f>
        <v>GEV</v>
      </c>
      <c r="D509" s="85">
        <f>'JCN-R3 SP500 Total MRP 1'!D509</f>
        <v>305.27999999999997</v>
      </c>
      <c r="E509" s="86">
        <f>'JCN-R3 SP500 Total MRP 1'!E509</f>
        <v>273.34557000000001</v>
      </c>
      <c r="F509" s="86" t="str">
        <f t="shared" si="29"/>
        <v>Excl.</v>
      </c>
      <c r="G509" s="78" t="str">
        <f t="shared" si="28"/>
        <v>Excl.</v>
      </c>
      <c r="H509" s="80">
        <f>'JCN-R3 SP500 Total MRP 1'!H509</f>
        <v>3.2756813417190779E-3</v>
      </c>
      <c r="I509" s="80" t="str">
        <f t="shared" si="30"/>
        <v>n/a</v>
      </c>
      <c r="J509" s="80" t="str">
        <f>'JCN-R3 SP500 Total MRP 1'!J509</f>
        <v/>
      </c>
      <c r="K509" s="81" t="str">
        <f t="shared" si="31"/>
        <v>n/a</v>
      </c>
    </row>
    <row r="510" spans="2:11">
      <c r="B510" s="83" t="str">
        <f>'JCN-R3 SP500 Total MRP 1'!B510</f>
        <v>News Corp</v>
      </c>
      <c r="C510" s="84" t="str">
        <f>'JCN-R3 SP500 Total MRP 1'!C510</f>
        <v>NWSA</v>
      </c>
      <c r="D510" s="85">
        <f>'JCN-R3 SP500 Total MRP 1'!D510</f>
        <v>27.22</v>
      </c>
      <c r="E510" s="86">
        <f>'JCN-R3 SP500 Total MRP 1'!E510</f>
        <v>378.05509000000001</v>
      </c>
      <c r="F510" s="86">
        <f t="shared" si="29"/>
        <v>10290.659549800001</v>
      </c>
      <c r="G510" s="78">
        <f t="shared" si="28"/>
        <v>2.7363473987859939E-4</v>
      </c>
      <c r="H510" s="80">
        <f>'JCN-R3 SP500 Total MRP 1'!H510</f>
        <v>7.3475385745775165E-3</v>
      </c>
      <c r="I510" s="80">
        <f t="shared" si="30"/>
        <v>2.0105418066024936E-6</v>
      </c>
      <c r="J510" s="80">
        <f>'JCN-R3 SP500 Total MRP 1'!J510</f>
        <v>0.14499999999999999</v>
      </c>
      <c r="K510" s="81">
        <f t="shared" si="31"/>
        <v>3.967703728239691E-5</v>
      </c>
    </row>
    <row r="511" spans="2:11">
      <c r="B511" s="83" t="str">
        <f>'JCN-R3 SP500 Total MRP 1'!B511</f>
        <v>Exelon Corp</v>
      </c>
      <c r="C511" s="84" t="str">
        <f>'JCN-R3 SP500 Total MRP 1'!C511</f>
        <v>EXC</v>
      </c>
      <c r="D511" s="85">
        <f>'JCN-R3 SP500 Total MRP 1'!D511</f>
        <v>46.08</v>
      </c>
      <c r="E511" s="86">
        <f>'JCN-R3 SP500 Total MRP 1'!E511</f>
        <v>1009.53563</v>
      </c>
      <c r="F511" s="86" t="str">
        <f t="shared" si="29"/>
        <v>Excl.</v>
      </c>
      <c r="G511" s="78" t="str">
        <f t="shared" si="28"/>
        <v>Excl.</v>
      </c>
      <c r="H511" s="80">
        <f>'JCN-R3 SP500 Total MRP 1'!H511</f>
        <v>3.4722222222222224E-2</v>
      </c>
      <c r="I511" s="80" t="str">
        <f t="shared" si="30"/>
        <v>n/a</v>
      </c>
      <c r="J511" s="80" t="str">
        <f>'JCN-R3 SP500 Total MRP 1'!J511</f>
        <v/>
      </c>
      <c r="K511" s="81" t="str">
        <f t="shared" si="31"/>
        <v>n/a</v>
      </c>
    </row>
    <row r="512" spans="2:11">
      <c r="B512" s="83" t="str">
        <f>'JCN-R3 SP500 Total MRP 1'!B512</f>
        <v>Global Payments Inc</v>
      </c>
      <c r="C512" s="84" t="str">
        <f>'JCN-R3 SP500 Total MRP 1'!C512</f>
        <v>GPN</v>
      </c>
      <c r="D512" s="85">
        <f>'JCN-R3 SP500 Total MRP 1'!D512</f>
        <v>97.92</v>
      </c>
      <c r="E512" s="86">
        <f>'JCN-R3 SP500 Total MRP 1'!E512</f>
        <v>245.87628000000001</v>
      </c>
      <c r="F512" s="86">
        <f t="shared" si="29"/>
        <v>24076.2053376</v>
      </c>
      <c r="G512" s="78">
        <f t="shared" si="28"/>
        <v>6.4020057732314757E-4</v>
      </c>
      <c r="H512" s="80">
        <f>'JCN-R3 SP500 Total MRP 1'!H512</f>
        <v>1.0212418300653593E-2</v>
      </c>
      <c r="I512" s="80">
        <f t="shared" si="30"/>
        <v>6.5379960919439083E-6</v>
      </c>
      <c r="J512" s="80">
        <f>'JCN-R3 SP500 Total MRP 1'!J512</f>
        <v>0.13500000000000001</v>
      </c>
      <c r="K512" s="81">
        <f t="shared" si="31"/>
        <v>8.6427077938624932E-5</v>
      </c>
    </row>
    <row r="513" spans="2:11">
      <c r="B513" s="83" t="str">
        <f>'JCN-R3 SP500 Total MRP 1'!B513</f>
        <v>Crown Castle Inc</v>
      </c>
      <c r="C513" s="84" t="str">
        <f>'JCN-R3 SP500 Total MRP 1'!C513</f>
        <v>CCI</v>
      </c>
      <c r="D513" s="85">
        <f>'JCN-R3 SP500 Total MRP 1'!D513</f>
        <v>104.23</v>
      </c>
      <c r="E513" s="86">
        <f>'JCN-R3 SP500 Total MRP 1'!E513</f>
        <v>435.43378000000001</v>
      </c>
      <c r="F513" s="86" t="str">
        <f t="shared" si="29"/>
        <v>Excl.</v>
      </c>
      <c r="G513" s="78" t="str">
        <f t="shared" si="28"/>
        <v>Excl.</v>
      </c>
      <c r="H513" s="80">
        <f>'JCN-R3 SP500 Total MRP 1'!H513</f>
        <v>6.005948383382903E-2</v>
      </c>
      <c r="I513" s="80" t="str">
        <f t="shared" si="30"/>
        <v>n/a</v>
      </c>
      <c r="J513" s="80" t="str">
        <f>'JCN-R3 SP500 Total MRP 1'!J513</f>
        <v/>
      </c>
      <c r="K513" s="81" t="str">
        <f t="shared" si="31"/>
        <v>n/a</v>
      </c>
    </row>
    <row r="514" spans="2:11">
      <c r="B514" s="83" t="str">
        <f>'JCN-R3 SP500 Total MRP 1'!B514</f>
        <v>Align Technology Inc</v>
      </c>
      <c r="C514" s="84" t="str">
        <f>'JCN-R3 SP500 Total MRP 1'!C514</f>
        <v>ALGN</v>
      </c>
      <c r="D514" s="85">
        <f>'JCN-R3 SP500 Total MRP 1'!D514</f>
        <v>158.86000000000001</v>
      </c>
      <c r="E514" s="86">
        <f>'JCN-R3 SP500 Total MRP 1'!E514</f>
        <v>73.210329999999999</v>
      </c>
      <c r="F514" s="86">
        <f t="shared" si="29"/>
        <v>11630.1930238</v>
      </c>
      <c r="G514" s="78">
        <f t="shared" si="28"/>
        <v>3.0925372930710402E-4</v>
      </c>
      <c r="H514" s="80" t="str">
        <f>'JCN-R3 SP500 Total MRP 1'!H514</f>
        <v>n/a</v>
      </c>
      <c r="I514" s="80" t="str">
        <f t="shared" si="30"/>
        <v>n/a</v>
      </c>
      <c r="J514" s="80">
        <f>'JCN-R3 SP500 Total MRP 1'!J514</f>
        <v>0.17</v>
      </c>
      <c r="K514" s="81">
        <f t="shared" si="31"/>
        <v>5.2573133982207686E-5</v>
      </c>
    </row>
    <row r="515" spans="2:11">
      <c r="B515" s="83" t="str">
        <f>'JCN-R3 SP500 Total MRP 1'!B515</f>
        <v>Kenvue Inc</v>
      </c>
      <c r="C515" s="84" t="str">
        <f>'JCN-R3 SP500 Total MRP 1'!C515</f>
        <v>KVUE</v>
      </c>
      <c r="D515" s="85">
        <f>'JCN-R3 SP500 Total MRP 1'!D515</f>
        <v>23.98</v>
      </c>
      <c r="E515" s="86">
        <f>'JCN-R3 SP500 Total MRP 1'!E515</f>
        <v>1911.24072</v>
      </c>
      <c r="F515" s="86" t="str">
        <f t="shared" si="29"/>
        <v>Excl.</v>
      </c>
      <c r="G515" s="78" t="str">
        <f t="shared" si="28"/>
        <v>Excl.</v>
      </c>
      <c r="H515" s="80">
        <f>'JCN-R3 SP500 Total MRP 1'!H515</f>
        <v>3.4195162635529602E-2</v>
      </c>
      <c r="I515" s="80" t="str">
        <f t="shared" si="30"/>
        <v>n/a</v>
      </c>
      <c r="J515" s="80" t="str">
        <f>'JCN-R3 SP500 Total MRP 1'!J515</f>
        <v/>
      </c>
      <c r="K515" s="81" t="str">
        <f t="shared" si="31"/>
        <v>n/a</v>
      </c>
    </row>
    <row r="516" spans="2:11">
      <c r="B516" s="83" t="str">
        <f>'JCN-R3 SP500 Total MRP 1'!B516</f>
        <v>Targa Resources Corp</v>
      </c>
      <c r="C516" s="84" t="str">
        <f>'JCN-R3 SP500 Total MRP 1'!C516</f>
        <v>TRGP</v>
      </c>
      <c r="D516" s="85">
        <f>'JCN-R3 SP500 Total MRP 1'!D516</f>
        <v>200.47</v>
      </c>
      <c r="E516" s="86">
        <f>'JCN-R3 SP500 Total MRP 1'!E516</f>
        <v>217.58533</v>
      </c>
      <c r="F516" s="86" t="str">
        <f t="shared" si="29"/>
        <v>Excl.</v>
      </c>
      <c r="G516" s="78" t="str">
        <f t="shared" si="28"/>
        <v>Excl.</v>
      </c>
      <c r="H516" s="80">
        <f>'JCN-R3 SP500 Total MRP 1'!H516</f>
        <v>1.4964832643288272E-2</v>
      </c>
      <c r="I516" s="80" t="str">
        <f t="shared" si="30"/>
        <v>n/a</v>
      </c>
      <c r="J516" s="80">
        <f>'JCN-R3 SP500 Total MRP 1'!J516</f>
        <v>0.22</v>
      </c>
      <c r="K516" s="81" t="str">
        <f t="shared" si="31"/>
        <v>n/a</v>
      </c>
    </row>
    <row r="517" spans="2:11">
      <c r="B517" s="83" t="str">
        <f>'JCN-R3 SP500 Total MRP 1'!B517</f>
        <v>Bunge Global SA</v>
      </c>
      <c r="C517" s="84" t="str">
        <f>'JCN-R3 SP500 Total MRP 1'!C517</f>
        <v>BG</v>
      </c>
      <c r="D517" s="85">
        <f>'JCN-R3 SP500 Total MRP 1'!D517</f>
        <v>76.42</v>
      </c>
      <c r="E517" s="86">
        <f>'JCN-R3 SP500 Total MRP 1'!E517</f>
        <v>133.96805000000001</v>
      </c>
      <c r="F517" s="86">
        <f t="shared" si="29"/>
        <v>10237.838381000001</v>
      </c>
      <c r="G517" s="78">
        <f t="shared" si="28"/>
        <v>2.7223019367680104E-4</v>
      </c>
      <c r="H517" s="80">
        <f>'JCN-R3 SP500 Total MRP 1'!H517</f>
        <v>3.5592776760010471E-2</v>
      </c>
      <c r="I517" s="80">
        <f t="shared" si="30"/>
        <v>9.6894285108727931E-6</v>
      </c>
      <c r="J517" s="80">
        <f>'JCN-R3 SP500 Total MRP 1'!J517</f>
        <v>0</v>
      </c>
      <c r="K517" s="81">
        <f t="shared" si="31"/>
        <v>0</v>
      </c>
    </row>
    <row r="518" spans="2:11">
      <c r="B518" s="83" t="str">
        <f>'JCN-R3 SP500 Total MRP 1'!B518</f>
        <v>LKQ Corp</v>
      </c>
      <c r="C518" s="84" t="str">
        <f>'JCN-R3 SP500 Total MRP 1'!C518</f>
        <v>LKQ</v>
      </c>
      <c r="D518" s="85">
        <f>'JCN-R3 SP500 Total MRP 1'!D518</f>
        <v>42.54</v>
      </c>
      <c r="E518" s="86">
        <f>'JCN-R3 SP500 Total MRP 1'!E518</f>
        <v>258.55311999999998</v>
      </c>
      <c r="F518" s="86">
        <f t="shared" si="29"/>
        <v>10998.849724799999</v>
      </c>
      <c r="G518" s="78">
        <f t="shared" si="28"/>
        <v>2.9246593659470012E-4</v>
      </c>
      <c r="H518" s="80">
        <f>'JCN-R3 SP500 Total MRP 1'!H518</f>
        <v>2.8208744710860365E-2</v>
      </c>
      <c r="I518" s="80">
        <f t="shared" si="30"/>
        <v>8.2500969420225693E-6</v>
      </c>
      <c r="J518" s="80">
        <f>'JCN-R3 SP500 Total MRP 1'!J518</f>
        <v>7.0000000000000007E-2</v>
      </c>
      <c r="K518" s="81">
        <f t="shared" si="31"/>
        <v>2.047261556162901E-5</v>
      </c>
    </row>
    <row r="519" spans="2:11">
      <c r="B519" s="83" t="str">
        <f>'JCN-R3 SP500 Total MRP 1'!B519</f>
        <v>Deckers Outdoor Corp</v>
      </c>
      <c r="C519" s="84" t="str">
        <f>'JCN-R3 SP500 Total MRP 1'!C519</f>
        <v>DECK</v>
      </c>
      <c r="D519" s="85">
        <f>'JCN-R3 SP500 Total MRP 1'!D519</f>
        <v>111.81</v>
      </c>
      <c r="E519" s="86">
        <f>'JCN-R3 SP500 Total MRP 1'!E519</f>
        <v>151.77364</v>
      </c>
      <c r="F519" s="86">
        <f t="shared" si="29"/>
        <v>16969.810688400001</v>
      </c>
      <c r="G519" s="78">
        <f t="shared" si="28"/>
        <v>4.5123732944791253E-4</v>
      </c>
      <c r="H519" s="80" t="str">
        <f>'JCN-R3 SP500 Total MRP 1'!H519</f>
        <v>n/a</v>
      </c>
      <c r="I519" s="80" t="str">
        <f t="shared" si="30"/>
        <v>n/a</v>
      </c>
      <c r="J519" s="80">
        <f>'JCN-R3 SP500 Total MRP 1'!J519</f>
        <v>0.16</v>
      </c>
      <c r="K519" s="81">
        <f t="shared" si="31"/>
        <v>7.2197972711666002E-5</v>
      </c>
    </row>
    <row r="520" spans="2:11">
      <c r="B520" s="83" t="str">
        <f>'JCN-R3 SP500 Total MRP 1'!B520</f>
        <v>Workday Inc</v>
      </c>
      <c r="C520" s="84" t="str">
        <f>'JCN-R3 SP500 Total MRP 1'!C520</f>
        <v>WDAY</v>
      </c>
      <c r="D520" s="85">
        <f>'JCN-R3 SP500 Total MRP 1'!D520</f>
        <v>233.53</v>
      </c>
      <c r="E520" s="86">
        <f>'JCN-R3 SP500 Total MRP 1'!E520</f>
        <v>215</v>
      </c>
      <c r="F520" s="86">
        <f t="shared" si="29"/>
        <v>50208.95</v>
      </c>
      <c r="G520" s="78">
        <f t="shared" si="28"/>
        <v>1.3350857548381939E-3</v>
      </c>
      <c r="H520" s="80" t="str">
        <f>'JCN-R3 SP500 Total MRP 1'!H520</f>
        <v>n/a</v>
      </c>
      <c r="I520" s="80" t="str">
        <f t="shared" si="30"/>
        <v>n/a</v>
      </c>
      <c r="J520" s="80">
        <f>'JCN-R3 SP500 Total MRP 1'!J520</f>
        <v>0.12</v>
      </c>
      <c r="K520" s="81">
        <f t="shared" si="31"/>
        <v>1.6021029058058326E-4</v>
      </c>
    </row>
    <row r="521" spans="2:11">
      <c r="B521" s="83" t="str">
        <f>'JCN-R3 SP500 Total MRP 1'!B521</f>
        <v>Zoetis Inc</v>
      </c>
      <c r="C521" s="84" t="str">
        <f>'JCN-R3 SP500 Total MRP 1'!C521</f>
        <v>ZTS</v>
      </c>
      <c r="D521" s="85">
        <f>'JCN-R3 SP500 Total MRP 1'!D521</f>
        <v>164.65</v>
      </c>
      <c r="E521" s="86">
        <f>'JCN-R3 SP500 Total MRP 1'!E521</f>
        <v>447.79192</v>
      </c>
      <c r="F521" s="86">
        <f t="shared" si="29"/>
        <v>73728.939628000007</v>
      </c>
      <c r="G521" s="78">
        <f t="shared" si="28"/>
        <v>1.9604962266023891E-3</v>
      </c>
      <c r="H521" s="80">
        <f>'JCN-R3 SP500 Total MRP 1'!H521</f>
        <v>1.2146978439113269E-2</v>
      </c>
      <c r="I521" s="80">
        <f t="shared" si="30"/>
        <v>2.3814105394502143E-5</v>
      </c>
      <c r="J521" s="80">
        <f>'JCN-R3 SP500 Total MRP 1'!J521</f>
        <v>7.4999999999999997E-2</v>
      </c>
      <c r="K521" s="81">
        <f t="shared" si="31"/>
        <v>1.4703721699517919E-4</v>
      </c>
    </row>
    <row r="522" spans="2:11">
      <c r="B522" s="83" t="str">
        <f>'JCN-R3 SP500 Total MRP 1'!B522</f>
        <v>Equinix Inc</v>
      </c>
      <c r="C522" s="84" t="str">
        <f>'JCN-R3 SP500 Total MRP 1'!C522</f>
        <v>EQIX</v>
      </c>
      <c r="D522" s="85">
        <f>'JCN-R3 SP500 Total MRP 1'!D522</f>
        <v>815.35</v>
      </c>
      <c r="E522" s="86">
        <f>'JCN-R3 SP500 Total MRP 1'!E522</f>
        <v>97.332009999999997</v>
      </c>
      <c r="F522" s="86">
        <f t="shared" si="29"/>
        <v>79359.654353499995</v>
      </c>
      <c r="G522" s="78">
        <f t="shared" si="28"/>
        <v>2.1102202702155833E-3</v>
      </c>
      <c r="H522" s="80">
        <f>'JCN-R3 SP500 Total MRP 1'!H522</f>
        <v>2.3008523946771327E-2</v>
      </c>
      <c r="I522" s="80">
        <f t="shared" si="30"/>
        <v>4.8553053620217513E-5</v>
      </c>
      <c r="J522" s="80">
        <f>'JCN-R3 SP500 Total MRP 1'!J522</f>
        <v>0.15</v>
      </c>
      <c r="K522" s="81">
        <f t="shared" si="31"/>
        <v>3.165330405323375E-4</v>
      </c>
    </row>
    <row r="523" spans="2:11">
      <c r="B523" s="83" t="str">
        <f>'JCN-R3 SP500 Total MRP 1'!B523</f>
        <v>Digital Realty Trust Inc</v>
      </c>
      <c r="C523" s="84" t="str">
        <f>'JCN-R3 SP500 Total MRP 1'!C523</f>
        <v>DLR</v>
      </c>
      <c r="D523" s="85">
        <f>'JCN-R3 SP500 Total MRP 1'!D523</f>
        <v>143.29</v>
      </c>
      <c r="E523" s="86">
        <f>'JCN-R3 SP500 Total MRP 1'!E523</f>
        <v>336.64425</v>
      </c>
      <c r="F523" s="86">
        <f t="shared" si="29"/>
        <v>48237.754582499998</v>
      </c>
      <c r="G523" s="78">
        <f t="shared" si="28"/>
        <v>1.2826704997510715E-3</v>
      </c>
      <c r="H523" s="80">
        <f>'JCN-R3 SP500 Total MRP 1'!H523</f>
        <v>3.4056807872147397E-2</v>
      </c>
      <c r="I523" s="80">
        <f t="shared" si="30"/>
        <v>4.3683662773293531E-5</v>
      </c>
      <c r="J523" s="80">
        <f>'JCN-R3 SP500 Total MRP 1'!J523</f>
        <v>0.08</v>
      </c>
      <c r="K523" s="81">
        <f t="shared" si="31"/>
        <v>1.0261363998008573E-4</v>
      </c>
    </row>
    <row r="524" spans="2:11">
      <c r="B524" s="83" t="str">
        <f>'JCN-R3 SP500 Total MRP 1'!B524</f>
        <v>Molina Healthcare Inc</v>
      </c>
      <c r="C524" s="84" t="str">
        <f>'JCN-R3 SP500 Total MRP 1'!C524</f>
        <v>MOH</v>
      </c>
      <c r="D524" s="85">
        <f>'JCN-R3 SP500 Total MRP 1'!D524</f>
        <v>329.39</v>
      </c>
      <c r="E524" s="86">
        <f>'JCN-R3 SP500 Total MRP 1'!E524</f>
        <v>54.699860000000001</v>
      </c>
      <c r="F524" s="86">
        <f t="shared" si="29"/>
        <v>18017.5868854</v>
      </c>
      <c r="G524" s="78">
        <f t="shared" si="28"/>
        <v>4.790983198664183E-4</v>
      </c>
      <c r="H524" s="80" t="str">
        <f>'JCN-R3 SP500 Total MRP 1'!H524</f>
        <v>n/a</v>
      </c>
      <c r="I524" s="80" t="str">
        <f t="shared" si="30"/>
        <v>n/a</v>
      </c>
      <c r="J524" s="80">
        <f>'JCN-R3 SP500 Total MRP 1'!J524</f>
        <v>0.105</v>
      </c>
      <c r="K524" s="81">
        <f t="shared" si="31"/>
        <v>5.0305323585973921E-5</v>
      </c>
    </row>
    <row r="525" spans="2:11">
      <c r="B525" s="83" t="str">
        <f>'JCN-R3 SP500 Total MRP 1'!B525</f>
        <v>Las Vegas Sands Corp</v>
      </c>
      <c r="C525" s="84" t="str">
        <f>'JCN-R3 SP500 Total MRP 1'!C525</f>
        <v>LVS</v>
      </c>
      <c r="D525" s="85">
        <f>'JCN-R3 SP500 Total MRP 1'!D525</f>
        <v>38.630000000000003</v>
      </c>
      <c r="E525" s="86">
        <f>'JCN-R3 SP500 Total MRP 1'!E525</f>
        <v>715.93466999999998</v>
      </c>
      <c r="F525" s="86" t="str">
        <f>IF(OR(J525="",J525&gt;0.2,J525&lt;0),"Excl.",D525*E525)</f>
        <v>Excl.</v>
      </c>
      <c r="G525" s="78" t="str">
        <f t="shared" si="28"/>
        <v>Excl.</v>
      </c>
      <c r="H525" s="80">
        <f>'JCN-R3 SP500 Total MRP 1'!H525</f>
        <v>2.5886616619207867E-2</v>
      </c>
      <c r="I525" s="80" t="str">
        <f t="shared" si="30"/>
        <v>n/a</v>
      </c>
      <c r="J525" s="80" t="str">
        <f>'JCN-R3 SP500 Total MRP 1'!J525</f>
        <v/>
      </c>
      <c r="K525" s="81" t="str">
        <f t="shared" si="31"/>
        <v>n/a</v>
      </c>
    </row>
    <row r="527" spans="2:11">
      <c r="B527" s="141" t="s">
        <v>30</v>
      </c>
    </row>
    <row r="528" spans="2:11">
      <c r="B528" s="82" t="s">
        <v>1017</v>
      </c>
    </row>
    <row r="529" spans="2:2">
      <c r="B529" s="82" t="s">
        <v>1018</v>
      </c>
    </row>
    <row r="530" spans="2:2">
      <c r="B530" s="82" t="s">
        <v>1019</v>
      </c>
    </row>
    <row r="531" spans="2:2">
      <c r="B531" s="82" t="s">
        <v>1020</v>
      </c>
    </row>
    <row r="532" spans="2:2">
      <c r="B532" s="82" t="s">
        <v>1021</v>
      </c>
    </row>
    <row r="533" spans="2:2">
      <c r="B533" s="82" t="s">
        <v>1022</v>
      </c>
    </row>
    <row r="534" spans="2:2">
      <c r="B534" s="82" t="str">
        <f>'JCN-R3 SP500 Total MRP 1'!B534</f>
        <v>[10] Source: Value Line, as of March 31, 2025</v>
      </c>
    </row>
    <row r="535" spans="2:2">
      <c r="B535" s="82" t="s">
        <v>1023</v>
      </c>
    </row>
  </sheetData>
  <mergeCells count="5">
    <mergeCell ref="B2:K2"/>
    <mergeCell ref="B16:K16"/>
    <mergeCell ref="C4:E4"/>
    <mergeCell ref="C6:E6"/>
    <mergeCell ref="C8:E8"/>
  </mergeCells>
  <printOptions horizontalCentered="1"/>
  <pageMargins left="0.7" right="0.7" top="0.75" bottom="0.75" header="0.3" footer="0.3"/>
  <pageSetup scale="65" firstPageNumber="8" fitToHeight="0" orientation="portrait" useFirstPageNumber="1" r:id="rId1"/>
  <headerFooter>
    <oddHeader>&amp;R&amp;"Times New Roman,Bold"KyPSC Case No. 2024-00354
Attachment JCN-Rebuttal-3
Page &amp;P of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07BA-11D7-4D94-9187-7C304F55E322}">
  <sheetPr codeName="Sheet3"/>
  <dimension ref="A1:L187"/>
  <sheetViews>
    <sheetView view="pageLayout" zoomScaleNormal="85" zoomScaleSheetLayoutView="85" workbookViewId="0">
      <selection activeCell="Q7" sqref="Q7"/>
    </sheetView>
  </sheetViews>
  <sheetFormatPr defaultColWidth="9.140625" defaultRowHeight="12.75"/>
  <cols>
    <col min="1" max="1" width="2.140625" customWidth="1"/>
    <col min="2" max="2" width="30.85546875" customWidth="1"/>
    <col min="3" max="3" width="7.5703125" customWidth="1"/>
    <col min="4" max="4" width="16.42578125" customWidth="1"/>
    <col min="5" max="6" width="10.5703125" customWidth="1"/>
    <col min="7" max="7" width="9.5703125" customWidth="1"/>
    <col min="8" max="8" width="10.5703125" customWidth="1"/>
    <col min="9" max="9" width="2.140625" customWidth="1"/>
  </cols>
  <sheetData>
    <row r="1" spans="1:12">
      <c r="A1" s="13"/>
      <c r="B1" s="13"/>
      <c r="C1" s="13"/>
      <c r="D1" s="13"/>
      <c r="E1" s="13"/>
      <c r="F1" s="13"/>
      <c r="G1" s="13"/>
      <c r="H1" s="13"/>
    </row>
    <row r="2" spans="1:12" ht="13.15" customHeight="1">
      <c r="A2" s="13"/>
      <c r="B2" s="212" t="s">
        <v>1025</v>
      </c>
      <c r="C2" s="212"/>
      <c r="D2" s="212"/>
      <c r="E2" s="212"/>
      <c r="F2" s="212"/>
      <c r="G2" s="212"/>
      <c r="H2" s="212"/>
    </row>
    <row r="3" spans="1:12">
      <c r="A3" s="13"/>
      <c r="B3" s="212" t="s">
        <v>55</v>
      </c>
      <c r="C3" s="212"/>
      <c r="D3" s="212"/>
      <c r="E3" s="212"/>
      <c r="F3" s="212"/>
      <c r="G3" s="212"/>
      <c r="H3" s="212"/>
    </row>
    <row r="4" spans="1:12">
      <c r="A4" s="13"/>
      <c r="B4" s="211" t="s">
        <v>1026</v>
      </c>
      <c r="C4" s="211"/>
      <c r="D4" s="211"/>
      <c r="E4" s="211"/>
      <c r="F4" s="211"/>
      <c r="G4" s="211"/>
      <c r="H4" s="211"/>
    </row>
    <row r="5" spans="1:12">
      <c r="A5" s="13"/>
      <c r="B5" s="13"/>
      <c r="C5" s="13"/>
      <c r="D5" s="13"/>
      <c r="E5" s="13"/>
      <c r="F5" s="13"/>
      <c r="G5" s="13"/>
      <c r="H5" s="13"/>
    </row>
    <row r="6" spans="1:12" ht="13.5" thickBot="1">
      <c r="A6" s="13"/>
      <c r="B6" s="13"/>
      <c r="C6" s="13"/>
      <c r="D6" s="68" t="s">
        <v>23</v>
      </c>
      <c r="E6" s="68" t="s">
        <v>24</v>
      </c>
      <c r="F6" s="68" t="s">
        <v>25</v>
      </c>
      <c r="G6" s="68" t="s">
        <v>26</v>
      </c>
      <c r="H6" s="68" t="s">
        <v>27</v>
      </c>
    </row>
    <row r="7" spans="1:12" ht="51">
      <c r="A7" s="13"/>
      <c r="B7" s="142" t="s">
        <v>0</v>
      </c>
      <c r="C7" s="142" t="s">
        <v>1</v>
      </c>
      <c r="D7" s="143" t="s">
        <v>1027</v>
      </c>
      <c r="E7" s="144" t="s">
        <v>1028</v>
      </c>
      <c r="F7" s="144" t="s">
        <v>1029</v>
      </c>
      <c r="G7" s="144" t="s">
        <v>1030</v>
      </c>
      <c r="H7" s="124" t="s">
        <v>1031</v>
      </c>
    </row>
    <row r="8" spans="1:12">
      <c r="A8" s="10"/>
      <c r="B8" s="10" t="str">
        <f>'JCN-R2 Constant Growth DCF'!B7</f>
        <v>Alliant Energy Corporation</v>
      </c>
      <c r="C8" s="10" t="str">
        <f>'JCN-R2 Constant Growth DCF'!C7</f>
        <v>LNT</v>
      </c>
      <c r="D8" s="46">
        <v>4.6096666666666675E-2</v>
      </c>
      <c r="E8" s="16">
        <v>0.95</v>
      </c>
      <c r="F8" s="15">
        <f>'JCN-R3 SP500 Total MRP 1'!$C$8</f>
        <v>0.14916514203405662</v>
      </c>
      <c r="G8" s="17">
        <f t="shared" ref="G8:G9" si="0">F8-D8</f>
        <v>0.10306847536738994</v>
      </c>
      <c r="H8" s="41">
        <f>G8*E8+D8</f>
        <v>0.14401171826568712</v>
      </c>
      <c r="K8" s="164"/>
      <c r="L8" s="164"/>
    </row>
    <row r="9" spans="1:12">
      <c r="A9" s="10"/>
      <c r="B9" s="10" t="str">
        <f>'JCN-R2 Constant Growth DCF'!B8</f>
        <v>Ameren Corporation</v>
      </c>
      <c r="C9" s="10" t="str">
        <f>'JCN-R2 Constant Growth DCF'!C8</f>
        <v>AEE</v>
      </c>
      <c r="D9" s="46">
        <f>D8</f>
        <v>4.6096666666666675E-2</v>
      </c>
      <c r="E9" s="16">
        <v>0.9</v>
      </c>
      <c r="F9" s="46">
        <f>'JCN-R3 SP500 Total MRP 1'!$C$8</f>
        <v>0.14916514203405662</v>
      </c>
      <c r="G9" s="17">
        <f t="shared" si="0"/>
        <v>0.10306847536738994</v>
      </c>
      <c r="H9" s="41">
        <f t="shared" ref="H9" si="1">G9*E9+D9</f>
        <v>0.13885829449731762</v>
      </c>
      <c r="K9" s="164"/>
      <c r="L9" s="164"/>
    </row>
    <row r="10" spans="1:12">
      <c r="A10" s="10"/>
      <c r="B10" s="10" t="str">
        <f>'JCN-R2 Constant Growth DCF'!B9</f>
        <v>American Electric Power Company, Inc.</v>
      </c>
      <c r="C10" s="10" t="str">
        <f>'JCN-R2 Constant Growth DCF'!C9</f>
        <v>AEP</v>
      </c>
      <c r="D10" s="46">
        <f t="shared" ref="D10:D22" si="2">D9</f>
        <v>4.6096666666666675E-2</v>
      </c>
      <c r="E10" s="16">
        <v>0.85</v>
      </c>
      <c r="F10" s="46">
        <f>'JCN-R3 SP500 Total MRP 1'!$C$8</f>
        <v>0.14916514203405662</v>
      </c>
      <c r="G10" s="17">
        <f>F10-D10</f>
        <v>0.10306847536738994</v>
      </c>
      <c r="H10" s="41">
        <f>G10*E10+D10</f>
        <v>0.13370487072894813</v>
      </c>
      <c r="K10" s="164"/>
      <c r="L10" s="164"/>
    </row>
    <row r="11" spans="1:12">
      <c r="A11" s="10"/>
      <c r="B11" s="10" t="str">
        <f>'JCN-R2 Constant Growth DCF'!B10</f>
        <v>Entergy Corporation</v>
      </c>
      <c r="C11" s="10" t="str">
        <f>'JCN-R2 Constant Growth DCF'!C10</f>
        <v>ETR</v>
      </c>
      <c r="D11" s="46">
        <f t="shared" si="2"/>
        <v>4.6096666666666675E-2</v>
      </c>
      <c r="E11" s="16">
        <v>1</v>
      </c>
      <c r="F11" s="46">
        <f>'JCN-R3 SP500 Total MRP 1'!$C$8</f>
        <v>0.14916514203405662</v>
      </c>
      <c r="G11" s="17">
        <f>F11-D11</f>
        <v>0.10306847536738994</v>
      </c>
      <c r="H11" s="41">
        <f>G11*E11+D11</f>
        <v>0.14916514203405662</v>
      </c>
      <c r="K11" s="164"/>
      <c r="L11" s="164"/>
    </row>
    <row r="12" spans="1:12">
      <c r="A12" s="10"/>
      <c r="B12" s="10" t="str">
        <f>'JCN-R2 Constant Growth DCF'!B11</f>
        <v>Evergy, Inc.</v>
      </c>
      <c r="C12" s="10" t="str">
        <f>'JCN-R2 Constant Growth DCF'!C11</f>
        <v>EVRG</v>
      </c>
      <c r="D12" s="46">
        <f t="shared" si="2"/>
        <v>4.6096666666666675E-2</v>
      </c>
      <c r="E12" s="16">
        <v>0.95</v>
      </c>
      <c r="F12" s="46">
        <f>'JCN-R3 SP500 Total MRP 1'!$C$8</f>
        <v>0.14916514203405662</v>
      </c>
      <c r="G12" s="17">
        <f t="shared" ref="G12" si="3">F12-D12</f>
        <v>0.10306847536738994</v>
      </c>
      <c r="H12" s="41">
        <f>G12*E12+D12</f>
        <v>0.14401171826568712</v>
      </c>
      <c r="K12" s="164"/>
      <c r="L12" s="164"/>
    </row>
    <row r="13" spans="1:12">
      <c r="A13" s="10"/>
      <c r="B13" s="10" t="str">
        <f>'JCN-R2 Constant Growth DCF'!B12</f>
        <v>IDACORP, Inc.</v>
      </c>
      <c r="C13" s="10" t="str">
        <f>'JCN-R2 Constant Growth DCF'!C12</f>
        <v>IDA</v>
      </c>
      <c r="D13" s="46">
        <f t="shared" si="2"/>
        <v>4.6096666666666675E-2</v>
      </c>
      <c r="E13" s="16">
        <v>0.85</v>
      </c>
      <c r="F13" s="46">
        <f>'JCN-R3 SP500 Total MRP 1'!$C$8</f>
        <v>0.14916514203405662</v>
      </c>
      <c r="G13" s="17">
        <f t="shared" ref="G13" si="4">F13-D13</f>
        <v>0.10306847536738994</v>
      </c>
      <c r="H13" s="41">
        <f t="shared" ref="H13" si="5">G13*E13+D13</f>
        <v>0.13370487072894813</v>
      </c>
      <c r="K13" s="164"/>
      <c r="L13" s="164"/>
    </row>
    <row r="14" spans="1:12">
      <c r="A14" s="10"/>
      <c r="B14" s="10" t="str">
        <f>'JCN-R2 Constant Growth DCF'!B13</f>
        <v>NextEra Energy, Inc.</v>
      </c>
      <c r="C14" s="10" t="str">
        <f>'JCN-R2 Constant Growth DCF'!C13</f>
        <v>NEE</v>
      </c>
      <c r="D14" s="46">
        <f t="shared" si="2"/>
        <v>4.6096666666666675E-2</v>
      </c>
      <c r="E14" s="16">
        <v>1.05</v>
      </c>
      <c r="F14" s="46">
        <f>'JCN-R3 SP500 Total MRP 1'!$C$8</f>
        <v>0.14916514203405662</v>
      </c>
      <c r="G14" s="17">
        <f>F14-D14</f>
        <v>0.10306847536738994</v>
      </c>
      <c r="H14" s="41">
        <f>G14*E14+D14</f>
        <v>0.15431856580242612</v>
      </c>
      <c r="K14" s="164"/>
      <c r="L14" s="164"/>
    </row>
    <row r="15" spans="1:12">
      <c r="A15" s="10"/>
      <c r="B15" s="10" t="str">
        <f>'JCN-R2 Constant Growth DCF'!B14</f>
        <v>NorthWestern Corporation</v>
      </c>
      <c r="C15" s="10" t="str">
        <f>'JCN-R2 Constant Growth DCF'!C14</f>
        <v>NWE</v>
      </c>
      <c r="D15" s="46">
        <f t="shared" si="2"/>
        <v>4.6096666666666675E-2</v>
      </c>
      <c r="E15" s="16">
        <v>1</v>
      </c>
      <c r="F15" s="46">
        <f>'JCN-R3 SP500 Total MRP 1'!$C$8</f>
        <v>0.14916514203405662</v>
      </c>
      <c r="G15" s="17">
        <f t="shared" ref="G15" si="6">F15-D15</f>
        <v>0.10306847536738994</v>
      </c>
      <c r="H15" s="41">
        <f t="shared" ref="H15:H16" si="7">G15*E15+D15</f>
        <v>0.14916514203405662</v>
      </c>
      <c r="K15" s="164"/>
      <c r="L15" s="164"/>
    </row>
    <row r="16" spans="1:12">
      <c r="A16" s="10"/>
      <c r="B16" s="10" t="str">
        <f>'JCN-R2 Constant Growth DCF'!B15</f>
        <v>OGE Energy Corporation</v>
      </c>
      <c r="C16" s="10" t="str">
        <f>'JCN-R2 Constant Growth DCF'!C15</f>
        <v>OGE</v>
      </c>
      <c r="D16" s="46">
        <f t="shared" si="2"/>
        <v>4.6096666666666675E-2</v>
      </c>
      <c r="E16" s="16">
        <v>1.05</v>
      </c>
      <c r="F16" s="46">
        <f>'JCN-R3 SP500 Total MRP 1'!$C$8</f>
        <v>0.14916514203405662</v>
      </c>
      <c r="G16" s="17">
        <f t="shared" ref="G16:G21" si="8">F16-D16</f>
        <v>0.10306847536738994</v>
      </c>
      <c r="H16" s="41">
        <f t="shared" si="7"/>
        <v>0.15431856580242612</v>
      </c>
      <c r="K16" s="164"/>
      <c r="L16" s="164"/>
    </row>
    <row r="17" spans="1:12">
      <c r="A17" s="10"/>
      <c r="B17" s="10" t="str">
        <f>'JCN-R2 Constant Growth DCF'!B16</f>
        <v>Pinnacle West Capital Corporation</v>
      </c>
      <c r="C17" s="10" t="str">
        <f>'JCN-R2 Constant Growth DCF'!C16</f>
        <v>PNW</v>
      </c>
      <c r="D17" s="46">
        <f t="shared" si="2"/>
        <v>4.6096666666666675E-2</v>
      </c>
      <c r="E17" s="16">
        <v>0.95</v>
      </c>
      <c r="F17" s="46">
        <f>'JCN-R3 SP500 Total MRP 1'!$C$8</f>
        <v>0.14916514203405662</v>
      </c>
      <c r="G17" s="17">
        <f t="shared" si="8"/>
        <v>0.10306847536738994</v>
      </c>
      <c r="H17" s="41">
        <f t="shared" ref="H17:H21" si="9">G17*E17+D17</f>
        <v>0.14401171826568712</v>
      </c>
      <c r="K17" s="164"/>
      <c r="L17" s="164"/>
    </row>
    <row r="18" spans="1:12">
      <c r="A18" s="10"/>
      <c r="B18" s="10" t="str">
        <f>'JCN-R2 Constant Growth DCF'!B17</f>
        <v>TXNM Energy, Inc.</v>
      </c>
      <c r="C18" s="10" t="str">
        <f>'JCN-R2 Constant Growth DCF'!C17</f>
        <v>TXNM</v>
      </c>
      <c r="D18" s="46">
        <f t="shared" si="2"/>
        <v>4.6096666666666675E-2</v>
      </c>
      <c r="E18" s="16">
        <v>0.9</v>
      </c>
      <c r="F18" s="46">
        <f>'JCN-R3 SP500 Total MRP 1'!$C$8</f>
        <v>0.14916514203405662</v>
      </c>
      <c r="G18" s="17">
        <f t="shared" si="8"/>
        <v>0.10306847536738994</v>
      </c>
      <c r="H18" s="41">
        <f>G18*E18+D18</f>
        <v>0.13885829449731762</v>
      </c>
      <c r="K18" s="164"/>
      <c r="L18" s="164"/>
    </row>
    <row r="19" spans="1:12">
      <c r="A19" s="10"/>
      <c r="B19" s="10" t="str">
        <f>'JCN-R2 Constant Growth DCF'!B18</f>
        <v>Portland General Electric Company</v>
      </c>
      <c r="C19" s="10" t="str">
        <f>'JCN-R2 Constant Growth DCF'!C18</f>
        <v>POR</v>
      </c>
      <c r="D19" s="46">
        <f t="shared" si="2"/>
        <v>4.6096666666666675E-2</v>
      </c>
      <c r="E19" s="16">
        <v>0.95</v>
      </c>
      <c r="F19" s="46">
        <f>'JCN-R3 SP500 Total MRP 1'!$C$8</f>
        <v>0.14916514203405662</v>
      </c>
      <c r="G19" s="17">
        <f t="shared" si="8"/>
        <v>0.10306847536738994</v>
      </c>
      <c r="H19" s="41">
        <f t="shared" si="9"/>
        <v>0.14401171826568712</v>
      </c>
      <c r="K19" s="164"/>
      <c r="L19" s="164"/>
    </row>
    <row r="20" spans="1:12">
      <c r="A20" s="10"/>
      <c r="B20" s="10" t="str">
        <f>'JCN-R2 Constant Growth DCF'!B19</f>
        <v>PPL Corporation</v>
      </c>
      <c r="C20" s="10" t="str">
        <f>'JCN-R2 Constant Growth DCF'!C19</f>
        <v>PPL</v>
      </c>
      <c r="D20" s="46">
        <f t="shared" si="2"/>
        <v>4.6096666666666675E-2</v>
      </c>
      <c r="E20" s="16">
        <v>1.1000000000000001</v>
      </c>
      <c r="F20" s="46">
        <f>'JCN-R3 SP500 Total MRP 1'!$C$8</f>
        <v>0.14916514203405662</v>
      </c>
      <c r="G20" s="17">
        <f t="shared" si="8"/>
        <v>0.10306847536738994</v>
      </c>
      <c r="H20" s="41">
        <f t="shared" si="9"/>
        <v>0.15947198957079561</v>
      </c>
      <c r="K20" s="164"/>
      <c r="L20" s="164"/>
    </row>
    <row r="21" spans="1:12">
      <c r="A21" s="10"/>
      <c r="B21" s="10" t="str">
        <f>'JCN-R2 Constant Growth DCF'!B20</f>
        <v>Southern Company</v>
      </c>
      <c r="C21" s="10" t="str">
        <f>'JCN-R2 Constant Growth DCF'!C20</f>
        <v>SO</v>
      </c>
      <c r="D21" s="46">
        <f t="shared" si="2"/>
        <v>4.6096666666666675E-2</v>
      </c>
      <c r="E21" s="16">
        <v>0.95</v>
      </c>
      <c r="F21" s="46">
        <f>'JCN-R3 SP500 Total MRP 1'!$C$8</f>
        <v>0.14916514203405662</v>
      </c>
      <c r="G21" s="17">
        <f t="shared" si="8"/>
        <v>0.10306847536738994</v>
      </c>
      <c r="H21" s="41">
        <f t="shared" si="9"/>
        <v>0.14401171826568712</v>
      </c>
      <c r="K21" s="164"/>
      <c r="L21" s="164"/>
    </row>
    <row r="22" spans="1:12">
      <c r="A22" s="10"/>
      <c r="B22" s="10" t="str">
        <f>'JCN-R2 Constant Growth DCF'!B21</f>
        <v>Xcel Energy Inc.</v>
      </c>
      <c r="C22" s="10" t="str">
        <f>'JCN-R2 Constant Growth DCF'!C21</f>
        <v>XEL</v>
      </c>
      <c r="D22" s="46">
        <f t="shared" si="2"/>
        <v>4.6096666666666675E-2</v>
      </c>
      <c r="E22" s="16">
        <v>0.85</v>
      </c>
      <c r="F22" s="46">
        <f>'JCN-R3 SP500 Total MRP 1'!$C$8</f>
        <v>0.14916514203405662</v>
      </c>
      <c r="G22" s="17">
        <f t="shared" ref="G22" si="10">F22-D22</f>
        <v>0.10306847536738994</v>
      </c>
      <c r="H22" s="41">
        <f t="shared" ref="H22" si="11">G22*E22+D22</f>
        <v>0.13370487072894813</v>
      </c>
      <c r="K22" s="164"/>
      <c r="L22" s="164"/>
    </row>
    <row r="23" spans="1:12">
      <c r="A23" s="13"/>
      <c r="B23" s="94" t="s">
        <v>20</v>
      </c>
      <c r="C23" s="94"/>
      <c r="D23" s="94"/>
      <c r="E23" s="95">
        <f>MEDIAN(E8:E22)</f>
        <v>0.95</v>
      </c>
      <c r="F23" s="96"/>
      <c r="G23" s="96"/>
      <c r="H23" s="96">
        <f>MEDIAN(H8:H22)</f>
        <v>0.14401171826568712</v>
      </c>
      <c r="K23" s="6"/>
    </row>
    <row r="24" spans="1:12" ht="13.5" thickBot="1">
      <c r="A24" s="13"/>
      <c r="B24" s="63" t="s">
        <v>21</v>
      </c>
      <c r="C24" s="52"/>
      <c r="D24" s="52"/>
      <c r="E24" s="62">
        <f>AVERAGE(E8:E22)</f>
        <v>0.95333333333333314</v>
      </c>
      <c r="F24" s="53"/>
      <c r="G24" s="53"/>
      <c r="H24" s="53">
        <f>AVERAGE(H8:H22)</f>
        <v>0.1443552798502451</v>
      </c>
    </row>
    <row r="25" spans="1:12">
      <c r="A25" s="13"/>
      <c r="B25" s="64"/>
      <c r="C25" s="13"/>
      <c r="D25" s="13"/>
      <c r="E25" s="13"/>
      <c r="F25" s="14"/>
      <c r="G25" s="14"/>
      <c r="H25" s="14"/>
    </row>
    <row r="26" spans="1:12">
      <c r="A26" s="13"/>
      <c r="B26" s="141" t="s">
        <v>30</v>
      </c>
      <c r="C26" s="13"/>
      <c r="D26" s="13"/>
      <c r="E26" s="13"/>
      <c r="F26" s="13"/>
      <c r="G26" s="13"/>
      <c r="H26" s="13"/>
    </row>
    <row r="27" spans="1:12">
      <c r="A27" s="13"/>
      <c r="B27" s="47" t="s">
        <v>1302</v>
      </c>
      <c r="C27" s="13"/>
      <c r="D27" s="13"/>
      <c r="E27" s="13"/>
      <c r="F27" s="13"/>
      <c r="G27" s="13"/>
      <c r="H27" s="13"/>
    </row>
    <row r="28" spans="1:12">
      <c r="A28" s="13"/>
      <c r="B28" s="47" t="s">
        <v>1032</v>
      </c>
      <c r="C28" s="13"/>
      <c r="D28" s="13"/>
      <c r="E28" s="13"/>
      <c r="F28" s="44"/>
      <c r="G28" s="43"/>
      <c r="H28" s="13"/>
    </row>
    <row r="29" spans="1:12">
      <c r="A29" s="13"/>
      <c r="B29" s="47" t="s">
        <v>1311</v>
      </c>
      <c r="C29" s="13"/>
      <c r="D29" s="13"/>
      <c r="E29" s="13"/>
      <c r="F29" s="13"/>
      <c r="G29" s="13"/>
      <c r="H29" s="13"/>
    </row>
    <row r="30" spans="1:12">
      <c r="A30" s="13"/>
      <c r="B30" s="13" t="s">
        <v>1033</v>
      </c>
      <c r="C30" s="13"/>
      <c r="D30" s="13"/>
      <c r="E30" s="13"/>
      <c r="F30" s="13"/>
      <c r="G30" s="13"/>
      <c r="H30" s="13"/>
    </row>
    <row r="31" spans="1:12">
      <c r="A31" s="13"/>
      <c r="B31" s="13" t="s">
        <v>1034</v>
      </c>
      <c r="C31" s="13"/>
      <c r="D31" s="13"/>
      <c r="E31" s="13"/>
      <c r="F31" s="13"/>
      <c r="G31" s="13"/>
      <c r="H31" s="13"/>
    </row>
    <row r="32" spans="1:12">
      <c r="A32" s="13"/>
      <c r="B32" s="13"/>
      <c r="C32" s="13"/>
      <c r="D32" s="13"/>
      <c r="E32" s="13"/>
      <c r="F32" s="13"/>
      <c r="G32" s="13"/>
      <c r="H32" s="13"/>
    </row>
    <row r="33" spans="1:8" ht="13.15" customHeight="1">
      <c r="A33" s="13"/>
      <c r="B33" s="212" t="s">
        <v>1035</v>
      </c>
      <c r="C33" s="212"/>
      <c r="D33" s="212"/>
      <c r="E33" s="212"/>
      <c r="F33" s="212"/>
      <c r="G33" s="212"/>
      <c r="H33" s="212"/>
    </row>
    <row r="34" spans="1:8">
      <c r="A34" s="13"/>
      <c r="B34" s="212" t="str">
        <f>B3</f>
        <v>MARKET RISK PREMIUM DERIVED FROM S&amp;P 500 - ALL COMPANIES</v>
      </c>
      <c r="C34" s="212"/>
      <c r="D34" s="212"/>
      <c r="E34" s="212"/>
      <c r="F34" s="212"/>
      <c r="G34" s="212"/>
      <c r="H34" s="212"/>
    </row>
    <row r="35" spans="1:8">
      <c r="A35" s="13"/>
      <c r="B35" s="211" t="s">
        <v>1026</v>
      </c>
      <c r="C35" s="211"/>
      <c r="D35" s="211"/>
      <c r="E35" s="211"/>
      <c r="F35" s="211"/>
      <c r="G35" s="211"/>
      <c r="H35" s="211"/>
    </row>
    <row r="36" spans="1:8">
      <c r="A36" s="13"/>
      <c r="B36" s="13"/>
      <c r="C36" s="13"/>
      <c r="D36" s="13"/>
      <c r="E36" s="13"/>
      <c r="F36" s="13"/>
      <c r="G36" s="13"/>
      <c r="H36" s="13"/>
    </row>
    <row r="37" spans="1:8" ht="13.5" thickBot="1">
      <c r="A37" s="13"/>
      <c r="B37" s="13"/>
      <c r="C37" s="13"/>
      <c r="D37" s="68" t="s">
        <v>23</v>
      </c>
      <c r="E37" s="68" t="s">
        <v>24</v>
      </c>
      <c r="F37" s="68" t="s">
        <v>25</v>
      </c>
      <c r="G37" s="68" t="s">
        <v>26</v>
      </c>
      <c r="H37" s="68" t="s">
        <v>27</v>
      </c>
    </row>
    <row r="38" spans="1:8" ht="63.75">
      <c r="A38" s="13"/>
      <c r="B38" s="142" t="s">
        <v>0</v>
      </c>
      <c r="C38" s="142" t="s">
        <v>1</v>
      </c>
      <c r="D38" s="143" t="s">
        <v>1304</v>
      </c>
      <c r="E38" s="144" t="s">
        <v>1028</v>
      </c>
      <c r="F38" s="144" t="s">
        <v>1029</v>
      </c>
      <c r="G38" s="144" t="s">
        <v>1030</v>
      </c>
      <c r="H38" s="124" t="s">
        <v>1031</v>
      </c>
    </row>
    <row r="39" spans="1:8">
      <c r="A39" s="13"/>
      <c r="B39" s="10" t="str">
        <f t="shared" ref="B39:C53" si="12">B8</f>
        <v>Alliant Energy Corporation</v>
      </c>
      <c r="C39" s="10" t="str">
        <f t="shared" si="12"/>
        <v>LNT</v>
      </c>
      <c r="D39" s="46">
        <v>4.5199999999999997E-2</v>
      </c>
      <c r="E39" s="16">
        <f t="shared" ref="E39:E53" si="13">E8</f>
        <v>0.95</v>
      </c>
      <c r="F39" s="15">
        <f>'JCN-R3 SP500 Total MRP 1'!$C$8</f>
        <v>0.14916514203405662</v>
      </c>
      <c r="G39" s="17">
        <f t="shared" ref="G39:G40" si="14">F39-D39</f>
        <v>0.10396514203405663</v>
      </c>
      <c r="H39" s="41">
        <f t="shared" ref="H39:H40" si="15">G39*E39+D39</f>
        <v>0.14396688493235379</v>
      </c>
    </row>
    <row r="40" spans="1:8">
      <c r="A40" s="13"/>
      <c r="B40" s="10" t="str">
        <f t="shared" si="12"/>
        <v>Ameren Corporation</v>
      </c>
      <c r="C40" s="10" t="str">
        <f t="shared" si="12"/>
        <v>AEE</v>
      </c>
      <c r="D40" s="46">
        <f>D39</f>
        <v>4.5199999999999997E-2</v>
      </c>
      <c r="E40" s="16">
        <f t="shared" si="13"/>
        <v>0.9</v>
      </c>
      <c r="F40" s="46">
        <f>'JCN-R3 SP500 Total MRP 1'!$C$8</f>
        <v>0.14916514203405662</v>
      </c>
      <c r="G40" s="17">
        <f t="shared" si="14"/>
        <v>0.10396514203405663</v>
      </c>
      <c r="H40" s="41">
        <f t="shared" si="15"/>
        <v>0.13876862783065097</v>
      </c>
    </row>
    <row r="41" spans="1:8">
      <c r="A41" s="13"/>
      <c r="B41" s="10" t="str">
        <f t="shared" si="12"/>
        <v>American Electric Power Company, Inc.</v>
      </c>
      <c r="C41" s="10" t="str">
        <f t="shared" si="12"/>
        <v>AEP</v>
      </c>
      <c r="D41" s="46">
        <f t="shared" ref="D41:D53" si="16">D40</f>
        <v>4.5199999999999997E-2</v>
      </c>
      <c r="E41" s="16">
        <f t="shared" si="13"/>
        <v>0.85</v>
      </c>
      <c r="F41" s="46">
        <f>'JCN-R3 SP500 Total MRP 1'!$C$8</f>
        <v>0.14916514203405662</v>
      </c>
      <c r="G41" s="17">
        <f>F41-D41</f>
        <v>0.10396514203405663</v>
      </c>
      <c r="H41" s="41">
        <f>G41*E41+D41</f>
        <v>0.13357037072894812</v>
      </c>
    </row>
    <row r="42" spans="1:8">
      <c r="A42" s="13"/>
      <c r="B42" s="10" t="str">
        <f t="shared" si="12"/>
        <v>Entergy Corporation</v>
      </c>
      <c r="C42" s="10" t="str">
        <f t="shared" si="12"/>
        <v>ETR</v>
      </c>
      <c r="D42" s="46">
        <f t="shared" si="16"/>
        <v>4.5199999999999997E-2</v>
      </c>
      <c r="E42" s="16">
        <f t="shared" si="13"/>
        <v>1</v>
      </c>
      <c r="F42" s="46">
        <f>'JCN-R3 SP500 Total MRP 1'!$C$8</f>
        <v>0.14916514203405662</v>
      </c>
      <c r="G42" s="17">
        <f>F42-D42</f>
        <v>0.10396514203405663</v>
      </c>
      <c r="H42" s="41">
        <f>G42*E42+D42</f>
        <v>0.14916514203405662</v>
      </c>
    </row>
    <row r="43" spans="1:8">
      <c r="A43" s="13"/>
      <c r="B43" s="10" t="str">
        <f t="shared" si="12"/>
        <v>Evergy, Inc.</v>
      </c>
      <c r="C43" s="10" t="str">
        <f t="shared" si="12"/>
        <v>EVRG</v>
      </c>
      <c r="D43" s="46">
        <f t="shared" si="16"/>
        <v>4.5199999999999997E-2</v>
      </c>
      <c r="E43" s="16">
        <f t="shared" si="13"/>
        <v>0.95</v>
      </c>
      <c r="F43" s="46">
        <f>'JCN-R3 SP500 Total MRP 1'!$C$8</f>
        <v>0.14916514203405662</v>
      </c>
      <c r="G43" s="17">
        <f>F43-D43</f>
        <v>0.10396514203405663</v>
      </c>
      <c r="H43" s="41">
        <f>G43*E43+D43</f>
        <v>0.14396688493235379</v>
      </c>
    </row>
    <row r="44" spans="1:8">
      <c r="A44" s="13"/>
      <c r="B44" s="10" t="str">
        <f t="shared" si="12"/>
        <v>IDACORP, Inc.</v>
      </c>
      <c r="C44" s="10" t="str">
        <f t="shared" si="12"/>
        <v>IDA</v>
      </c>
      <c r="D44" s="46">
        <f t="shared" si="16"/>
        <v>4.5199999999999997E-2</v>
      </c>
      <c r="E44" s="16">
        <f t="shared" si="13"/>
        <v>0.85</v>
      </c>
      <c r="F44" s="46">
        <f>'JCN-R3 SP500 Total MRP 1'!$C$8</f>
        <v>0.14916514203405662</v>
      </c>
      <c r="G44" s="17">
        <f t="shared" ref="G44" si="17">F44-D44</f>
        <v>0.10396514203405663</v>
      </c>
      <c r="H44" s="41">
        <f t="shared" ref="H44" si="18">G44*E44+D44</f>
        <v>0.13357037072894812</v>
      </c>
    </row>
    <row r="45" spans="1:8">
      <c r="A45" s="13"/>
      <c r="B45" s="10" t="str">
        <f t="shared" si="12"/>
        <v>NextEra Energy, Inc.</v>
      </c>
      <c r="C45" s="10" t="str">
        <f t="shared" si="12"/>
        <v>NEE</v>
      </c>
      <c r="D45" s="46">
        <f t="shared" si="16"/>
        <v>4.5199999999999997E-2</v>
      </c>
      <c r="E45" s="16">
        <f t="shared" si="13"/>
        <v>1.05</v>
      </c>
      <c r="F45" s="46">
        <f>'JCN-R3 SP500 Total MRP 1'!$C$8</f>
        <v>0.14916514203405662</v>
      </c>
      <c r="G45" s="17">
        <f>F45-D45</f>
        <v>0.10396514203405663</v>
      </c>
      <c r="H45" s="41">
        <f>G45*E45+D45</f>
        <v>0.15436339913575947</v>
      </c>
    </row>
    <row r="46" spans="1:8">
      <c r="A46" s="13"/>
      <c r="B46" s="10" t="str">
        <f t="shared" si="12"/>
        <v>NorthWestern Corporation</v>
      </c>
      <c r="C46" s="10" t="str">
        <f t="shared" si="12"/>
        <v>NWE</v>
      </c>
      <c r="D46" s="46">
        <f t="shared" si="16"/>
        <v>4.5199999999999997E-2</v>
      </c>
      <c r="E46" s="16">
        <f t="shared" si="13"/>
        <v>1</v>
      </c>
      <c r="F46" s="46">
        <f>'JCN-R3 SP500 Total MRP 1'!$C$8</f>
        <v>0.14916514203405662</v>
      </c>
      <c r="G46" s="17">
        <f t="shared" ref="G46:G47" si="19">F46-D46</f>
        <v>0.10396514203405663</v>
      </c>
      <c r="H46" s="41">
        <f t="shared" ref="H46:H47" si="20">G46*E46+D46</f>
        <v>0.14916514203405662</v>
      </c>
    </row>
    <row r="47" spans="1:8">
      <c r="A47" s="13"/>
      <c r="B47" s="10" t="str">
        <f t="shared" si="12"/>
        <v>OGE Energy Corporation</v>
      </c>
      <c r="C47" s="10" t="str">
        <f t="shared" si="12"/>
        <v>OGE</v>
      </c>
      <c r="D47" s="46">
        <f t="shared" si="16"/>
        <v>4.5199999999999997E-2</v>
      </c>
      <c r="E47" s="16">
        <f t="shared" si="13"/>
        <v>1.05</v>
      </c>
      <c r="F47" s="46">
        <f>'JCN-R3 SP500 Total MRP 1'!$C$8</f>
        <v>0.14916514203405662</v>
      </c>
      <c r="G47" s="17">
        <f t="shared" si="19"/>
        <v>0.10396514203405663</v>
      </c>
      <c r="H47" s="41">
        <f t="shared" si="20"/>
        <v>0.15436339913575947</v>
      </c>
    </row>
    <row r="48" spans="1:8">
      <c r="A48" s="13"/>
      <c r="B48" s="10" t="str">
        <f t="shared" si="12"/>
        <v>Pinnacle West Capital Corporation</v>
      </c>
      <c r="C48" s="10" t="str">
        <f t="shared" si="12"/>
        <v>PNW</v>
      </c>
      <c r="D48" s="46">
        <f t="shared" si="16"/>
        <v>4.5199999999999997E-2</v>
      </c>
      <c r="E48" s="16">
        <f t="shared" si="13"/>
        <v>0.95</v>
      </c>
      <c r="F48" s="46">
        <f>'JCN-R3 SP500 Total MRP 1'!$C$8</f>
        <v>0.14916514203405662</v>
      </c>
      <c r="G48" s="17">
        <f>F48-D48</f>
        <v>0.10396514203405663</v>
      </c>
      <c r="H48" s="41">
        <f>G48*E48+D48</f>
        <v>0.14396688493235379</v>
      </c>
    </row>
    <row r="49" spans="1:11">
      <c r="A49" s="13"/>
      <c r="B49" s="10" t="str">
        <f t="shared" si="12"/>
        <v>TXNM Energy, Inc.</v>
      </c>
      <c r="C49" s="10" t="str">
        <f t="shared" si="12"/>
        <v>TXNM</v>
      </c>
      <c r="D49" s="46">
        <f t="shared" si="16"/>
        <v>4.5199999999999997E-2</v>
      </c>
      <c r="E49" s="16">
        <f t="shared" si="13"/>
        <v>0.9</v>
      </c>
      <c r="F49" s="46">
        <f>'JCN-R3 SP500 Total MRP 1'!$C$8</f>
        <v>0.14916514203405662</v>
      </c>
      <c r="G49" s="17">
        <f>F49-D49</f>
        <v>0.10396514203405663</v>
      </c>
      <c r="H49" s="41">
        <f>G49*E49+D49</f>
        <v>0.13876862783065097</v>
      </c>
    </row>
    <row r="50" spans="1:11">
      <c r="A50" s="13"/>
      <c r="B50" s="10" t="str">
        <f t="shared" si="12"/>
        <v>Portland General Electric Company</v>
      </c>
      <c r="C50" s="10" t="str">
        <f t="shared" si="12"/>
        <v>POR</v>
      </c>
      <c r="D50" s="46">
        <f t="shared" si="16"/>
        <v>4.5199999999999997E-2</v>
      </c>
      <c r="E50" s="16">
        <f t="shared" si="13"/>
        <v>0.95</v>
      </c>
      <c r="F50" s="46">
        <f>'JCN-R3 SP500 Total MRP 1'!$C$8</f>
        <v>0.14916514203405662</v>
      </c>
      <c r="G50" s="17">
        <f>F50-D50</f>
        <v>0.10396514203405663</v>
      </c>
      <c r="H50" s="41">
        <f>G50*E50+D50</f>
        <v>0.14396688493235379</v>
      </c>
    </row>
    <row r="51" spans="1:11">
      <c r="A51" s="13"/>
      <c r="B51" s="10" t="str">
        <f t="shared" si="12"/>
        <v>PPL Corporation</v>
      </c>
      <c r="C51" s="10" t="str">
        <f t="shared" si="12"/>
        <v>PPL</v>
      </c>
      <c r="D51" s="46">
        <f t="shared" si="16"/>
        <v>4.5199999999999997E-2</v>
      </c>
      <c r="E51" s="16">
        <f t="shared" si="13"/>
        <v>1.1000000000000001</v>
      </c>
      <c r="F51" s="46">
        <f>'JCN-R3 SP500 Total MRP 1'!$C$8</f>
        <v>0.14916514203405662</v>
      </c>
      <c r="G51" s="17">
        <f>F51-D51</f>
        <v>0.10396514203405663</v>
      </c>
      <c r="H51" s="41">
        <f>G51*E51+D51</f>
        <v>0.1595616562374623</v>
      </c>
    </row>
    <row r="52" spans="1:11">
      <c r="A52" s="13"/>
      <c r="B52" s="10" t="str">
        <f t="shared" si="12"/>
        <v>Southern Company</v>
      </c>
      <c r="C52" s="10" t="str">
        <f t="shared" si="12"/>
        <v>SO</v>
      </c>
      <c r="D52" s="46">
        <f t="shared" si="16"/>
        <v>4.5199999999999997E-2</v>
      </c>
      <c r="E52" s="16">
        <f t="shared" si="13"/>
        <v>0.95</v>
      </c>
      <c r="F52" s="46">
        <f>'JCN-R3 SP500 Total MRP 1'!$C$8</f>
        <v>0.14916514203405662</v>
      </c>
      <c r="G52" s="17">
        <f>F52-D52</f>
        <v>0.10396514203405663</v>
      </c>
      <c r="H52" s="41">
        <f>G52*E52+D52</f>
        <v>0.14396688493235379</v>
      </c>
      <c r="J52" s="59"/>
      <c r="K52" s="11"/>
    </row>
    <row r="53" spans="1:11">
      <c r="A53" s="13"/>
      <c r="B53" s="10" t="str">
        <f t="shared" si="12"/>
        <v>Xcel Energy Inc.</v>
      </c>
      <c r="C53" s="10" t="str">
        <f t="shared" si="12"/>
        <v>XEL</v>
      </c>
      <c r="D53" s="46">
        <f t="shared" si="16"/>
        <v>4.5199999999999997E-2</v>
      </c>
      <c r="E53" s="16">
        <f t="shared" si="13"/>
        <v>0.85</v>
      </c>
      <c r="F53" s="46">
        <f>'JCN-R3 SP500 Total MRP 1'!$C$8</f>
        <v>0.14916514203405662</v>
      </c>
      <c r="G53" s="17">
        <f t="shared" ref="G53" si="21">F53-D53</f>
        <v>0.10396514203405663</v>
      </c>
      <c r="H53" s="41">
        <f t="shared" ref="H53" si="22">G53*E53+D53</f>
        <v>0.13357037072894812</v>
      </c>
    </row>
    <row r="54" spans="1:11">
      <c r="A54" s="13"/>
      <c r="B54" s="94" t="s">
        <v>20</v>
      </c>
      <c r="C54" s="94"/>
      <c r="D54" s="94"/>
      <c r="E54" s="95">
        <f>MEDIAN(E39:E53)</f>
        <v>0.95</v>
      </c>
      <c r="F54" s="96"/>
      <c r="G54" s="96"/>
      <c r="H54" s="96">
        <f>MEDIAN(H39:H53)</f>
        <v>0.14396688493235379</v>
      </c>
      <c r="K54" s="6"/>
    </row>
    <row r="55" spans="1:11" ht="13.5" thickBot="1">
      <c r="A55" s="13"/>
      <c r="B55" s="63" t="s">
        <v>21</v>
      </c>
      <c r="C55" s="52"/>
      <c r="D55" s="52"/>
      <c r="E55" s="62">
        <f>AVERAGE(E39:E53)</f>
        <v>0.95333333333333314</v>
      </c>
      <c r="F55" s="53"/>
      <c r="G55" s="53"/>
      <c r="H55" s="53">
        <f>AVERAGE(H39:H53)</f>
        <v>0.14431343540580066</v>
      </c>
    </row>
    <row r="56" spans="1:11">
      <c r="A56" s="13"/>
      <c r="B56" s="64"/>
      <c r="C56" s="13"/>
      <c r="D56" s="13"/>
      <c r="E56" s="13"/>
      <c r="F56" s="14"/>
      <c r="G56" s="14"/>
      <c r="H56" s="14"/>
    </row>
    <row r="57" spans="1:11">
      <c r="A57" s="13"/>
      <c r="B57" s="141" t="s">
        <v>30</v>
      </c>
      <c r="C57" s="13"/>
      <c r="D57" s="13"/>
      <c r="E57" s="13"/>
      <c r="F57" s="13"/>
      <c r="G57" s="13"/>
      <c r="H57" s="13"/>
    </row>
    <row r="58" spans="1:11">
      <c r="A58" s="13"/>
      <c r="B58" s="47" t="s">
        <v>1305</v>
      </c>
      <c r="C58" s="13"/>
      <c r="D58" s="13"/>
      <c r="E58" s="13"/>
      <c r="F58" s="13"/>
      <c r="G58" s="13"/>
      <c r="H58" s="13"/>
    </row>
    <row r="59" spans="1:11">
      <c r="A59" s="13"/>
      <c r="B59" s="47" t="str">
        <f>B28</f>
        <v>[2] Source: Value Line Reports</v>
      </c>
      <c r="C59" s="13"/>
      <c r="D59" s="13"/>
      <c r="E59" s="13"/>
      <c r="F59" s="13"/>
      <c r="G59" s="13"/>
      <c r="H59" s="13"/>
    </row>
    <row r="60" spans="1:11">
      <c r="A60" s="13"/>
      <c r="B60" s="47" t="str">
        <f>B29</f>
        <v>[3] Source: Exhibit JCN-R3, page 1</v>
      </c>
      <c r="C60" s="13"/>
      <c r="D60" s="13"/>
      <c r="E60" s="13"/>
      <c r="F60" s="13"/>
      <c r="G60" s="13"/>
      <c r="H60" s="13"/>
    </row>
    <row r="61" spans="1:11">
      <c r="A61" s="13"/>
      <c r="B61" s="13" t="s">
        <v>1033</v>
      </c>
      <c r="C61" s="13"/>
      <c r="D61" s="13"/>
      <c r="E61" s="13"/>
      <c r="F61" s="13"/>
      <c r="G61" s="13"/>
      <c r="H61" s="13"/>
    </row>
    <row r="62" spans="1:11">
      <c r="A62" s="13"/>
      <c r="B62" s="13" t="s">
        <v>1034</v>
      </c>
      <c r="C62" s="13"/>
      <c r="D62" s="13"/>
      <c r="E62" s="13"/>
      <c r="F62" s="13"/>
      <c r="G62" s="13"/>
      <c r="H62" s="13"/>
    </row>
    <row r="63" spans="1:11">
      <c r="A63" s="13"/>
      <c r="B63" s="13"/>
      <c r="C63" s="13"/>
      <c r="D63" s="13"/>
      <c r="E63" s="13"/>
      <c r="F63" s="13"/>
      <c r="G63" s="13"/>
      <c r="H63" s="13"/>
    </row>
    <row r="64" spans="1:11" ht="13.15" customHeight="1">
      <c r="A64" s="13"/>
      <c r="B64" s="212" t="s">
        <v>1036</v>
      </c>
      <c r="C64" s="212"/>
      <c r="D64" s="212"/>
      <c r="E64" s="212"/>
      <c r="F64" s="212"/>
      <c r="G64" s="212"/>
      <c r="H64" s="212"/>
    </row>
    <row r="65" spans="1:8">
      <c r="A65" s="13"/>
      <c r="B65" s="212" t="str">
        <f>B34</f>
        <v>MARKET RISK PREMIUM DERIVED FROM S&amp;P 500 - ALL COMPANIES</v>
      </c>
      <c r="C65" s="212"/>
      <c r="D65" s="212"/>
      <c r="E65" s="212"/>
      <c r="F65" s="212"/>
      <c r="G65" s="212"/>
      <c r="H65" s="212"/>
    </row>
    <row r="66" spans="1:8">
      <c r="A66" s="13"/>
      <c r="B66" s="211" t="s">
        <v>1026</v>
      </c>
      <c r="C66" s="211"/>
      <c r="D66" s="211"/>
      <c r="E66" s="211"/>
      <c r="F66" s="211"/>
      <c r="G66" s="211"/>
      <c r="H66" s="211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 ht="13.5" thickBot="1">
      <c r="A68" s="13"/>
      <c r="B68" s="13"/>
      <c r="C68" s="13"/>
      <c r="D68" s="68" t="s">
        <v>23</v>
      </c>
      <c r="E68" s="68" t="s">
        <v>24</v>
      </c>
      <c r="F68" s="68" t="s">
        <v>25</v>
      </c>
      <c r="G68" s="68" t="s">
        <v>26</v>
      </c>
      <c r="H68" s="68" t="s">
        <v>27</v>
      </c>
    </row>
    <row r="69" spans="1:8" ht="51">
      <c r="A69" s="13"/>
      <c r="B69" s="142" t="s">
        <v>0</v>
      </c>
      <c r="C69" s="142" t="s">
        <v>1</v>
      </c>
      <c r="D69" s="143" t="s">
        <v>1215</v>
      </c>
      <c r="E69" s="144" t="s">
        <v>1028</v>
      </c>
      <c r="F69" s="144" t="s">
        <v>1029</v>
      </c>
      <c r="G69" s="144" t="s">
        <v>1030</v>
      </c>
      <c r="H69" s="124" t="s">
        <v>1031</v>
      </c>
    </row>
    <row r="70" spans="1:8">
      <c r="A70" s="13"/>
      <c r="B70" s="10" t="str">
        <f t="shared" ref="B70:C84" si="23">B39</f>
        <v>Alliant Energy Corporation</v>
      </c>
      <c r="C70" s="10" t="str">
        <f t="shared" si="23"/>
        <v>LNT</v>
      </c>
      <c r="D70" s="12">
        <v>4.2999999999999997E-2</v>
      </c>
      <c r="E70" s="16">
        <f t="shared" ref="E70:E84" si="24">E8</f>
        <v>0.95</v>
      </c>
      <c r="F70" s="15">
        <f>'JCN-R3 SP500 Total MRP 1'!$C$8</f>
        <v>0.14916514203405662</v>
      </c>
      <c r="G70" s="17">
        <f t="shared" ref="G70:G71" si="25">F70-D70</f>
        <v>0.10616514203405662</v>
      </c>
      <c r="H70" s="41">
        <f t="shared" ref="H70:H71" si="26">G70*E70+D70</f>
        <v>0.14385688493235377</v>
      </c>
    </row>
    <row r="71" spans="1:8">
      <c r="A71" s="13"/>
      <c r="B71" s="10" t="str">
        <f t="shared" si="23"/>
        <v>Ameren Corporation</v>
      </c>
      <c r="C71" s="10" t="str">
        <f t="shared" si="23"/>
        <v>AEE</v>
      </c>
      <c r="D71" s="46">
        <f>D70</f>
        <v>4.2999999999999997E-2</v>
      </c>
      <c r="E71" s="16">
        <f t="shared" si="24"/>
        <v>0.9</v>
      </c>
      <c r="F71" s="46">
        <f>'JCN-R3 SP500 Total MRP 1'!$C$8</f>
        <v>0.14916514203405662</v>
      </c>
      <c r="G71" s="17">
        <f t="shared" si="25"/>
        <v>0.10616514203405662</v>
      </c>
      <c r="H71" s="41">
        <f t="shared" si="26"/>
        <v>0.13854862783065097</v>
      </c>
    </row>
    <row r="72" spans="1:8">
      <c r="A72" s="13"/>
      <c r="B72" s="10" t="str">
        <f t="shared" si="23"/>
        <v>American Electric Power Company, Inc.</v>
      </c>
      <c r="C72" s="10" t="str">
        <f t="shared" si="23"/>
        <v>AEP</v>
      </c>
      <c r="D72" s="46">
        <f t="shared" ref="D72:D84" si="27">D71</f>
        <v>4.2999999999999997E-2</v>
      </c>
      <c r="E72" s="16">
        <f t="shared" si="24"/>
        <v>0.85</v>
      </c>
      <c r="F72" s="46">
        <f>'JCN-R3 SP500 Total MRP 1'!$C$8</f>
        <v>0.14916514203405662</v>
      </c>
      <c r="G72" s="17">
        <f>F72-D72</f>
        <v>0.10616514203405662</v>
      </c>
      <c r="H72" s="41">
        <f>G72*E72+D72</f>
        <v>0.13324037072894812</v>
      </c>
    </row>
    <row r="73" spans="1:8">
      <c r="A73" s="13"/>
      <c r="B73" s="10" t="str">
        <f t="shared" si="23"/>
        <v>Entergy Corporation</v>
      </c>
      <c r="C73" s="10" t="str">
        <f t="shared" si="23"/>
        <v>ETR</v>
      </c>
      <c r="D73" s="46">
        <f t="shared" si="27"/>
        <v>4.2999999999999997E-2</v>
      </c>
      <c r="E73" s="16">
        <f t="shared" si="24"/>
        <v>1</v>
      </c>
      <c r="F73" s="46">
        <f>'JCN-R3 SP500 Total MRP 1'!$C$8</f>
        <v>0.14916514203405662</v>
      </c>
      <c r="G73" s="17">
        <f>F73-D73</f>
        <v>0.10616514203405662</v>
      </c>
      <c r="H73" s="41">
        <f>G73*E73+D73</f>
        <v>0.14916514203405662</v>
      </c>
    </row>
    <row r="74" spans="1:8">
      <c r="A74" s="13"/>
      <c r="B74" s="10" t="str">
        <f t="shared" si="23"/>
        <v>Evergy, Inc.</v>
      </c>
      <c r="C74" s="10" t="str">
        <f t="shared" si="23"/>
        <v>EVRG</v>
      </c>
      <c r="D74" s="46">
        <f t="shared" si="27"/>
        <v>4.2999999999999997E-2</v>
      </c>
      <c r="E74" s="16">
        <f t="shared" si="24"/>
        <v>0.95</v>
      </c>
      <c r="F74" s="46">
        <f>'JCN-R3 SP500 Total MRP 1'!$C$8</f>
        <v>0.14916514203405662</v>
      </c>
      <c r="G74" s="17">
        <f>F74-D74</f>
        <v>0.10616514203405662</v>
      </c>
      <c r="H74" s="41">
        <f>G74*E74+D74</f>
        <v>0.14385688493235377</v>
      </c>
    </row>
    <row r="75" spans="1:8">
      <c r="A75" s="13"/>
      <c r="B75" s="10" t="str">
        <f t="shared" si="23"/>
        <v>IDACORP, Inc.</v>
      </c>
      <c r="C75" s="10" t="str">
        <f t="shared" si="23"/>
        <v>IDA</v>
      </c>
      <c r="D75" s="46">
        <f t="shared" si="27"/>
        <v>4.2999999999999997E-2</v>
      </c>
      <c r="E75" s="16">
        <f t="shared" si="24"/>
        <v>0.85</v>
      </c>
      <c r="F75" s="46">
        <f>'JCN-R3 SP500 Total MRP 1'!$C$8</f>
        <v>0.14916514203405662</v>
      </c>
      <c r="G75" s="17">
        <f t="shared" ref="G75" si="28">F75-D75</f>
        <v>0.10616514203405662</v>
      </c>
      <c r="H75" s="41">
        <f t="shared" ref="H75" si="29">G75*E75+D75</f>
        <v>0.13324037072894812</v>
      </c>
    </row>
    <row r="76" spans="1:8">
      <c r="A76" s="13"/>
      <c r="B76" s="10" t="str">
        <f t="shared" si="23"/>
        <v>NextEra Energy, Inc.</v>
      </c>
      <c r="C76" s="10" t="str">
        <f t="shared" si="23"/>
        <v>NEE</v>
      </c>
      <c r="D76" s="46">
        <f t="shared" si="27"/>
        <v>4.2999999999999997E-2</v>
      </c>
      <c r="E76" s="16">
        <f t="shared" si="24"/>
        <v>1.05</v>
      </c>
      <c r="F76" s="46">
        <f>'JCN-R3 SP500 Total MRP 1'!$C$8</f>
        <v>0.14916514203405662</v>
      </c>
      <c r="G76" s="17">
        <f>F76-D76</f>
        <v>0.10616514203405662</v>
      </c>
      <c r="H76" s="41">
        <f>G76*E76+D76</f>
        <v>0.15447339913575947</v>
      </c>
    </row>
    <row r="77" spans="1:8">
      <c r="A77" s="13"/>
      <c r="B77" s="10" t="str">
        <f t="shared" si="23"/>
        <v>NorthWestern Corporation</v>
      </c>
      <c r="C77" s="10" t="str">
        <f t="shared" si="23"/>
        <v>NWE</v>
      </c>
      <c r="D77" s="46">
        <f t="shared" si="27"/>
        <v>4.2999999999999997E-2</v>
      </c>
      <c r="E77" s="16">
        <f t="shared" si="24"/>
        <v>1</v>
      </c>
      <c r="F77" s="46">
        <f>'JCN-R3 SP500 Total MRP 1'!$C$8</f>
        <v>0.14916514203405662</v>
      </c>
      <c r="G77" s="17">
        <f t="shared" ref="G77:G78" si="30">F77-D77</f>
        <v>0.10616514203405662</v>
      </c>
      <c r="H77" s="41">
        <f t="shared" ref="H77:H78" si="31">G77*E77+D77</f>
        <v>0.14916514203405662</v>
      </c>
    </row>
    <row r="78" spans="1:8">
      <c r="A78" s="13"/>
      <c r="B78" s="10" t="str">
        <f t="shared" si="23"/>
        <v>OGE Energy Corporation</v>
      </c>
      <c r="C78" s="10" t="str">
        <f t="shared" si="23"/>
        <v>OGE</v>
      </c>
      <c r="D78" s="46">
        <f t="shared" si="27"/>
        <v>4.2999999999999997E-2</v>
      </c>
      <c r="E78" s="16">
        <f t="shared" si="24"/>
        <v>1.05</v>
      </c>
      <c r="F78" s="46">
        <f>'JCN-R3 SP500 Total MRP 1'!$C$8</f>
        <v>0.14916514203405662</v>
      </c>
      <c r="G78" s="17">
        <f t="shared" si="30"/>
        <v>0.10616514203405662</v>
      </c>
      <c r="H78" s="41">
        <f t="shared" si="31"/>
        <v>0.15447339913575947</v>
      </c>
    </row>
    <row r="79" spans="1:8">
      <c r="A79" s="13"/>
      <c r="B79" s="10" t="str">
        <f t="shared" si="23"/>
        <v>Pinnacle West Capital Corporation</v>
      </c>
      <c r="C79" s="10" t="str">
        <f t="shared" si="23"/>
        <v>PNW</v>
      </c>
      <c r="D79" s="46">
        <f t="shared" si="27"/>
        <v>4.2999999999999997E-2</v>
      </c>
      <c r="E79" s="16">
        <f t="shared" si="24"/>
        <v>0.95</v>
      </c>
      <c r="F79" s="46">
        <f>'JCN-R3 SP500 Total MRP 1'!$C$8</f>
        <v>0.14916514203405662</v>
      </c>
      <c r="G79" s="17">
        <f>F79-D79</f>
        <v>0.10616514203405662</v>
      </c>
      <c r="H79" s="41">
        <f>G79*E79+D79</f>
        <v>0.14385688493235377</v>
      </c>
    </row>
    <row r="80" spans="1:8">
      <c r="A80" s="13"/>
      <c r="B80" s="10" t="str">
        <f t="shared" si="23"/>
        <v>TXNM Energy, Inc.</v>
      </c>
      <c r="C80" s="10" t="str">
        <f t="shared" si="23"/>
        <v>TXNM</v>
      </c>
      <c r="D80" s="46">
        <f t="shared" si="27"/>
        <v>4.2999999999999997E-2</v>
      </c>
      <c r="E80" s="16">
        <f t="shared" si="24"/>
        <v>0.9</v>
      </c>
      <c r="F80" s="46">
        <f>'JCN-R3 SP500 Total MRP 1'!$C$8</f>
        <v>0.14916514203405662</v>
      </c>
      <c r="G80" s="17">
        <f>F80-D80</f>
        <v>0.10616514203405662</v>
      </c>
      <c r="H80" s="41">
        <f>G80*E80+D80</f>
        <v>0.13854862783065097</v>
      </c>
    </row>
    <row r="81" spans="1:11">
      <c r="A81" s="13"/>
      <c r="B81" s="10" t="str">
        <f t="shared" si="23"/>
        <v>Portland General Electric Company</v>
      </c>
      <c r="C81" s="10" t="str">
        <f t="shared" si="23"/>
        <v>POR</v>
      </c>
      <c r="D81" s="46">
        <f t="shared" si="27"/>
        <v>4.2999999999999997E-2</v>
      </c>
      <c r="E81" s="16">
        <f t="shared" si="24"/>
        <v>0.95</v>
      </c>
      <c r="F81" s="46">
        <f>'JCN-R3 SP500 Total MRP 1'!$C$8</f>
        <v>0.14916514203405662</v>
      </c>
      <c r="G81" s="17">
        <f>F81-D81</f>
        <v>0.10616514203405662</v>
      </c>
      <c r="H81" s="41">
        <f>G81*E81+D81</f>
        <v>0.14385688493235377</v>
      </c>
    </row>
    <row r="82" spans="1:11">
      <c r="A82" s="13"/>
      <c r="B82" s="10" t="str">
        <f t="shared" si="23"/>
        <v>PPL Corporation</v>
      </c>
      <c r="C82" s="10" t="str">
        <f t="shared" si="23"/>
        <v>PPL</v>
      </c>
      <c r="D82" s="46">
        <f t="shared" si="27"/>
        <v>4.2999999999999997E-2</v>
      </c>
      <c r="E82" s="16">
        <f t="shared" si="24"/>
        <v>1.1000000000000001</v>
      </c>
      <c r="F82" s="46">
        <f>'JCN-R3 SP500 Total MRP 1'!$C$8</f>
        <v>0.14916514203405662</v>
      </c>
      <c r="G82" s="17">
        <f>F82-D82</f>
        <v>0.10616514203405662</v>
      </c>
      <c r="H82" s="41">
        <f>G82*E82+D82</f>
        <v>0.15978165623746229</v>
      </c>
    </row>
    <row r="83" spans="1:11">
      <c r="A83" s="13"/>
      <c r="B83" s="10" t="str">
        <f t="shared" si="23"/>
        <v>Southern Company</v>
      </c>
      <c r="C83" s="10" t="str">
        <f t="shared" si="23"/>
        <v>SO</v>
      </c>
      <c r="D83" s="46">
        <f t="shared" si="27"/>
        <v>4.2999999999999997E-2</v>
      </c>
      <c r="E83" s="16">
        <f t="shared" si="24"/>
        <v>0.95</v>
      </c>
      <c r="F83" s="46">
        <f>'JCN-R3 SP500 Total MRP 1'!$C$8</f>
        <v>0.14916514203405662</v>
      </c>
      <c r="G83" s="17">
        <f>F83-D83</f>
        <v>0.10616514203405662</v>
      </c>
      <c r="H83" s="41">
        <f>G83*E83+D83</f>
        <v>0.14385688493235377</v>
      </c>
      <c r="J83" s="59"/>
      <c r="K83" s="11"/>
    </row>
    <row r="84" spans="1:11">
      <c r="A84" s="13"/>
      <c r="B84" s="10" t="str">
        <f t="shared" si="23"/>
        <v>Xcel Energy Inc.</v>
      </c>
      <c r="C84" s="10" t="str">
        <f t="shared" si="23"/>
        <v>XEL</v>
      </c>
      <c r="D84" s="46">
        <f t="shared" si="27"/>
        <v>4.2999999999999997E-2</v>
      </c>
      <c r="E84" s="16">
        <f t="shared" si="24"/>
        <v>0.85</v>
      </c>
      <c r="F84" s="46">
        <f>'JCN-R3 SP500 Total MRP 1'!$C$8</f>
        <v>0.14916514203405662</v>
      </c>
      <c r="G84" s="17">
        <f t="shared" ref="G84" si="32">F84-D84</f>
        <v>0.10616514203405662</v>
      </c>
      <c r="H84" s="41">
        <f t="shared" ref="H84" si="33">G84*E84+D84</f>
        <v>0.13324037072894812</v>
      </c>
    </row>
    <row r="85" spans="1:11">
      <c r="A85" s="13"/>
      <c r="B85" s="94" t="s">
        <v>20</v>
      </c>
      <c r="C85" s="94"/>
      <c r="D85" s="94"/>
      <c r="E85" s="95">
        <f>MEDIAN(E70:E84)</f>
        <v>0.95</v>
      </c>
      <c r="F85" s="96"/>
      <c r="G85" s="96"/>
      <c r="H85" s="96">
        <f>MEDIAN(H70:H84)</f>
        <v>0.14385688493235377</v>
      </c>
      <c r="K85" s="6"/>
    </row>
    <row r="86" spans="1:11" ht="13.5" thickBot="1">
      <c r="A86" s="13"/>
      <c r="B86" s="63" t="s">
        <v>21</v>
      </c>
      <c r="C86" s="52"/>
      <c r="D86" s="52"/>
      <c r="E86" s="62">
        <f>AVERAGE(E70:E84)</f>
        <v>0.95333333333333314</v>
      </c>
      <c r="F86" s="53"/>
      <c r="G86" s="53"/>
      <c r="H86" s="53">
        <f>AVERAGE(H70:H84)</f>
        <v>0.14421076873913399</v>
      </c>
    </row>
    <row r="87" spans="1:11">
      <c r="A87" s="13"/>
      <c r="B87" s="64"/>
      <c r="C87" s="13"/>
      <c r="D87" s="13"/>
      <c r="E87" s="13"/>
      <c r="F87" s="14"/>
      <c r="G87" s="14"/>
      <c r="H87" s="14"/>
    </row>
    <row r="88" spans="1:11">
      <c r="A88" s="13"/>
      <c r="B88" s="141" t="s">
        <v>30</v>
      </c>
      <c r="C88" s="13"/>
      <c r="D88" s="13"/>
      <c r="E88" s="13"/>
      <c r="F88" s="13"/>
      <c r="G88" s="13"/>
      <c r="H88" s="13"/>
    </row>
    <row r="89" spans="1:11">
      <c r="A89" s="13"/>
      <c r="B89" s="47" t="s">
        <v>1286</v>
      </c>
      <c r="C89" s="13"/>
      <c r="D89" s="13"/>
      <c r="E89" s="13"/>
      <c r="F89" s="13"/>
      <c r="G89" s="13"/>
      <c r="H89" s="13"/>
    </row>
    <row r="90" spans="1:11">
      <c r="A90" s="13"/>
      <c r="B90" s="47" t="str">
        <f>B59</f>
        <v>[2] Source: Value Line Reports</v>
      </c>
      <c r="C90" s="13"/>
      <c r="D90" s="13"/>
      <c r="E90" s="13"/>
      <c r="F90" s="13"/>
      <c r="G90" s="13"/>
      <c r="H90" s="13"/>
    </row>
    <row r="91" spans="1:11">
      <c r="A91" s="13"/>
      <c r="B91" s="47" t="str">
        <f>B60</f>
        <v>[3] Source: Exhibit JCN-R3, page 1</v>
      </c>
      <c r="C91" s="13"/>
      <c r="D91" s="13"/>
      <c r="E91" s="13"/>
      <c r="F91" s="13"/>
      <c r="G91" s="13"/>
      <c r="H91" s="13"/>
    </row>
    <row r="92" spans="1:11">
      <c r="A92" s="13"/>
      <c r="B92" s="13" t="s">
        <v>1033</v>
      </c>
      <c r="C92" s="13"/>
      <c r="D92" s="13"/>
      <c r="E92" s="13"/>
      <c r="F92" s="13"/>
      <c r="G92" s="13"/>
      <c r="H92" s="13"/>
    </row>
    <row r="93" spans="1:11">
      <c r="A93" s="13"/>
      <c r="B93" s="13" t="s">
        <v>1034</v>
      </c>
      <c r="C93" s="13"/>
      <c r="D93" s="13"/>
      <c r="E93" s="13"/>
      <c r="F93" s="13"/>
      <c r="G93" s="13"/>
      <c r="H93" s="13"/>
    </row>
    <row r="95" spans="1:11">
      <c r="B95" s="13"/>
      <c r="C95" s="13"/>
      <c r="D95" s="13"/>
      <c r="E95" s="13"/>
      <c r="F95" s="13"/>
      <c r="G95" s="13"/>
      <c r="H95" s="13"/>
    </row>
    <row r="96" spans="1:11" ht="13.15" customHeight="1">
      <c r="B96" s="212" t="s">
        <v>1037</v>
      </c>
      <c r="C96" s="212"/>
      <c r="D96" s="212"/>
      <c r="E96" s="212"/>
      <c r="F96" s="212"/>
      <c r="G96" s="212"/>
      <c r="H96" s="212"/>
    </row>
    <row r="97" spans="1:12">
      <c r="B97" s="212" t="str">
        <f>B65</f>
        <v>MARKET RISK PREMIUM DERIVED FROM S&amp;P 500 - ALL COMPANIES</v>
      </c>
      <c r="C97" s="212"/>
      <c r="D97" s="212"/>
      <c r="E97" s="212"/>
      <c r="F97" s="212"/>
      <c r="G97" s="212"/>
      <c r="H97" s="212"/>
    </row>
    <row r="98" spans="1:12">
      <c r="B98" s="211" t="s">
        <v>1026</v>
      </c>
      <c r="C98" s="211"/>
      <c r="D98" s="211"/>
      <c r="E98" s="211"/>
      <c r="F98" s="211"/>
      <c r="G98" s="211"/>
      <c r="H98" s="211"/>
    </row>
    <row r="99" spans="1:12">
      <c r="B99" s="13"/>
      <c r="C99" s="13"/>
      <c r="D99" s="13"/>
      <c r="E99" s="13"/>
      <c r="F99" s="13"/>
      <c r="G99" s="13"/>
      <c r="H99" s="13"/>
    </row>
    <row r="100" spans="1:12" ht="13.5" thickBot="1">
      <c r="B100" s="13"/>
      <c r="C100" s="13"/>
      <c r="D100" s="68" t="s">
        <v>23</v>
      </c>
      <c r="E100" s="68" t="s">
        <v>24</v>
      </c>
      <c r="F100" s="68" t="s">
        <v>25</v>
      </c>
      <c r="G100" s="68" t="s">
        <v>26</v>
      </c>
      <c r="H100" s="68" t="s">
        <v>27</v>
      </c>
    </row>
    <row r="101" spans="1:12" ht="51">
      <c r="B101" s="142" t="s">
        <v>0</v>
      </c>
      <c r="C101" s="142" t="s">
        <v>1</v>
      </c>
      <c r="D101" s="143" t="str">
        <f>D7</f>
        <v>Current 30-day average of 30-year U.S. Treasury bond yield</v>
      </c>
      <c r="E101" s="144" t="s">
        <v>1028</v>
      </c>
      <c r="F101" s="144" t="s">
        <v>1029</v>
      </c>
      <c r="G101" s="144" t="s">
        <v>1030</v>
      </c>
      <c r="H101" s="124" t="s">
        <v>1031</v>
      </c>
    </row>
    <row r="102" spans="1:12">
      <c r="B102" s="10" t="str">
        <f t="shared" ref="B102:C116" si="34">B70</f>
        <v>Alliant Energy Corporation</v>
      </c>
      <c r="C102" s="10" t="str">
        <f t="shared" si="34"/>
        <v>LNT</v>
      </c>
      <c r="D102" s="12">
        <f>D8</f>
        <v>4.6096666666666675E-2</v>
      </c>
      <c r="E102" s="16">
        <v>0.76900970441081862</v>
      </c>
      <c r="F102" s="15">
        <f>'JCN-R3 SP500 Total MRP 1'!$C$8</f>
        <v>0.14916514203405662</v>
      </c>
      <c r="G102" s="17">
        <f t="shared" ref="G102:G103" si="35">F102-D102</f>
        <v>0.10306847536738994</v>
      </c>
      <c r="H102" s="41">
        <f t="shared" ref="H102:H103" si="36">G102*E102+D102</f>
        <v>0.12535732444301695</v>
      </c>
      <c r="K102" s="162"/>
      <c r="L102" s="163"/>
    </row>
    <row r="103" spans="1:12">
      <c r="A103" s="13"/>
      <c r="B103" s="10" t="str">
        <f t="shared" si="34"/>
        <v>Ameren Corporation</v>
      </c>
      <c r="C103" s="10" t="str">
        <f t="shared" si="34"/>
        <v>AEE</v>
      </c>
      <c r="D103" s="46">
        <f>D102</f>
        <v>4.6096666666666675E-2</v>
      </c>
      <c r="E103" s="16">
        <v>0.73397722213735106</v>
      </c>
      <c r="F103" s="46">
        <f>'JCN-R3 SP500 Total MRP 1'!$C$8</f>
        <v>0.14916514203405662</v>
      </c>
      <c r="G103" s="17">
        <f t="shared" si="35"/>
        <v>0.10306847536738994</v>
      </c>
      <c r="H103" s="41">
        <f t="shared" si="36"/>
        <v>0.12174657990675554</v>
      </c>
      <c r="K103" s="162"/>
      <c r="L103" s="163"/>
    </row>
    <row r="104" spans="1:12">
      <c r="B104" s="10" t="str">
        <f t="shared" si="34"/>
        <v>American Electric Power Company, Inc.</v>
      </c>
      <c r="C104" s="10" t="str">
        <f t="shared" si="34"/>
        <v>AEP</v>
      </c>
      <c r="D104" s="46">
        <f t="shared" ref="D104:D116" si="37">D103</f>
        <v>4.6096666666666675E-2</v>
      </c>
      <c r="E104" s="16">
        <v>0.73193243627220506</v>
      </c>
      <c r="F104" s="46">
        <f>'JCN-R3 SP500 Total MRP 1'!$C$8</f>
        <v>0.14916514203405662</v>
      </c>
      <c r="G104" s="17">
        <f>F104-D104</f>
        <v>0.10306847536738994</v>
      </c>
      <c r="H104" s="41">
        <f>G104*E104+D104</f>
        <v>0.12153582694518215</v>
      </c>
      <c r="K104" s="162"/>
      <c r="L104" s="163"/>
    </row>
    <row r="105" spans="1:12">
      <c r="B105" s="10" t="str">
        <f t="shared" si="34"/>
        <v>Entergy Corporation</v>
      </c>
      <c r="C105" s="10" t="str">
        <f t="shared" si="34"/>
        <v>ETR</v>
      </c>
      <c r="D105" s="46">
        <f t="shared" si="37"/>
        <v>4.6096666666666675E-2</v>
      </c>
      <c r="E105" s="16">
        <v>0.83894796825667428</v>
      </c>
      <c r="F105" s="46">
        <f>'JCN-R3 SP500 Total MRP 1'!$C$8</f>
        <v>0.14916514203405662</v>
      </c>
      <c r="G105" s="17">
        <f>F105-D105</f>
        <v>0.10306847536738994</v>
      </c>
      <c r="H105" s="41">
        <f>G105*E105+D105</f>
        <v>0.13256575466745155</v>
      </c>
      <c r="K105" s="162"/>
      <c r="L105" s="163"/>
    </row>
    <row r="106" spans="1:12">
      <c r="A106" s="13"/>
      <c r="B106" s="10" t="str">
        <f t="shared" si="34"/>
        <v>Evergy, Inc.</v>
      </c>
      <c r="C106" s="10" t="str">
        <f t="shared" si="34"/>
        <v>EVRG</v>
      </c>
      <c r="D106" s="46">
        <f t="shared" si="37"/>
        <v>4.6096666666666675E-2</v>
      </c>
      <c r="E106" s="16">
        <v>0.76929158224899918</v>
      </c>
      <c r="F106" s="46">
        <f>'JCN-R3 SP500 Total MRP 1'!$C$8</f>
        <v>0.14916514203405662</v>
      </c>
      <c r="G106" s="17">
        <f>F106-D106</f>
        <v>0.10306847536738994</v>
      </c>
      <c r="H106" s="41">
        <f>G106*E106+D106</f>
        <v>0.1253863771620381</v>
      </c>
      <c r="K106" s="162"/>
      <c r="L106" s="163"/>
    </row>
    <row r="107" spans="1:12">
      <c r="A107" s="13"/>
      <c r="B107" s="10" t="str">
        <f t="shared" si="34"/>
        <v>IDACORP, Inc.</v>
      </c>
      <c r="C107" s="10" t="str">
        <f t="shared" si="34"/>
        <v>IDA</v>
      </c>
      <c r="D107" s="46">
        <f t="shared" si="37"/>
        <v>4.6096666666666675E-2</v>
      </c>
      <c r="E107" s="16">
        <v>0.76493049746693087</v>
      </c>
      <c r="F107" s="46">
        <f>'JCN-R3 SP500 Total MRP 1'!$C$8</f>
        <v>0.14916514203405662</v>
      </c>
      <c r="G107" s="17">
        <f t="shared" ref="G107" si="38">F107-D107</f>
        <v>0.10306847536738994</v>
      </c>
      <c r="H107" s="41">
        <f t="shared" ref="H107" si="39">G107*E107+D107</f>
        <v>0.12493688680260237</v>
      </c>
      <c r="K107" s="162"/>
      <c r="L107" s="163"/>
    </row>
    <row r="108" spans="1:12">
      <c r="B108" s="10" t="str">
        <f t="shared" si="34"/>
        <v>NextEra Energy, Inc.</v>
      </c>
      <c r="C108" s="10" t="str">
        <f t="shared" si="34"/>
        <v>NEE</v>
      </c>
      <c r="D108" s="46">
        <f t="shared" si="37"/>
        <v>4.6096666666666675E-2</v>
      </c>
      <c r="E108" s="16">
        <v>0.79457982510951408</v>
      </c>
      <c r="F108" s="46">
        <f>'JCN-R3 SP500 Total MRP 1'!$C$8</f>
        <v>0.14916514203405662</v>
      </c>
      <c r="G108" s="17">
        <f>F108-D108</f>
        <v>0.10306847536738994</v>
      </c>
      <c r="H108" s="41">
        <f>G108*E108+D108</f>
        <v>0.12799279779839162</v>
      </c>
      <c r="K108" s="162"/>
      <c r="L108" s="163"/>
    </row>
    <row r="109" spans="1:12">
      <c r="B109" s="10" t="str">
        <f t="shared" si="34"/>
        <v>NorthWestern Corporation</v>
      </c>
      <c r="C109" s="10" t="str">
        <f t="shared" si="34"/>
        <v>NWE</v>
      </c>
      <c r="D109" s="46">
        <f t="shared" si="37"/>
        <v>4.6096666666666675E-2</v>
      </c>
      <c r="E109" s="16">
        <v>0.85140479567016458</v>
      </c>
      <c r="F109" s="46">
        <f>'JCN-R3 SP500 Total MRP 1'!$C$8</f>
        <v>0.14916514203405662</v>
      </c>
      <c r="G109" s="17">
        <f t="shared" ref="G109:G110" si="40">F109-D109</f>
        <v>0.10306847536738994</v>
      </c>
      <c r="H109" s="41">
        <f t="shared" ref="H109:H110" si="41">G109*E109+D109</f>
        <v>0.13384966087687472</v>
      </c>
      <c r="K109" s="162"/>
      <c r="L109" s="163"/>
    </row>
    <row r="110" spans="1:12">
      <c r="B110" s="10" t="str">
        <f t="shared" si="34"/>
        <v>OGE Energy Corporation</v>
      </c>
      <c r="C110" s="10" t="str">
        <f t="shared" si="34"/>
        <v>OGE</v>
      </c>
      <c r="D110" s="46">
        <f t="shared" si="37"/>
        <v>4.6096666666666675E-2</v>
      </c>
      <c r="E110" s="16">
        <v>0.89736967687322744</v>
      </c>
      <c r="F110" s="46">
        <f>'JCN-R3 SP500 Total MRP 1'!$C$8</f>
        <v>0.14916514203405662</v>
      </c>
      <c r="G110" s="17">
        <f t="shared" si="40"/>
        <v>0.10306847536738994</v>
      </c>
      <c r="H110" s="41">
        <f t="shared" si="41"/>
        <v>0.13858719110291759</v>
      </c>
      <c r="K110" s="162"/>
      <c r="L110" s="163"/>
    </row>
    <row r="111" spans="1:12">
      <c r="A111" s="13"/>
      <c r="B111" s="10" t="str">
        <f t="shared" si="34"/>
        <v>Pinnacle West Capital Corporation</v>
      </c>
      <c r="C111" s="10" t="str">
        <f t="shared" si="34"/>
        <v>PNW</v>
      </c>
      <c r="D111" s="46">
        <f t="shared" si="37"/>
        <v>4.6096666666666675E-2</v>
      </c>
      <c r="E111" s="16">
        <v>0.8054117119317743</v>
      </c>
      <c r="F111" s="46">
        <f>'JCN-R3 SP500 Total MRP 1'!$C$8</f>
        <v>0.14916514203405662</v>
      </c>
      <c r="G111" s="17">
        <f>F111-D111</f>
        <v>0.10306847536738994</v>
      </c>
      <c r="H111" s="41">
        <f>G111*E111+D111</f>
        <v>0.12910922385851412</v>
      </c>
      <c r="K111" s="162"/>
      <c r="L111" s="163"/>
    </row>
    <row r="112" spans="1:12">
      <c r="B112" s="10" t="str">
        <f t="shared" si="34"/>
        <v>TXNM Energy, Inc.</v>
      </c>
      <c r="C112" s="10" t="str">
        <f t="shared" si="34"/>
        <v>TXNM</v>
      </c>
      <c r="D112" s="46">
        <f t="shared" si="37"/>
        <v>4.6096666666666675E-2</v>
      </c>
      <c r="E112" s="16">
        <v>0.80714608058048232</v>
      </c>
      <c r="F112" s="46">
        <f>'JCN-R3 SP500 Total MRP 1'!$C$8</f>
        <v>0.14916514203405662</v>
      </c>
      <c r="G112" s="17">
        <f>F112-D112</f>
        <v>0.10306847536738994</v>
      </c>
      <c r="H112" s="41">
        <f>G112*E112+D112</f>
        <v>0.12928798259086144</v>
      </c>
      <c r="K112" s="162"/>
      <c r="L112" s="163"/>
    </row>
    <row r="113" spans="2:12">
      <c r="B113" s="10" t="str">
        <f t="shared" si="34"/>
        <v>Portland General Electric Company</v>
      </c>
      <c r="C113" s="10" t="str">
        <f t="shared" si="34"/>
        <v>POR</v>
      </c>
      <c r="D113" s="46">
        <f t="shared" si="37"/>
        <v>4.6096666666666675E-2</v>
      </c>
      <c r="E113" s="16">
        <v>0.76565521476184029</v>
      </c>
      <c r="F113" s="46">
        <f>'JCN-R3 SP500 Total MRP 1'!$C$8</f>
        <v>0.14916514203405662</v>
      </c>
      <c r="G113" s="17">
        <f>F113-D113</f>
        <v>0.10306847536738994</v>
      </c>
      <c r="H113" s="41">
        <f>G113*E113+D113</f>
        <v>0.12501158230926107</v>
      </c>
      <c r="K113" s="162"/>
      <c r="L113" s="163"/>
    </row>
    <row r="114" spans="2:12">
      <c r="B114" s="10" t="str">
        <f t="shared" si="34"/>
        <v>PPL Corporation</v>
      </c>
      <c r="C114" s="10" t="str">
        <f t="shared" si="34"/>
        <v>PPL</v>
      </c>
      <c r="D114" s="46">
        <f t="shared" si="37"/>
        <v>4.6096666666666675E-2</v>
      </c>
      <c r="E114" s="16">
        <v>0.91735883614330038</v>
      </c>
      <c r="F114" s="46">
        <f>'JCN-R3 SP500 Total MRP 1'!$C$8</f>
        <v>0.14916514203405662</v>
      </c>
      <c r="G114" s="17">
        <f>F114-D114</f>
        <v>0.10306847536738994</v>
      </c>
      <c r="H114" s="41">
        <f>G114*E114+D114</f>
        <v>0.14064744327275994</v>
      </c>
      <c r="K114" s="162"/>
      <c r="L114" s="163"/>
    </row>
    <row r="115" spans="2:12">
      <c r="B115" s="10" t="str">
        <f t="shared" si="34"/>
        <v>Southern Company</v>
      </c>
      <c r="C115" s="10" t="str">
        <f t="shared" si="34"/>
        <v>SO</v>
      </c>
      <c r="D115" s="46">
        <f t="shared" si="37"/>
        <v>4.6096666666666675E-2</v>
      </c>
      <c r="E115" s="16">
        <v>0.76055549634523056</v>
      </c>
      <c r="F115" s="46">
        <f>'JCN-R3 SP500 Total MRP 1'!$C$8</f>
        <v>0.14916514203405662</v>
      </c>
      <c r="G115" s="17">
        <f>F115-D115</f>
        <v>0.10306847536738994</v>
      </c>
      <c r="H115" s="41">
        <f>G115*E115+D115</f>
        <v>0.12448596210725811</v>
      </c>
      <c r="K115" s="162"/>
      <c r="L115" s="163"/>
    </row>
    <row r="116" spans="2:12">
      <c r="B116" s="10" t="str">
        <f t="shared" si="34"/>
        <v>Xcel Energy Inc.</v>
      </c>
      <c r="C116" s="10" t="str">
        <f t="shared" si="34"/>
        <v>XEL</v>
      </c>
      <c r="D116" s="46">
        <f t="shared" si="37"/>
        <v>4.6096666666666675E-2</v>
      </c>
      <c r="E116" s="16">
        <v>0.71607924946534141</v>
      </c>
      <c r="F116" s="46">
        <f>'JCN-R3 SP500 Total MRP 1'!$C$8</f>
        <v>0.14916514203405662</v>
      </c>
      <c r="G116" s="17">
        <f t="shared" ref="G116" si="42">F116-D116</f>
        <v>0.10306847536738994</v>
      </c>
      <c r="H116" s="41">
        <f t="shared" ref="H116" si="43">G116*E116+D116</f>
        <v>0.11990186315128429</v>
      </c>
      <c r="K116" s="162"/>
      <c r="L116" s="163"/>
    </row>
    <row r="117" spans="2:12">
      <c r="B117" s="94" t="s">
        <v>20</v>
      </c>
      <c r="C117" s="94"/>
      <c r="D117" s="94"/>
      <c r="E117" s="95">
        <f>MEDIAN(E102:E116)</f>
        <v>0.76929158224899918</v>
      </c>
      <c r="F117" s="96"/>
      <c r="G117" s="96"/>
      <c r="H117" s="96">
        <f>MEDIAN(H102:H116)</f>
        <v>0.1253863771620381</v>
      </c>
    </row>
    <row r="118" spans="2:12" ht="13.5" thickBot="1">
      <c r="B118" s="63" t="s">
        <v>21</v>
      </c>
      <c r="C118" s="52"/>
      <c r="D118" s="52"/>
      <c r="E118" s="62">
        <f>AVERAGE(E102:E116)</f>
        <v>0.79491001984492371</v>
      </c>
      <c r="F118" s="53"/>
      <c r="G118" s="53"/>
      <c r="H118" s="53">
        <f>AVERAGE(H102:H116)</f>
        <v>0.12802683046634464</v>
      </c>
    </row>
    <row r="119" spans="2:12">
      <c r="B119" s="64"/>
      <c r="C119" s="13"/>
      <c r="D119" s="13"/>
      <c r="E119" s="13"/>
      <c r="F119" s="14"/>
      <c r="G119" s="14"/>
      <c r="H119" s="14"/>
    </row>
    <row r="120" spans="2:12">
      <c r="B120" s="141" t="s">
        <v>30</v>
      </c>
      <c r="C120" s="13"/>
      <c r="D120" s="13"/>
      <c r="E120" s="31"/>
      <c r="F120" s="13"/>
      <c r="G120" s="13"/>
      <c r="H120" s="13"/>
    </row>
    <row r="121" spans="2:12">
      <c r="B121" s="13" t="str">
        <f>B27</f>
        <v>[1] Source: Bloomberg Professional, 30-day average as of March 31, 2025</v>
      </c>
      <c r="C121" s="13"/>
      <c r="D121" s="13"/>
      <c r="E121" s="13"/>
      <c r="F121" s="13"/>
      <c r="G121" s="13"/>
      <c r="H121" s="13"/>
    </row>
    <row r="122" spans="2:12">
      <c r="B122" s="47" t="s">
        <v>1303</v>
      </c>
      <c r="C122" s="13"/>
      <c r="D122" s="13"/>
      <c r="E122" s="13"/>
      <c r="F122" s="13"/>
      <c r="G122" s="13"/>
      <c r="H122" s="13"/>
    </row>
    <row r="123" spans="2:12">
      <c r="B123" s="47" t="str">
        <f>B91</f>
        <v>[3] Source: Exhibit JCN-R3, page 1</v>
      </c>
      <c r="C123" s="13"/>
      <c r="D123" s="13"/>
      <c r="E123" s="13"/>
      <c r="F123" s="13"/>
      <c r="G123" s="13"/>
      <c r="H123" s="13"/>
    </row>
    <row r="124" spans="2:12">
      <c r="B124" s="13" t="s">
        <v>1033</v>
      </c>
      <c r="C124" s="13"/>
      <c r="D124" s="13"/>
      <c r="E124" s="13"/>
      <c r="F124" s="13"/>
      <c r="G124" s="13"/>
      <c r="H124" s="13"/>
    </row>
    <row r="125" spans="2:12">
      <c r="B125" s="13" t="s">
        <v>1034</v>
      </c>
      <c r="C125" s="13"/>
      <c r="D125" s="13"/>
      <c r="E125" s="13"/>
      <c r="F125" s="13"/>
      <c r="G125" s="13"/>
      <c r="H125" s="13"/>
    </row>
    <row r="126" spans="2:12">
      <c r="B126" s="13"/>
      <c r="C126" s="13"/>
      <c r="D126" s="13"/>
      <c r="E126" s="13"/>
      <c r="F126" s="13"/>
      <c r="G126" s="13"/>
      <c r="H126" s="13"/>
    </row>
    <row r="127" spans="2:12" ht="13.15" customHeight="1">
      <c r="B127" s="211" t="s">
        <v>1038</v>
      </c>
      <c r="C127" s="211"/>
      <c r="D127" s="211"/>
      <c r="E127" s="211"/>
      <c r="F127" s="211"/>
      <c r="G127" s="211"/>
      <c r="H127" s="211"/>
    </row>
    <row r="128" spans="2:12">
      <c r="B128" s="211" t="str">
        <f>B97</f>
        <v>MARKET RISK PREMIUM DERIVED FROM S&amp;P 500 - ALL COMPANIES</v>
      </c>
      <c r="C128" s="211"/>
      <c r="D128" s="211"/>
      <c r="E128" s="211"/>
      <c r="F128" s="211"/>
      <c r="G128" s="211"/>
      <c r="H128" s="211"/>
    </row>
    <row r="129" spans="2:8">
      <c r="B129" s="211" t="s">
        <v>1026</v>
      </c>
      <c r="C129" s="211"/>
      <c r="D129" s="211"/>
      <c r="E129" s="211"/>
      <c r="F129" s="211"/>
      <c r="G129" s="211"/>
      <c r="H129" s="211"/>
    </row>
    <row r="130" spans="2:8">
      <c r="B130" s="13"/>
      <c r="C130" s="13"/>
      <c r="D130" s="13"/>
      <c r="E130" s="13"/>
      <c r="F130" s="13"/>
      <c r="G130" s="13"/>
      <c r="H130" s="13"/>
    </row>
    <row r="131" spans="2:8" ht="13.5" thickBot="1">
      <c r="B131" s="13"/>
      <c r="C131" s="13"/>
      <c r="D131" s="68" t="s">
        <v>23</v>
      </c>
      <c r="E131" s="68" t="s">
        <v>24</v>
      </c>
      <c r="F131" s="68" t="s">
        <v>25</v>
      </c>
      <c r="G131" s="68" t="s">
        <v>26</v>
      </c>
      <c r="H131" s="68" t="s">
        <v>27</v>
      </c>
    </row>
    <row r="132" spans="2:8" ht="63.75">
      <c r="B132" s="142" t="s">
        <v>0</v>
      </c>
      <c r="C132" s="142" t="s">
        <v>1</v>
      </c>
      <c r="D132" s="143" t="str">
        <f>D38</f>
        <v>Near-term projected 30-year U.S. Treasury bond yield (Q3 2025 - Q3 2026)</v>
      </c>
      <c r="E132" s="144" t="s">
        <v>1028</v>
      </c>
      <c r="F132" s="144" t="s">
        <v>1029</v>
      </c>
      <c r="G132" s="144" t="s">
        <v>1030</v>
      </c>
      <c r="H132" s="124" t="s">
        <v>1031</v>
      </c>
    </row>
    <row r="133" spans="2:8">
      <c r="B133" s="10" t="str">
        <f t="shared" ref="B133:C147" si="44">B102</f>
        <v>Alliant Energy Corporation</v>
      </c>
      <c r="C133" s="10" t="str">
        <f t="shared" si="44"/>
        <v>LNT</v>
      </c>
      <c r="D133" s="46">
        <f>D39</f>
        <v>4.5199999999999997E-2</v>
      </c>
      <c r="E133" s="16">
        <f t="shared" ref="E133:E147" si="45">E102</f>
        <v>0.76900970441081862</v>
      </c>
      <c r="F133" s="15">
        <f>'JCN-R3 SP500 Total MRP 1'!$C$8</f>
        <v>0.14916514203405662</v>
      </c>
      <c r="G133" s="17">
        <f t="shared" ref="G133:G134" si="46">F133-D133</f>
        <v>0.10396514203405663</v>
      </c>
      <c r="H133" s="41">
        <f t="shared" ref="H133:H134" si="47">G133*E133+D133</f>
        <v>0.12515020314463865</v>
      </c>
    </row>
    <row r="134" spans="2:8">
      <c r="B134" s="10" t="str">
        <f t="shared" si="44"/>
        <v>Ameren Corporation</v>
      </c>
      <c r="C134" s="10" t="str">
        <f t="shared" si="44"/>
        <v>AEE</v>
      </c>
      <c r="D134" s="46">
        <f>D133</f>
        <v>4.5199999999999997E-2</v>
      </c>
      <c r="E134" s="16">
        <f t="shared" si="45"/>
        <v>0.73397722213735106</v>
      </c>
      <c r="F134" s="46">
        <f>'JCN-R3 SP500 Total MRP 1'!$C$8</f>
        <v>0.14916514203405662</v>
      </c>
      <c r="G134" s="17">
        <f t="shared" si="46"/>
        <v>0.10396514203405663</v>
      </c>
      <c r="H134" s="41">
        <f t="shared" si="47"/>
        <v>0.12150804614927202</v>
      </c>
    </row>
    <row r="135" spans="2:8">
      <c r="B135" s="10" t="str">
        <f t="shared" si="44"/>
        <v>American Electric Power Company, Inc.</v>
      </c>
      <c r="C135" s="10" t="str">
        <f t="shared" si="44"/>
        <v>AEP</v>
      </c>
      <c r="D135" s="46">
        <f t="shared" ref="D135:D147" si="48">D134</f>
        <v>4.5199999999999997E-2</v>
      </c>
      <c r="E135" s="16">
        <f t="shared" si="45"/>
        <v>0.73193243627220506</v>
      </c>
      <c r="F135" s="46">
        <f>'JCN-R3 SP500 Total MRP 1'!$C$8</f>
        <v>0.14916514203405662</v>
      </c>
      <c r="G135" s="17">
        <f>F135-D135</f>
        <v>0.10396514203405663</v>
      </c>
      <c r="H135" s="41">
        <f>G135*E135+D135</f>
        <v>0.1212954596963729</v>
      </c>
    </row>
    <row r="136" spans="2:8">
      <c r="B136" s="10" t="str">
        <f t="shared" si="44"/>
        <v>Entergy Corporation</v>
      </c>
      <c r="C136" s="10" t="str">
        <f t="shared" si="44"/>
        <v>ETR</v>
      </c>
      <c r="D136" s="46">
        <f t="shared" si="48"/>
        <v>4.5199999999999997E-2</v>
      </c>
      <c r="E136" s="16">
        <f t="shared" si="45"/>
        <v>0.83894796825667428</v>
      </c>
      <c r="F136" s="46">
        <f>'JCN-R3 SP500 Total MRP 1'!$C$8</f>
        <v>0.14916514203405662</v>
      </c>
      <c r="G136" s="17">
        <f>F136-D136</f>
        <v>0.10396514203405663</v>
      </c>
      <c r="H136" s="41">
        <f>G136*E136+D136</f>
        <v>0.13242134467898836</v>
      </c>
    </row>
    <row r="137" spans="2:8">
      <c r="B137" s="10" t="str">
        <f t="shared" si="44"/>
        <v>Evergy, Inc.</v>
      </c>
      <c r="C137" s="10" t="str">
        <f t="shared" si="44"/>
        <v>EVRG</v>
      </c>
      <c r="D137" s="46">
        <f t="shared" si="48"/>
        <v>4.5199999999999997E-2</v>
      </c>
      <c r="E137" s="16">
        <f t="shared" si="45"/>
        <v>0.76929158224899918</v>
      </c>
      <c r="F137" s="46">
        <f>'JCN-R3 SP500 Total MRP 1'!$C$8</f>
        <v>0.14916514203405662</v>
      </c>
      <c r="G137" s="17">
        <f>F137-D137</f>
        <v>0.10396514203405663</v>
      </c>
      <c r="H137" s="41">
        <f>G137*E137+D137</f>
        <v>0.12517950861412136</v>
      </c>
    </row>
    <row r="138" spans="2:8">
      <c r="B138" s="10" t="str">
        <f t="shared" si="44"/>
        <v>IDACORP, Inc.</v>
      </c>
      <c r="C138" s="10" t="str">
        <f t="shared" si="44"/>
        <v>IDA</v>
      </c>
      <c r="D138" s="46">
        <f t="shared" si="48"/>
        <v>4.5199999999999997E-2</v>
      </c>
      <c r="E138" s="16">
        <f t="shared" si="45"/>
        <v>0.76493049746693087</v>
      </c>
      <c r="F138" s="46">
        <f>'JCN-R3 SP500 Total MRP 1'!$C$8</f>
        <v>0.14916514203405662</v>
      </c>
      <c r="G138" s="17">
        <f t="shared" ref="G138" si="49">F138-D138</f>
        <v>0.10396514203405663</v>
      </c>
      <c r="H138" s="41">
        <f t="shared" ref="H138" si="50">G138*E138+D138</f>
        <v>0.12472610781533106</v>
      </c>
    </row>
    <row r="139" spans="2:8">
      <c r="B139" s="10" t="str">
        <f t="shared" si="44"/>
        <v>NextEra Energy, Inc.</v>
      </c>
      <c r="C139" s="10" t="str">
        <f t="shared" si="44"/>
        <v>NEE</v>
      </c>
      <c r="D139" s="46">
        <f t="shared" si="48"/>
        <v>4.5199999999999997E-2</v>
      </c>
      <c r="E139" s="16">
        <f t="shared" si="45"/>
        <v>0.79457982510951408</v>
      </c>
      <c r="F139" s="46">
        <f>'JCN-R3 SP500 Total MRP 1'!$C$8</f>
        <v>0.14916514203405662</v>
      </c>
      <c r="G139" s="17">
        <f>F139-D139</f>
        <v>0.10396514203405663</v>
      </c>
      <c r="H139" s="41">
        <f>G139*E139+D139</f>
        <v>0.12780860437490651</v>
      </c>
    </row>
    <row r="140" spans="2:8">
      <c r="B140" s="10" t="str">
        <f t="shared" si="44"/>
        <v>NorthWestern Corporation</v>
      </c>
      <c r="C140" s="10" t="str">
        <f t="shared" si="44"/>
        <v>NWE</v>
      </c>
      <c r="D140" s="46">
        <f t="shared" si="48"/>
        <v>4.5199999999999997E-2</v>
      </c>
      <c r="E140" s="16">
        <f t="shared" si="45"/>
        <v>0.85140479567016458</v>
      </c>
      <c r="F140" s="46">
        <f>'JCN-R3 SP500 Total MRP 1'!$C$8</f>
        <v>0.14916514203405662</v>
      </c>
      <c r="G140" s="17">
        <f t="shared" ref="G140:G141" si="51">F140-D140</f>
        <v>0.10396514203405663</v>
      </c>
      <c r="H140" s="41">
        <f t="shared" ref="H140:H141" si="52">G140*E140+D140</f>
        <v>0.13371642051032562</v>
      </c>
    </row>
    <row r="141" spans="2:8">
      <c r="B141" s="10" t="str">
        <f t="shared" si="44"/>
        <v>OGE Energy Corporation</v>
      </c>
      <c r="C141" s="10" t="str">
        <f t="shared" si="44"/>
        <v>OGE</v>
      </c>
      <c r="D141" s="46">
        <f t="shared" si="48"/>
        <v>4.5199999999999997E-2</v>
      </c>
      <c r="E141" s="16">
        <f t="shared" si="45"/>
        <v>0.89736967687322744</v>
      </c>
      <c r="F141" s="46">
        <f>'JCN-R3 SP500 Total MRP 1'!$C$8</f>
        <v>0.14916514203405662</v>
      </c>
      <c r="G141" s="17">
        <f t="shared" si="51"/>
        <v>0.10396514203405663</v>
      </c>
      <c r="H141" s="41">
        <f t="shared" si="52"/>
        <v>0.13849516591318059</v>
      </c>
    </row>
    <row r="142" spans="2:8">
      <c r="B142" s="10" t="str">
        <f t="shared" si="44"/>
        <v>Pinnacle West Capital Corporation</v>
      </c>
      <c r="C142" s="10" t="str">
        <f t="shared" si="44"/>
        <v>PNW</v>
      </c>
      <c r="D142" s="46">
        <f t="shared" si="48"/>
        <v>4.5199999999999997E-2</v>
      </c>
      <c r="E142" s="16">
        <f t="shared" si="45"/>
        <v>0.8054117119317743</v>
      </c>
      <c r="F142" s="46">
        <f>'JCN-R3 SP500 Total MRP 1'!$C$8</f>
        <v>0.14916514203405662</v>
      </c>
      <c r="G142" s="17">
        <f>F142-D142</f>
        <v>0.10396514203405663</v>
      </c>
      <c r="H142" s="41">
        <f>G142*E142+D142</f>
        <v>0.12893474302687963</v>
      </c>
    </row>
    <row r="143" spans="2:8">
      <c r="B143" s="10" t="str">
        <f t="shared" si="44"/>
        <v>TXNM Energy, Inc.</v>
      </c>
      <c r="C143" s="10" t="str">
        <f t="shared" si="44"/>
        <v>TXNM</v>
      </c>
      <c r="D143" s="46">
        <f t="shared" si="48"/>
        <v>4.5199999999999997E-2</v>
      </c>
      <c r="E143" s="16">
        <f t="shared" si="45"/>
        <v>0.80714608058048232</v>
      </c>
      <c r="F143" s="46">
        <f>'JCN-R3 SP500 Total MRP 1'!$C$8</f>
        <v>0.14916514203405662</v>
      </c>
      <c r="G143" s="17">
        <f>F143-D143</f>
        <v>0.10396514203405663</v>
      </c>
      <c r="H143" s="41">
        <f>G143*E143+D143</f>
        <v>0.12911505690978195</v>
      </c>
    </row>
    <row r="144" spans="2:8">
      <c r="B144" s="10" t="str">
        <f t="shared" si="44"/>
        <v>Portland General Electric Company</v>
      </c>
      <c r="C144" s="10" t="str">
        <f t="shared" si="44"/>
        <v>POR</v>
      </c>
      <c r="D144" s="46">
        <f t="shared" si="48"/>
        <v>4.5199999999999997E-2</v>
      </c>
      <c r="E144" s="16">
        <f t="shared" si="45"/>
        <v>0.76565521476184029</v>
      </c>
      <c r="F144" s="46">
        <f>'JCN-R3 SP500 Total MRP 1'!$C$8</f>
        <v>0.14916514203405662</v>
      </c>
      <c r="G144" s="17">
        <f>F144-D144</f>
        <v>0.10396514203405663</v>
      </c>
      <c r="H144" s="41">
        <f>G144*E144+D144</f>
        <v>0.12480145315183086</v>
      </c>
    </row>
    <row r="145" spans="2:8">
      <c r="B145" s="10" t="str">
        <f t="shared" si="44"/>
        <v>PPL Corporation</v>
      </c>
      <c r="C145" s="10" t="str">
        <f t="shared" si="44"/>
        <v>PPL</v>
      </c>
      <c r="D145" s="46">
        <f t="shared" si="48"/>
        <v>4.5199999999999997E-2</v>
      </c>
      <c r="E145" s="16">
        <f t="shared" si="45"/>
        <v>0.91735883614330038</v>
      </c>
      <c r="F145" s="46">
        <f>'JCN-R3 SP500 Total MRP 1'!$C$8</f>
        <v>0.14916514203405662</v>
      </c>
      <c r="G145" s="17">
        <f>F145-D145</f>
        <v>0.10396514203405663</v>
      </c>
      <c r="H145" s="41">
        <f>G145*E145+D145</f>
        <v>0.1405733416958351</v>
      </c>
    </row>
    <row r="146" spans="2:8">
      <c r="B146" s="10" t="str">
        <f t="shared" si="44"/>
        <v>Southern Company</v>
      </c>
      <c r="C146" s="10" t="str">
        <f t="shared" si="44"/>
        <v>SO</v>
      </c>
      <c r="D146" s="46">
        <f t="shared" si="48"/>
        <v>4.5199999999999997E-2</v>
      </c>
      <c r="E146" s="16">
        <f t="shared" si="45"/>
        <v>0.76055549634523056</v>
      </c>
      <c r="F146" s="46">
        <f>'JCN-R3 SP500 Total MRP 1'!$C$8</f>
        <v>0.14916514203405662</v>
      </c>
      <c r="G146" s="17">
        <f>F146-D146</f>
        <v>0.10396514203405663</v>
      </c>
      <c r="H146" s="41">
        <f>G146*E146+D146</f>
        <v>0.12427126020231433</v>
      </c>
    </row>
    <row r="147" spans="2:8">
      <c r="B147" s="10" t="str">
        <f t="shared" si="44"/>
        <v>Xcel Energy Inc.</v>
      </c>
      <c r="C147" s="10" t="str">
        <f t="shared" si="44"/>
        <v>XEL</v>
      </c>
      <c r="D147" s="46">
        <f t="shared" si="48"/>
        <v>4.5199999999999997E-2</v>
      </c>
      <c r="E147" s="16">
        <f t="shared" si="45"/>
        <v>0.71607924946534141</v>
      </c>
      <c r="F147" s="46">
        <f>'JCN-R3 SP500 Total MRP 1'!$C$8</f>
        <v>0.14916514203405662</v>
      </c>
      <c r="G147" s="17">
        <f t="shared" ref="G147" si="53">F147-D147</f>
        <v>0.10396514203405663</v>
      </c>
      <c r="H147" s="41">
        <f t="shared" ref="H147" si="54">G147*E147+D147</f>
        <v>0.1196472808783049</v>
      </c>
    </row>
    <row r="148" spans="2:8">
      <c r="B148" s="94" t="s">
        <v>20</v>
      </c>
      <c r="C148" s="94"/>
      <c r="D148" s="94"/>
      <c r="E148" s="95">
        <f>MEDIAN(E133:E147)</f>
        <v>0.76929158224899918</v>
      </c>
      <c r="F148" s="96"/>
      <c r="G148" s="96"/>
      <c r="H148" s="96">
        <f>MEDIAN(H133:H147)</f>
        <v>0.12517950861412136</v>
      </c>
    </row>
    <row r="149" spans="2:8" ht="13.5" thickBot="1">
      <c r="B149" s="63" t="s">
        <v>21</v>
      </c>
      <c r="C149" s="52"/>
      <c r="D149" s="52"/>
      <c r="E149" s="62">
        <f>AVERAGE(E133:E147)</f>
        <v>0.79491001984492371</v>
      </c>
      <c r="F149" s="53"/>
      <c r="G149" s="53"/>
      <c r="H149" s="53">
        <f>AVERAGE(H133:H147)</f>
        <v>0.12784293311747225</v>
      </c>
    </row>
    <row r="150" spans="2:8">
      <c r="B150" s="64"/>
      <c r="C150" s="13"/>
      <c r="D150" s="13"/>
      <c r="E150" s="13"/>
      <c r="F150" s="14"/>
      <c r="G150" s="14"/>
      <c r="H150" s="14"/>
    </row>
    <row r="151" spans="2:8">
      <c r="B151" s="141" t="s">
        <v>30</v>
      </c>
      <c r="C151" s="13"/>
      <c r="D151" s="13"/>
      <c r="E151" s="13"/>
      <c r="F151" s="13"/>
      <c r="G151" s="13"/>
      <c r="H151" s="13"/>
    </row>
    <row r="152" spans="2:8">
      <c r="B152" s="47" t="str">
        <f>B58</f>
        <v>[1] Source: Blue Chip Financial Forecasts, Vol. 44, No. 4, April 1, 2025 at 2</v>
      </c>
      <c r="C152" s="13"/>
      <c r="D152" s="13"/>
      <c r="E152" s="13"/>
      <c r="F152" s="13"/>
      <c r="G152" s="13"/>
      <c r="H152" s="13"/>
    </row>
    <row r="153" spans="2:8">
      <c r="B153" s="13" t="str">
        <f>B122</f>
        <v>[2] Source: Bloomberg Professional, as of March 31, 2025</v>
      </c>
      <c r="C153" s="13"/>
      <c r="D153" s="13"/>
      <c r="E153" s="13"/>
      <c r="F153" s="13"/>
      <c r="G153" s="13"/>
      <c r="H153" s="13"/>
    </row>
    <row r="154" spans="2:8">
      <c r="B154" s="47" t="str">
        <f>B123</f>
        <v>[3] Source: Exhibit JCN-R3, page 1</v>
      </c>
      <c r="C154" s="13"/>
      <c r="D154" s="13"/>
      <c r="E154" s="13"/>
      <c r="F154" s="13"/>
      <c r="G154" s="13"/>
      <c r="H154" s="13"/>
    </row>
    <row r="155" spans="2:8">
      <c r="B155" s="13" t="s">
        <v>1033</v>
      </c>
      <c r="C155" s="13"/>
      <c r="D155" s="13"/>
      <c r="E155" s="13"/>
      <c r="F155" s="13"/>
      <c r="G155" s="13"/>
      <c r="H155" s="13"/>
    </row>
    <row r="156" spans="2:8">
      <c r="B156" s="13" t="s">
        <v>1034</v>
      </c>
      <c r="C156" s="13"/>
      <c r="D156" s="13"/>
      <c r="E156" s="13"/>
      <c r="F156" s="13"/>
      <c r="G156" s="13"/>
      <c r="H156" s="13"/>
    </row>
    <row r="157" spans="2:8">
      <c r="B157" s="13"/>
      <c r="C157" s="13"/>
      <c r="D157" s="13"/>
      <c r="E157" s="13"/>
      <c r="F157" s="13"/>
      <c r="G157" s="13"/>
      <c r="H157" s="13"/>
    </row>
    <row r="158" spans="2:8">
      <c r="B158" s="211" t="s">
        <v>1039</v>
      </c>
      <c r="C158" s="211"/>
      <c r="D158" s="211"/>
      <c r="E158" s="211"/>
      <c r="F158" s="211"/>
      <c r="G158" s="211"/>
      <c r="H158" s="211"/>
    </row>
    <row r="159" spans="2:8">
      <c r="B159" s="211" t="str">
        <f>B128</f>
        <v>MARKET RISK PREMIUM DERIVED FROM S&amp;P 500 - ALL COMPANIES</v>
      </c>
      <c r="C159" s="211"/>
      <c r="D159" s="211"/>
      <c r="E159" s="211"/>
      <c r="F159" s="211"/>
      <c r="G159" s="211"/>
      <c r="H159" s="211"/>
    </row>
    <row r="160" spans="2:8">
      <c r="B160" s="211" t="s">
        <v>1026</v>
      </c>
      <c r="C160" s="211"/>
      <c r="D160" s="211"/>
      <c r="E160" s="211"/>
      <c r="F160" s="211"/>
      <c r="G160" s="211"/>
      <c r="H160" s="211"/>
    </row>
    <row r="161" spans="2:9">
      <c r="B161" s="13"/>
      <c r="C161" s="13"/>
      <c r="D161" s="13"/>
      <c r="E161" s="13"/>
      <c r="F161" s="13"/>
      <c r="G161" s="13"/>
      <c r="H161" s="13"/>
    </row>
    <row r="162" spans="2:9" ht="13.5" thickBot="1">
      <c r="B162" s="13"/>
      <c r="C162" s="13"/>
      <c r="D162" s="68" t="s">
        <v>23</v>
      </c>
      <c r="E162" s="68" t="s">
        <v>24</v>
      </c>
      <c r="F162" s="68" t="s">
        <v>25</v>
      </c>
      <c r="G162" s="68" t="s">
        <v>26</v>
      </c>
      <c r="H162" s="68" t="s">
        <v>27</v>
      </c>
    </row>
    <row r="163" spans="2:9" ht="51">
      <c r="B163" s="142" t="s">
        <v>0</v>
      </c>
      <c r="C163" s="142" t="s">
        <v>1</v>
      </c>
      <c r="D163" s="143" t="str">
        <f>D69</f>
        <v>Projected 30-year U.S. Treasury bond yield (2026 - 2030)</v>
      </c>
      <c r="E163" s="144" t="s">
        <v>1028</v>
      </c>
      <c r="F163" s="144" t="s">
        <v>1029</v>
      </c>
      <c r="G163" s="144" t="s">
        <v>1030</v>
      </c>
      <c r="H163" s="124" t="s">
        <v>1031</v>
      </c>
    </row>
    <row r="164" spans="2:9">
      <c r="B164" s="10" t="str">
        <f t="shared" ref="B164:C178" si="55">B133</f>
        <v>Alliant Energy Corporation</v>
      </c>
      <c r="C164" s="10" t="str">
        <f t="shared" si="55"/>
        <v>LNT</v>
      </c>
      <c r="D164" s="12">
        <f>D70</f>
        <v>4.2999999999999997E-2</v>
      </c>
      <c r="E164" s="16">
        <f t="shared" ref="E164:E178" si="56">E102</f>
        <v>0.76900970441081862</v>
      </c>
      <c r="F164" s="15">
        <f>'JCN-R3 SP500 Total MRP 1'!$C$8</f>
        <v>0.14916514203405662</v>
      </c>
      <c r="G164" s="17">
        <f t="shared" ref="G164:G165" si="57">F164-D164</f>
        <v>0.10616514203405662</v>
      </c>
      <c r="H164" s="41">
        <f t="shared" ref="H164:H165" si="58">G164*E164+D164</f>
        <v>0.12464202449434246</v>
      </c>
      <c r="I164" s="59"/>
    </row>
    <row r="165" spans="2:9">
      <c r="B165" s="10" t="str">
        <f t="shared" si="55"/>
        <v>Ameren Corporation</v>
      </c>
      <c r="C165" s="10" t="str">
        <f t="shared" si="55"/>
        <v>AEE</v>
      </c>
      <c r="D165" s="46">
        <f>D164</f>
        <v>4.2999999999999997E-2</v>
      </c>
      <c r="E165" s="16">
        <f t="shared" si="56"/>
        <v>0.73397722213735106</v>
      </c>
      <c r="F165" s="46">
        <f>'JCN-R3 SP500 Total MRP 1'!$C$8</f>
        <v>0.14916514203405662</v>
      </c>
      <c r="G165" s="17">
        <f t="shared" si="57"/>
        <v>0.10616514203405662</v>
      </c>
      <c r="H165" s="41">
        <f t="shared" si="58"/>
        <v>0.12092279603797421</v>
      </c>
      <c r="I165" s="59"/>
    </row>
    <row r="166" spans="2:9">
      <c r="B166" s="10" t="str">
        <f t="shared" si="55"/>
        <v>American Electric Power Company, Inc.</v>
      </c>
      <c r="C166" s="10" t="str">
        <f t="shared" si="55"/>
        <v>AEP</v>
      </c>
      <c r="D166" s="46">
        <f t="shared" ref="D166:D178" si="59">D165</f>
        <v>4.2999999999999997E-2</v>
      </c>
      <c r="E166" s="16">
        <f t="shared" si="56"/>
        <v>0.73193243627220506</v>
      </c>
      <c r="F166" s="46">
        <f>'JCN-R3 SP500 Total MRP 1'!$C$8</f>
        <v>0.14916514203405662</v>
      </c>
      <c r="G166" s="17">
        <f>F166-D166</f>
        <v>0.10616514203405662</v>
      </c>
      <c r="H166" s="41">
        <f>G166*E166+D166</f>
        <v>0.12070571105617174</v>
      </c>
      <c r="I166" s="59"/>
    </row>
    <row r="167" spans="2:9">
      <c r="B167" s="10" t="str">
        <f t="shared" si="55"/>
        <v>Entergy Corporation</v>
      </c>
      <c r="C167" s="10" t="str">
        <f t="shared" si="55"/>
        <v>ETR</v>
      </c>
      <c r="D167" s="46">
        <f t="shared" si="59"/>
        <v>4.2999999999999997E-2</v>
      </c>
      <c r="E167" s="16">
        <f t="shared" si="56"/>
        <v>0.83894796825667428</v>
      </c>
      <c r="F167" s="46">
        <f>'JCN-R3 SP500 Total MRP 1'!$C$8</f>
        <v>0.14916514203405662</v>
      </c>
      <c r="G167" s="17">
        <f>F167-D167</f>
        <v>0.10616514203405662</v>
      </c>
      <c r="H167" s="41">
        <f>G167*E167+D167</f>
        <v>0.13206703020915306</v>
      </c>
      <c r="I167" s="59"/>
    </row>
    <row r="168" spans="2:9">
      <c r="B168" s="10" t="str">
        <f t="shared" si="55"/>
        <v>Evergy, Inc.</v>
      </c>
      <c r="C168" s="10" t="str">
        <f t="shared" si="55"/>
        <v>EVRG</v>
      </c>
      <c r="D168" s="46">
        <f t="shared" si="59"/>
        <v>4.2999999999999997E-2</v>
      </c>
      <c r="E168" s="16">
        <f t="shared" si="56"/>
        <v>0.76929158224899918</v>
      </c>
      <c r="F168" s="46">
        <f>'JCN-R3 SP500 Total MRP 1'!$C$8</f>
        <v>0.14916514203405662</v>
      </c>
      <c r="G168" s="17">
        <f>F168-D168</f>
        <v>0.10616514203405662</v>
      </c>
      <c r="H168" s="41">
        <f>G168*E168+D168</f>
        <v>0.12467195009506915</v>
      </c>
      <c r="I168" s="59"/>
    </row>
    <row r="169" spans="2:9">
      <c r="B169" s="10" t="str">
        <f t="shared" si="55"/>
        <v>IDACORP, Inc.</v>
      </c>
      <c r="C169" s="10" t="str">
        <f t="shared" si="55"/>
        <v>IDA</v>
      </c>
      <c r="D169" s="46">
        <f t="shared" si="59"/>
        <v>4.2999999999999997E-2</v>
      </c>
      <c r="E169" s="16">
        <f t="shared" si="56"/>
        <v>0.76493049746693087</v>
      </c>
      <c r="F169" s="46">
        <f>'JCN-R3 SP500 Total MRP 1'!$C$8</f>
        <v>0.14916514203405662</v>
      </c>
      <c r="G169" s="17">
        <f t="shared" ref="G169" si="60">F169-D169</f>
        <v>0.10616514203405662</v>
      </c>
      <c r="H169" s="41">
        <f t="shared" ref="H169" si="61">G169*E169+D169</f>
        <v>0.12420895490975831</v>
      </c>
      <c r="I169" s="59"/>
    </row>
    <row r="170" spans="2:9">
      <c r="B170" s="10" t="str">
        <f t="shared" si="55"/>
        <v>NextEra Energy, Inc.</v>
      </c>
      <c r="C170" s="10" t="str">
        <f t="shared" si="55"/>
        <v>NEE</v>
      </c>
      <c r="D170" s="46">
        <f t="shared" si="59"/>
        <v>4.2999999999999997E-2</v>
      </c>
      <c r="E170" s="16">
        <f t="shared" si="56"/>
        <v>0.79457982510951408</v>
      </c>
      <c r="F170" s="46">
        <f>'JCN-R3 SP500 Total MRP 1'!$C$8</f>
        <v>0.14916514203405662</v>
      </c>
      <c r="G170" s="17">
        <f>F170-D170</f>
        <v>0.10616514203405662</v>
      </c>
      <c r="H170" s="41">
        <f>G170*E170+D170</f>
        <v>0.12735667999014744</v>
      </c>
      <c r="I170" s="59"/>
    </row>
    <row r="171" spans="2:9">
      <c r="B171" s="10" t="str">
        <f t="shared" si="55"/>
        <v>NorthWestern Corporation</v>
      </c>
      <c r="C171" s="10" t="str">
        <f t="shared" si="55"/>
        <v>NWE</v>
      </c>
      <c r="D171" s="46">
        <f t="shared" si="59"/>
        <v>4.2999999999999997E-2</v>
      </c>
      <c r="E171" s="16">
        <f t="shared" si="56"/>
        <v>0.85140479567016458</v>
      </c>
      <c r="F171" s="46">
        <f>'JCN-R3 SP500 Total MRP 1'!$C$8</f>
        <v>0.14916514203405662</v>
      </c>
      <c r="G171" s="17">
        <f t="shared" ref="G171:G172" si="62">F171-D171</f>
        <v>0.10616514203405662</v>
      </c>
      <c r="H171" s="41">
        <f t="shared" ref="H171:H172" si="63">G171*E171+D171</f>
        <v>0.13338951106079999</v>
      </c>
      <c r="I171" s="59"/>
    </row>
    <row r="172" spans="2:9">
      <c r="B172" s="10" t="str">
        <f t="shared" si="55"/>
        <v>OGE Energy Corporation</v>
      </c>
      <c r="C172" s="10" t="str">
        <f t="shared" si="55"/>
        <v>OGE</v>
      </c>
      <c r="D172" s="46">
        <f t="shared" si="59"/>
        <v>4.2999999999999997E-2</v>
      </c>
      <c r="E172" s="16">
        <f t="shared" si="56"/>
        <v>0.89736967687322744</v>
      </c>
      <c r="F172" s="46">
        <f>'JCN-R3 SP500 Total MRP 1'!$C$8</f>
        <v>0.14916514203405662</v>
      </c>
      <c r="G172" s="17">
        <f t="shared" si="62"/>
        <v>0.10616514203405662</v>
      </c>
      <c r="H172" s="41">
        <f t="shared" si="63"/>
        <v>0.1382693792023017</v>
      </c>
      <c r="I172" s="59"/>
    </row>
    <row r="173" spans="2:9">
      <c r="B173" s="10" t="str">
        <f t="shared" si="55"/>
        <v>Pinnacle West Capital Corporation</v>
      </c>
      <c r="C173" s="10" t="str">
        <f t="shared" si="55"/>
        <v>PNW</v>
      </c>
      <c r="D173" s="46">
        <f t="shared" si="59"/>
        <v>4.2999999999999997E-2</v>
      </c>
      <c r="E173" s="16">
        <f t="shared" si="56"/>
        <v>0.8054117119317743</v>
      </c>
      <c r="F173" s="46">
        <f>'JCN-R3 SP500 Total MRP 1'!$C$8</f>
        <v>0.14916514203405662</v>
      </c>
      <c r="G173" s="17">
        <f>F173-D173</f>
        <v>0.10616514203405662</v>
      </c>
      <c r="H173" s="41">
        <f>G173*E173+D173</f>
        <v>0.12850664879312951</v>
      </c>
      <c r="I173" s="59"/>
    </row>
    <row r="174" spans="2:9">
      <c r="B174" s="10" t="str">
        <f t="shared" si="55"/>
        <v>TXNM Energy, Inc.</v>
      </c>
      <c r="C174" s="10" t="str">
        <f t="shared" si="55"/>
        <v>TXNM</v>
      </c>
      <c r="D174" s="46">
        <f t="shared" si="59"/>
        <v>4.2999999999999997E-2</v>
      </c>
      <c r="E174" s="16">
        <f t="shared" si="56"/>
        <v>0.80714608058048232</v>
      </c>
      <c r="F174" s="46">
        <f>'JCN-R3 SP500 Total MRP 1'!$C$8</f>
        <v>0.14916514203405662</v>
      </c>
      <c r="G174" s="17">
        <f>F174-D174</f>
        <v>0.10616514203405662</v>
      </c>
      <c r="H174" s="41">
        <f>G174*E174+D174</f>
        <v>0.12869077828705899</v>
      </c>
      <c r="I174" s="59"/>
    </row>
    <row r="175" spans="2:9">
      <c r="B175" s="10" t="str">
        <f t="shared" si="55"/>
        <v>Portland General Electric Company</v>
      </c>
      <c r="C175" s="10" t="str">
        <f t="shared" si="55"/>
        <v>POR</v>
      </c>
      <c r="D175" s="46">
        <f t="shared" si="59"/>
        <v>4.2999999999999997E-2</v>
      </c>
      <c r="E175" s="16">
        <f t="shared" si="56"/>
        <v>0.76565521476184029</v>
      </c>
      <c r="F175" s="46">
        <f>'JCN-R3 SP500 Total MRP 1'!$C$8</f>
        <v>0.14916514203405662</v>
      </c>
      <c r="G175" s="17">
        <f>F175-D175</f>
        <v>0.10616514203405662</v>
      </c>
      <c r="H175" s="41">
        <f>G175*E175+D175</f>
        <v>0.12428589462430689</v>
      </c>
      <c r="I175" s="59"/>
    </row>
    <row r="176" spans="2:9">
      <c r="B176" s="10" t="str">
        <f t="shared" si="55"/>
        <v>PPL Corporation</v>
      </c>
      <c r="C176" s="10" t="str">
        <f t="shared" si="55"/>
        <v>PPL</v>
      </c>
      <c r="D176" s="46">
        <f t="shared" si="59"/>
        <v>4.2999999999999997E-2</v>
      </c>
      <c r="E176" s="16">
        <f t="shared" si="56"/>
        <v>0.91735883614330038</v>
      </c>
      <c r="F176" s="46">
        <f>'JCN-R3 SP500 Total MRP 1'!$C$8</f>
        <v>0.14916514203405662</v>
      </c>
      <c r="G176" s="17">
        <f>F176-D176</f>
        <v>0.10616514203405662</v>
      </c>
      <c r="H176" s="41">
        <f>G176*E176+D176</f>
        <v>0.14039153113535036</v>
      </c>
      <c r="I176" s="59"/>
    </row>
    <row r="177" spans="2:9">
      <c r="B177" s="10" t="str">
        <f t="shared" si="55"/>
        <v>Southern Company</v>
      </c>
      <c r="C177" s="10" t="str">
        <f t="shared" si="55"/>
        <v>SO</v>
      </c>
      <c r="D177" s="46">
        <f t="shared" si="59"/>
        <v>4.2999999999999997E-2</v>
      </c>
      <c r="E177" s="16">
        <f t="shared" si="56"/>
        <v>0.76055549634523056</v>
      </c>
      <c r="F177" s="46">
        <f>'JCN-R3 SP500 Total MRP 1'!$C$8</f>
        <v>0.14916514203405662</v>
      </c>
      <c r="G177" s="17">
        <f>F177-D177</f>
        <v>0.10616514203405662</v>
      </c>
      <c r="H177" s="41">
        <f>G177*E177+D177</f>
        <v>0.12374448229427383</v>
      </c>
      <c r="I177" s="59"/>
    </row>
    <row r="178" spans="2:9">
      <c r="B178" s="10" t="str">
        <f t="shared" si="55"/>
        <v>Xcel Energy Inc.</v>
      </c>
      <c r="C178" s="10" t="str">
        <f t="shared" si="55"/>
        <v>XEL</v>
      </c>
      <c r="D178" s="46">
        <f t="shared" si="59"/>
        <v>4.2999999999999997E-2</v>
      </c>
      <c r="E178" s="16">
        <f t="shared" si="56"/>
        <v>0.71607924946534141</v>
      </c>
      <c r="F178" s="46">
        <f>'JCN-R3 SP500 Total MRP 1'!$C$8</f>
        <v>0.14916514203405662</v>
      </c>
      <c r="G178" s="17">
        <f t="shared" ref="G178" si="64">F178-D178</f>
        <v>0.10616514203405662</v>
      </c>
      <c r="H178" s="41">
        <f t="shared" ref="H178" si="65">G178*E178+D178</f>
        <v>0.11902265522712863</v>
      </c>
      <c r="I178" s="59"/>
    </row>
    <row r="179" spans="2:9">
      <c r="B179" s="94" t="s">
        <v>20</v>
      </c>
      <c r="C179" s="94"/>
      <c r="D179" s="94"/>
      <c r="E179" s="95">
        <f>MEDIAN(E164:E178)</f>
        <v>0.76929158224899918</v>
      </c>
      <c r="F179" s="96"/>
      <c r="G179" s="96"/>
      <c r="H179" s="96">
        <f>MEDIAN(H164:H178)</f>
        <v>0.12467195009506915</v>
      </c>
    </row>
    <row r="180" spans="2:9" ht="13.5" thickBot="1">
      <c r="B180" s="63" t="s">
        <v>21</v>
      </c>
      <c r="C180" s="52"/>
      <c r="D180" s="52"/>
      <c r="E180" s="62">
        <f>AVERAGE(E164:E178)</f>
        <v>0.79491001984492371</v>
      </c>
      <c r="F180" s="53"/>
      <c r="G180" s="53"/>
      <c r="H180" s="53">
        <f>AVERAGE(H164:H178)</f>
        <v>0.12739173516113106</v>
      </c>
    </row>
    <row r="181" spans="2:9">
      <c r="B181" s="64"/>
      <c r="C181" s="13"/>
      <c r="D181" s="13"/>
      <c r="E181" s="13"/>
      <c r="F181" s="14"/>
      <c r="G181" s="14"/>
      <c r="H181" s="14"/>
    </row>
    <row r="182" spans="2:9">
      <c r="B182" s="141" t="s">
        <v>30</v>
      </c>
      <c r="C182" s="13"/>
      <c r="D182" s="13"/>
      <c r="E182" s="13"/>
      <c r="F182" s="13"/>
      <c r="G182" s="13"/>
      <c r="H182" s="13"/>
    </row>
    <row r="183" spans="2:9">
      <c r="B183" s="13" t="str">
        <f>B89</f>
        <v>[1] Source: Blue Chip Financial Forecasts, Vol. 43, No. 12, November 27, 2024 at 14</v>
      </c>
      <c r="C183" s="13"/>
      <c r="D183" s="13"/>
      <c r="E183" s="13"/>
      <c r="F183" s="13"/>
      <c r="G183" s="13"/>
      <c r="H183" s="13"/>
    </row>
    <row r="184" spans="2:9">
      <c r="B184" s="13" t="str">
        <f>B153</f>
        <v>[2] Source: Bloomberg Professional, as of March 31, 2025</v>
      </c>
      <c r="C184" s="13"/>
      <c r="D184" s="13"/>
      <c r="E184" s="13"/>
      <c r="F184" s="13"/>
      <c r="G184" s="13"/>
      <c r="H184" s="13"/>
    </row>
    <row r="185" spans="2:9">
      <c r="B185" s="47" t="str">
        <f>B154</f>
        <v>[3] Source: Exhibit JCN-R3, page 1</v>
      </c>
      <c r="C185" s="13"/>
      <c r="D185" s="13"/>
      <c r="E185" s="13"/>
      <c r="F185" s="13"/>
      <c r="G185" s="13"/>
      <c r="H185" s="13"/>
    </row>
    <row r="186" spans="2:9">
      <c r="B186" s="13" t="s">
        <v>1033</v>
      </c>
      <c r="C186" s="13"/>
      <c r="D186" s="13"/>
      <c r="E186" s="13"/>
      <c r="F186" s="13"/>
      <c r="G186" s="13"/>
      <c r="H186" s="13"/>
    </row>
    <row r="187" spans="2:9">
      <c r="B187" s="13" t="s">
        <v>1034</v>
      </c>
      <c r="C187" s="13"/>
      <c r="D187" s="13"/>
      <c r="E187" s="13"/>
      <c r="F187" s="13"/>
      <c r="G187" s="13"/>
      <c r="H187" s="13"/>
    </row>
  </sheetData>
  <mergeCells count="18">
    <mergeCell ref="B66:H66"/>
    <mergeCell ref="B3:H3"/>
    <mergeCell ref="B34:H34"/>
    <mergeCell ref="B65:H65"/>
    <mergeCell ref="B97:H97"/>
    <mergeCell ref="B2:H2"/>
    <mergeCell ref="B4:H4"/>
    <mergeCell ref="B33:H33"/>
    <mergeCell ref="B35:H35"/>
    <mergeCell ref="B64:H64"/>
    <mergeCell ref="B158:H158"/>
    <mergeCell ref="B159:H159"/>
    <mergeCell ref="B160:H160"/>
    <mergeCell ref="B96:H96"/>
    <mergeCell ref="B98:H98"/>
    <mergeCell ref="B127:H127"/>
    <mergeCell ref="B129:H129"/>
    <mergeCell ref="B128:H128"/>
  </mergeCells>
  <printOptions horizontalCentered="1"/>
  <pageMargins left="0.7" right="0.7" top="0.75" bottom="0.75" header="0.3" footer="0.3"/>
  <pageSetup scale="52" orientation="portrait" useFirstPageNumber="1" r:id="rId1"/>
  <headerFooter>
    <oddHeader>&amp;R&amp;"Times New Roman,Bold"KyPSC Case No. 2024-00354
Attachment JCN-Rebuttal-4
Page &amp;P of 4</oddHeader>
  </headerFooter>
  <rowBreaks count="1" manualBreakCount="1">
    <brk id="94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K187"/>
  <sheetViews>
    <sheetView view="pageLayout" zoomScaleNormal="85" zoomScaleSheetLayoutView="85" workbookViewId="0">
      <selection activeCell="O7" sqref="O7"/>
    </sheetView>
  </sheetViews>
  <sheetFormatPr defaultColWidth="9.140625" defaultRowHeight="12.75"/>
  <cols>
    <col min="1" max="1" width="2.140625" customWidth="1"/>
    <col min="2" max="2" width="30.85546875" customWidth="1"/>
    <col min="3" max="3" width="7.5703125" customWidth="1"/>
    <col min="4" max="4" width="16.42578125" customWidth="1"/>
    <col min="5" max="6" width="10.5703125" customWidth="1"/>
    <col min="7" max="7" width="9.5703125" customWidth="1"/>
    <col min="8" max="8" width="10.5703125" customWidth="1"/>
    <col min="9" max="9" width="2.140625" customWidth="1"/>
  </cols>
  <sheetData>
    <row r="1" spans="1:8">
      <c r="A1" s="13"/>
      <c r="B1" s="13"/>
      <c r="C1" s="13"/>
      <c r="D1" s="13"/>
      <c r="E1" s="13"/>
      <c r="F1" s="13"/>
      <c r="G1" s="13"/>
      <c r="H1" s="13"/>
    </row>
    <row r="2" spans="1:8" ht="13.15" customHeight="1">
      <c r="A2" s="13"/>
      <c r="B2" s="212" t="s">
        <v>1040</v>
      </c>
      <c r="C2" s="212"/>
      <c r="D2" s="212"/>
      <c r="E2" s="212"/>
      <c r="F2" s="212"/>
      <c r="G2" s="212"/>
      <c r="H2" s="212"/>
    </row>
    <row r="3" spans="1:8">
      <c r="A3" s="13"/>
      <c r="B3" s="212" t="s">
        <v>1024</v>
      </c>
      <c r="C3" s="212"/>
      <c r="D3" s="212"/>
      <c r="E3" s="212"/>
      <c r="F3" s="212"/>
      <c r="G3" s="212"/>
      <c r="H3" s="212"/>
    </row>
    <row r="4" spans="1:8">
      <c r="A4" s="13"/>
      <c r="B4" s="211" t="s">
        <v>1026</v>
      </c>
      <c r="C4" s="211"/>
      <c r="D4" s="211"/>
      <c r="E4" s="211"/>
      <c r="F4" s="211"/>
      <c r="G4" s="211"/>
      <c r="H4" s="211"/>
    </row>
    <row r="5" spans="1:8">
      <c r="A5" s="13"/>
      <c r="B5" s="13"/>
      <c r="C5" s="13"/>
      <c r="D5" s="13"/>
      <c r="E5" s="13"/>
      <c r="F5" s="13"/>
      <c r="G5" s="13"/>
      <c r="H5" s="13"/>
    </row>
    <row r="6" spans="1:8" ht="13.5" thickBot="1">
      <c r="A6" s="13"/>
      <c r="B6" s="13"/>
      <c r="C6" s="13"/>
      <c r="D6" s="68" t="s">
        <v>23</v>
      </c>
      <c r="E6" s="68" t="s">
        <v>24</v>
      </c>
      <c r="F6" s="68" t="s">
        <v>25</v>
      </c>
      <c r="G6" s="68" t="s">
        <v>26</v>
      </c>
      <c r="H6" s="68" t="s">
        <v>27</v>
      </c>
    </row>
    <row r="7" spans="1:8" ht="51">
      <c r="A7" s="13"/>
      <c r="B7" s="142" t="s">
        <v>0</v>
      </c>
      <c r="C7" s="142" t="s">
        <v>1</v>
      </c>
      <c r="D7" s="143" t="s">
        <v>1027</v>
      </c>
      <c r="E7" s="144" t="s">
        <v>1028</v>
      </c>
      <c r="F7" s="144" t="s">
        <v>1029</v>
      </c>
      <c r="G7" s="144" t="s">
        <v>1030</v>
      </c>
      <c r="H7" s="124" t="s">
        <v>1031</v>
      </c>
    </row>
    <row r="8" spans="1:8">
      <c r="A8" s="10"/>
      <c r="B8" s="10" t="str">
        <f>'JCN-R4 CAPM Total MRP 1'!B8</f>
        <v>Alliant Energy Corporation</v>
      </c>
      <c r="C8" s="10" t="str">
        <f>'JCN-R4 CAPM Total MRP 1'!C8</f>
        <v>LNT</v>
      </c>
      <c r="D8" s="46">
        <f>'JCN-R4 CAPM Total MRP 1'!D8</f>
        <v>4.6096666666666675E-2</v>
      </c>
      <c r="E8" s="16">
        <f>'JCN-R4 CAPM Total MRP 1'!E8</f>
        <v>0.95</v>
      </c>
      <c r="F8" s="15">
        <f>'JCN-R3 SP500 FERC MRP 2'!$C$8</f>
        <v>0.1180584512389212</v>
      </c>
      <c r="G8" s="17">
        <f t="shared" ref="G8:G9" si="0">F8-D8</f>
        <v>7.1961784572254522E-2</v>
      </c>
      <c r="H8" s="41">
        <f t="shared" ref="H8:H9" si="1">G8*E8+D8</f>
        <v>0.11446036201030847</v>
      </c>
    </row>
    <row r="9" spans="1:8">
      <c r="A9" s="10"/>
      <c r="B9" s="10" t="str">
        <f>'JCN-R4 CAPM Total MRP 1'!B9</f>
        <v>Ameren Corporation</v>
      </c>
      <c r="C9" s="10" t="str">
        <f>'JCN-R4 CAPM Total MRP 1'!C9</f>
        <v>AEE</v>
      </c>
      <c r="D9" s="46">
        <f>D8</f>
        <v>4.6096666666666675E-2</v>
      </c>
      <c r="E9" s="16">
        <f>'JCN-R4 CAPM Total MRP 1'!E9</f>
        <v>0.9</v>
      </c>
      <c r="F9" s="15">
        <f>'JCN-R3 SP500 FERC MRP 2'!$C$8</f>
        <v>0.1180584512389212</v>
      </c>
      <c r="G9" s="17">
        <f t="shared" si="0"/>
        <v>7.1961784572254522E-2</v>
      </c>
      <c r="H9" s="41">
        <f t="shared" si="1"/>
        <v>0.11086227278169575</v>
      </c>
    </row>
    <row r="10" spans="1:8">
      <c r="A10" s="10"/>
      <c r="B10" s="10" t="str">
        <f>'JCN-R4 CAPM Total MRP 1'!B10</f>
        <v>American Electric Power Company, Inc.</v>
      </c>
      <c r="C10" s="10" t="str">
        <f>'JCN-R4 CAPM Total MRP 1'!C10</f>
        <v>AEP</v>
      </c>
      <c r="D10" s="46">
        <f t="shared" ref="D10:D22" si="2">D9</f>
        <v>4.6096666666666675E-2</v>
      </c>
      <c r="E10" s="16">
        <f>'JCN-R4 CAPM Total MRP 1'!E10</f>
        <v>0.85</v>
      </c>
      <c r="F10" s="15">
        <f>'JCN-R3 SP500 FERC MRP 2'!$C$8</f>
        <v>0.1180584512389212</v>
      </c>
      <c r="G10" s="17">
        <f>F10-D10</f>
        <v>7.1961784572254522E-2</v>
      </c>
      <c r="H10" s="41">
        <f>G10*E10+D10</f>
        <v>0.10726418355308301</v>
      </c>
    </row>
    <row r="11" spans="1:8">
      <c r="A11" s="10"/>
      <c r="B11" s="10" t="str">
        <f>'JCN-R4 CAPM Total MRP 1'!B11</f>
        <v>Entergy Corporation</v>
      </c>
      <c r="C11" s="10" t="str">
        <f>'JCN-R4 CAPM Total MRP 1'!C11</f>
        <v>ETR</v>
      </c>
      <c r="D11" s="46">
        <f t="shared" si="2"/>
        <v>4.6096666666666675E-2</v>
      </c>
      <c r="E11" s="16">
        <f>'JCN-R4 CAPM Total MRP 1'!E11</f>
        <v>1</v>
      </c>
      <c r="F11" s="15">
        <f>'JCN-R3 SP500 FERC MRP 2'!$C$8</f>
        <v>0.1180584512389212</v>
      </c>
      <c r="G11" s="17">
        <f>F11-D11</f>
        <v>7.1961784572254522E-2</v>
      </c>
      <c r="H11" s="41">
        <f>G11*E11+D11</f>
        <v>0.1180584512389212</v>
      </c>
    </row>
    <row r="12" spans="1:8">
      <c r="A12" s="10"/>
      <c r="B12" s="10" t="str">
        <f>'JCN-R4 CAPM Total MRP 1'!B12</f>
        <v>Evergy, Inc.</v>
      </c>
      <c r="C12" s="10" t="str">
        <f>'JCN-R4 CAPM Total MRP 1'!C12</f>
        <v>EVRG</v>
      </c>
      <c r="D12" s="46">
        <f t="shared" si="2"/>
        <v>4.6096666666666675E-2</v>
      </c>
      <c r="E12" s="16">
        <f>'JCN-R4 CAPM Total MRP 1'!E12</f>
        <v>0.95</v>
      </c>
      <c r="F12" s="15">
        <f>'JCN-R3 SP500 FERC MRP 2'!$C$8</f>
        <v>0.1180584512389212</v>
      </c>
      <c r="G12" s="17">
        <f>F12-D12</f>
        <v>7.1961784572254522E-2</v>
      </c>
      <c r="H12" s="41">
        <f>G12*E12+D12</f>
        <v>0.11446036201030847</v>
      </c>
    </row>
    <row r="13" spans="1:8">
      <c r="A13" s="10"/>
      <c r="B13" s="10" t="str">
        <f>'JCN-R4 CAPM Total MRP 1'!B13</f>
        <v>IDACORP, Inc.</v>
      </c>
      <c r="C13" s="10" t="str">
        <f>'JCN-R4 CAPM Total MRP 1'!C13</f>
        <v>IDA</v>
      </c>
      <c r="D13" s="46">
        <f t="shared" si="2"/>
        <v>4.6096666666666675E-2</v>
      </c>
      <c r="E13" s="16">
        <f>'JCN-R4 CAPM Total MRP 1'!E13</f>
        <v>0.85</v>
      </c>
      <c r="F13" s="15">
        <f>'JCN-R3 SP500 FERC MRP 2'!$C$8</f>
        <v>0.1180584512389212</v>
      </c>
      <c r="G13" s="17">
        <f t="shared" ref="G13" si="3">F13-D13</f>
        <v>7.1961784572254522E-2</v>
      </c>
      <c r="H13" s="41">
        <f t="shared" ref="H13" si="4">G13*E13+D13</f>
        <v>0.10726418355308301</v>
      </c>
    </row>
    <row r="14" spans="1:8">
      <c r="A14" s="10"/>
      <c r="B14" s="10" t="str">
        <f>'JCN-R4 CAPM Total MRP 1'!B14</f>
        <v>NextEra Energy, Inc.</v>
      </c>
      <c r="C14" s="10" t="str">
        <f>'JCN-R4 CAPM Total MRP 1'!C14</f>
        <v>NEE</v>
      </c>
      <c r="D14" s="46">
        <f t="shared" si="2"/>
        <v>4.6096666666666675E-2</v>
      </c>
      <c r="E14" s="16">
        <f>'JCN-R4 CAPM Total MRP 1'!E14</f>
        <v>1.05</v>
      </c>
      <c r="F14" s="15">
        <f>'JCN-R3 SP500 FERC MRP 2'!$C$8</f>
        <v>0.1180584512389212</v>
      </c>
      <c r="G14" s="17">
        <f>F14-D14</f>
        <v>7.1961784572254522E-2</v>
      </c>
      <c r="H14" s="41">
        <f>G14*E14+D14</f>
        <v>0.12165654046753392</v>
      </c>
    </row>
    <row r="15" spans="1:8">
      <c r="A15" s="10"/>
      <c r="B15" s="10" t="str">
        <f>'JCN-R4 CAPM Total MRP 1'!B15</f>
        <v>NorthWestern Corporation</v>
      </c>
      <c r="C15" s="10" t="str">
        <f>'JCN-R4 CAPM Total MRP 1'!C15</f>
        <v>NWE</v>
      </c>
      <c r="D15" s="46">
        <f t="shared" si="2"/>
        <v>4.6096666666666675E-2</v>
      </c>
      <c r="E15" s="16">
        <f>'JCN-R4 CAPM Total MRP 1'!E15</f>
        <v>1</v>
      </c>
      <c r="F15" s="15">
        <f>'JCN-R3 SP500 FERC MRP 2'!$C$8</f>
        <v>0.1180584512389212</v>
      </c>
      <c r="G15" s="17">
        <f t="shared" ref="G15:G16" si="5">F15-D15</f>
        <v>7.1961784572254522E-2</v>
      </c>
      <c r="H15" s="41">
        <f t="shared" ref="H15:H16" si="6">G15*E15+D15</f>
        <v>0.1180584512389212</v>
      </c>
    </row>
    <row r="16" spans="1:8">
      <c r="A16" s="10"/>
      <c r="B16" s="10" t="str">
        <f>'JCN-R4 CAPM Total MRP 1'!B16</f>
        <v>OGE Energy Corporation</v>
      </c>
      <c r="C16" s="10" t="str">
        <f>'JCN-R4 CAPM Total MRP 1'!C16</f>
        <v>OGE</v>
      </c>
      <c r="D16" s="46">
        <f t="shared" si="2"/>
        <v>4.6096666666666675E-2</v>
      </c>
      <c r="E16" s="16">
        <f>'JCN-R4 CAPM Total MRP 1'!E16</f>
        <v>1.05</v>
      </c>
      <c r="F16" s="15">
        <f>'JCN-R3 SP500 FERC MRP 2'!$C$8</f>
        <v>0.1180584512389212</v>
      </c>
      <c r="G16" s="17">
        <f t="shared" si="5"/>
        <v>7.1961784572254522E-2</v>
      </c>
      <c r="H16" s="41">
        <f t="shared" si="6"/>
        <v>0.12165654046753392</v>
      </c>
    </row>
    <row r="17" spans="1:11">
      <c r="A17" s="10"/>
      <c r="B17" s="10" t="str">
        <f>'JCN-R4 CAPM Total MRP 1'!B17</f>
        <v>Pinnacle West Capital Corporation</v>
      </c>
      <c r="C17" s="10" t="str">
        <f>'JCN-R4 CAPM Total MRP 1'!C17</f>
        <v>PNW</v>
      </c>
      <c r="D17" s="46">
        <f t="shared" si="2"/>
        <v>4.6096666666666675E-2</v>
      </c>
      <c r="E17" s="16">
        <f>'JCN-R4 CAPM Total MRP 1'!E17</f>
        <v>0.95</v>
      </c>
      <c r="F17" s="15">
        <f>'JCN-R3 SP500 FERC MRP 2'!$C$8</f>
        <v>0.1180584512389212</v>
      </c>
      <c r="G17" s="17">
        <f>F17-D17</f>
        <v>7.1961784572254522E-2</v>
      </c>
      <c r="H17" s="41">
        <f>G17*E17+D17</f>
        <v>0.11446036201030847</v>
      </c>
    </row>
    <row r="18" spans="1:11">
      <c r="A18" s="10"/>
      <c r="B18" s="10" t="str">
        <f>'JCN-R4 CAPM Total MRP 1'!B18</f>
        <v>TXNM Energy, Inc.</v>
      </c>
      <c r="C18" s="10" t="str">
        <f>'JCN-R4 CAPM Total MRP 1'!C18</f>
        <v>TXNM</v>
      </c>
      <c r="D18" s="46">
        <f t="shared" si="2"/>
        <v>4.6096666666666675E-2</v>
      </c>
      <c r="E18" s="16">
        <f>'JCN-R4 CAPM Total MRP 1'!E18</f>
        <v>0.9</v>
      </c>
      <c r="F18" s="15">
        <f>'JCN-R3 SP500 FERC MRP 2'!$C$8</f>
        <v>0.1180584512389212</v>
      </c>
      <c r="G18" s="17">
        <f>F18-D18</f>
        <v>7.1961784572254522E-2</v>
      </c>
      <c r="H18" s="41">
        <f>G18*E18+D18</f>
        <v>0.11086227278169575</v>
      </c>
    </row>
    <row r="19" spans="1:11">
      <c r="A19" s="10"/>
      <c r="B19" s="10" t="str">
        <f>'JCN-R4 CAPM Total MRP 1'!B19</f>
        <v>Portland General Electric Company</v>
      </c>
      <c r="C19" s="10" t="str">
        <f>'JCN-R4 CAPM Total MRP 1'!C19</f>
        <v>POR</v>
      </c>
      <c r="D19" s="46">
        <f t="shared" si="2"/>
        <v>4.6096666666666675E-2</v>
      </c>
      <c r="E19" s="16">
        <f>'JCN-R4 CAPM Total MRP 1'!E19</f>
        <v>0.95</v>
      </c>
      <c r="F19" s="15">
        <f>'JCN-R3 SP500 FERC MRP 2'!$C$8</f>
        <v>0.1180584512389212</v>
      </c>
      <c r="G19" s="17">
        <f>F19-D19</f>
        <v>7.1961784572254522E-2</v>
      </c>
      <c r="H19" s="41">
        <f>G19*E19+D19</f>
        <v>0.11446036201030847</v>
      </c>
    </row>
    <row r="20" spans="1:11">
      <c r="A20" s="10"/>
      <c r="B20" s="10" t="str">
        <f>'JCN-R4 CAPM Total MRP 1'!B20</f>
        <v>PPL Corporation</v>
      </c>
      <c r="C20" s="10" t="str">
        <f>'JCN-R4 CAPM Total MRP 1'!C20</f>
        <v>PPL</v>
      </c>
      <c r="D20" s="46">
        <f t="shared" si="2"/>
        <v>4.6096666666666675E-2</v>
      </c>
      <c r="E20" s="16">
        <f>'JCN-R4 CAPM Total MRP 1'!E20</f>
        <v>1.1000000000000001</v>
      </c>
      <c r="F20" s="15">
        <f>'JCN-R3 SP500 FERC MRP 2'!$C$8</f>
        <v>0.1180584512389212</v>
      </c>
      <c r="G20" s="17">
        <f>F20-D20</f>
        <v>7.1961784572254522E-2</v>
      </c>
      <c r="H20" s="41">
        <f>G20*E20+D20</f>
        <v>0.12525462969614665</v>
      </c>
    </row>
    <row r="21" spans="1:11">
      <c r="A21" s="10"/>
      <c r="B21" s="10" t="str">
        <f>'JCN-R4 CAPM Total MRP 1'!B21</f>
        <v>Southern Company</v>
      </c>
      <c r="C21" s="10" t="str">
        <f>'JCN-R4 CAPM Total MRP 1'!C21</f>
        <v>SO</v>
      </c>
      <c r="D21" s="46">
        <f t="shared" si="2"/>
        <v>4.6096666666666675E-2</v>
      </c>
      <c r="E21" s="16">
        <f>'JCN-R4 CAPM Total MRP 1'!E21</f>
        <v>0.95</v>
      </c>
      <c r="F21" s="15">
        <f>'JCN-R3 SP500 FERC MRP 2'!$C$8</f>
        <v>0.1180584512389212</v>
      </c>
      <c r="G21" s="17">
        <f>F21-D21</f>
        <v>7.1961784572254522E-2</v>
      </c>
      <c r="H21" s="41">
        <f>G21*E21+D21</f>
        <v>0.11446036201030847</v>
      </c>
      <c r="J21" s="59"/>
      <c r="K21" s="11"/>
    </row>
    <row r="22" spans="1:11">
      <c r="A22" s="10"/>
      <c r="B22" s="10" t="str">
        <f>'JCN-R4 CAPM Total MRP 1'!B22</f>
        <v>Xcel Energy Inc.</v>
      </c>
      <c r="C22" s="10" t="str">
        <f>'JCN-R4 CAPM Total MRP 1'!C22</f>
        <v>XEL</v>
      </c>
      <c r="D22" s="46">
        <f t="shared" si="2"/>
        <v>4.6096666666666675E-2</v>
      </c>
      <c r="E22" s="16">
        <f>'JCN-R4 CAPM Total MRP 1'!E22</f>
        <v>0.85</v>
      </c>
      <c r="F22" s="15">
        <f>'JCN-R3 SP500 FERC MRP 2'!$C$8</f>
        <v>0.1180584512389212</v>
      </c>
      <c r="G22" s="17">
        <f t="shared" ref="G22" si="7">F22-D22</f>
        <v>7.1961784572254522E-2</v>
      </c>
      <c r="H22" s="41">
        <f t="shared" ref="H22" si="8">G22*E22+D22</f>
        <v>0.10726418355308301</v>
      </c>
    </row>
    <row r="23" spans="1:11">
      <c r="A23" s="13"/>
      <c r="B23" s="94" t="s">
        <v>20</v>
      </c>
      <c r="C23" s="94"/>
      <c r="D23" s="94"/>
      <c r="E23" s="95">
        <f>MEDIAN(E8:E22)</f>
        <v>0.95</v>
      </c>
      <c r="F23" s="96"/>
      <c r="G23" s="96"/>
      <c r="H23" s="96">
        <f>MEDIAN(H8:H22)</f>
        <v>0.11446036201030847</v>
      </c>
      <c r="K23" s="6"/>
    </row>
    <row r="24" spans="1:11" ht="13.5" thickBot="1">
      <c r="A24" s="13"/>
      <c r="B24" s="63" t="s">
        <v>21</v>
      </c>
      <c r="C24" s="52"/>
      <c r="D24" s="52"/>
      <c r="E24" s="62">
        <f>AVERAGE(E8:E22)</f>
        <v>0.95333333333333314</v>
      </c>
      <c r="F24" s="53"/>
      <c r="G24" s="53"/>
      <c r="H24" s="53">
        <f>AVERAGE(H8:H22)</f>
        <v>0.11470023462554929</v>
      </c>
    </row>
    <row r="25" spans="1:11">
      <c r="A25" s="13"/>
      <c r="B25" s="64"/>
      <c r="C25" s="13"/>
      <c r="D25" s="13"/>
      <c r="E25" s="13"/>
      <c r="F25" s="14"/>
      <c r="G25" s="14"/>
      <c r="H25" s="14"/>
    </row>
    <row r="26" spans="1:11">
      <c r="A26" s="13"/>
      <c r="B26" s="141" t="s">
        <v>30</v>
      </c>
      <c r="C26" s="13"/>
      <c r="D26" s="13"/>
      <c r="E26" s="13"/>
      <c r="F26" s="13"/>
      <c r="G26" s="13"/>
      <c r="H26" s="13"/>
    </row>
    <row r="27" spans="1:11">
      <c r="A27" s="13"/>
      <c r="B27" s="47" t="str">
        <f>'JCN-R4 CAPM Total MRP 1'!B27</f>
        <v>[1] Source: Bloomberg Professional, 30-day average as of March 31, 2025</v>
      </c>
      <c r="C27" s="13"/>
      <c r="D27" s="13"/>
      <c r="E27" s="13"/>
      <c r="F27" s="13"/>
      <c r="G27" s="13"/>
      <c r="H27" s="13"/>
    </row>
    <row r="28" spans="1:11">
      <c r="A28" s="13"/>
      <c r="B28" s="47" t="str">
        <f>'JCN-R4 CAPM Total MRP 1'!B28</f>
        <v>[2] Source: Value Line Reports</v>
      </c>
      <c r="C28" s="13"/>
      <c r="D28" s="13"/>
      <c r="E28" s="13"/>
      <c r="F28" s="44"/>
      <c r="G28" s="43"/>
      <c r="H28" s="13"/>
    </row>
    <row r="29" spans="1:11">
      <c r="A29" s="13"/>
      <c r="B29" s="47" t="s">
        <v>1310</v>
      </c>
      <c r="C29" s="13"/>
      <c r="D29" s="13"/>
      <c r="E29" s="13"/>
      <c r="F29" s="13"/>
      <c r="G29" s="13"/>
      <c r="H29" s="13"/>
    </row>
    <row r="30" spans="1:11">
      <c r="A30" s="13"/>
      <c r="B30" s="13" t="s">
        <v>1033</v>
      </c>
      <c r="C30" s="13"/>
      <c r="D30" s="13"/>
      <c r="E30" s="13"/>
      <c r="F30" s="13"/>
      <c r="G30" s="13"/>
      <c r="H30" s="13"/>
    </row>
    <row r="31" spans="1:11">
      <c r="A31" s="13"/>
      <c r="B31" s="13" t="s">
        <v>1034</v>
      </c>
      <c r="C31" s="13"/>
      <c r="D31" s="13"/>
      <c r="E31" s="13"/>
      <c r="F31" s="13"/>
      <c r="G31" s="13"/>
      <c r="H31" s="13"/>
    </row>
    <row r="32" spans="1:11">
      <c r="A32" s="13"/>
      <c r="B32" s="13"/>
      <c r="C32" s="13"/>
      <c r="D32" s="13"/>
      <c r="E32" s="13"/>
      <c r="F32" s="13"/>
      <c r="G32" s="13"/>
      <c r="H32" s="13"/>
    </row>
    <row r="33" spans="1:8" ht="13.15" customHeight="1">
      <c r="A33" s="13"/>
      <c r="B33" s="212" t="s">
        <v>1035</v>
      </c>
      <c r="C33" s="212"/>
      <c r="D33" s="212"/>
      <c r="E33" s="212"/>
      <c r="F33" s="212"/>
      <c r="G33" s="212"/>
      <c r="H33" s="212"/>
    </row>
    <row r="34" spans="1:8">
      <c r="A34" s="13"/>
      <c r="B34" s="212" t="str">
        <f>B3</f>
        <v>MARKET RISK PREMIUM DERIVED FROM S&amp;P 500 - FERC METHODOLOGY</v>
      </c>
      <c r="C34" s="212"/>
      <c r="D34" s="212"/>
      <c r="E34" s="212"/>
      <c r="F34" s="212"/>
      <c r="G34" s="212"/>
      <c r="H34" s="212"/>
    </row>
    <row r="35" spans="1:8">
      <c r="A35" s="13"/>
      <c r="B35" s="211" t="s">
        <v>1026</v>
      </c>
      <c r="C35" s="211"/>
      <c r="D35" s="211"/>
      <c r="E35" s="211"/>
      <c r="F35" s="211"/>
      <c r="G35" s="211"/>
      <c r="H35" s="211"/>
    </row>
    <row r="36" spans="1:8">
      <c r="A36" s="13"/>
      <c r="B36" s="13"/>
      <c r="C36" s="13"/>
      <c r="D36" s="13"/>
      <c r="E36" s="13"/>
      <c r="F36" s="13"/>
      <c r="G36" s="13"/>
      <c r="H36" s="13"/>
    </row>
    <row r="37" spans="1:8" ht="13.5" thickBot="1">
      <c r="A37" s="13"/>
      <c r="B37" s="13"/>
      <c r="C37" s="13"/>
      <c r="D37" s="68" t="s">
        <v>23</v>
      </c>
      <c r="E37" s="68" t="s">
        <v>24</v>
      </c>
      <c r="F37" s="68" t="s">
        <v>25</v>
      </c>
      <c r="G37" s="68" t="s">
        <v>26</v>
      </c>
      <c r="H37" s="68" t="s">
        <v>27</v>
      </c>
    </row>
    <row r="38" spans="1:8" ht="63.75">
      <c r="A38" s="13"/>
      <c r="B38" s="142" t="s">
        <v>0</v>
      </c>
      <c r="C38" s="142" t="s">
        <v>1</v>
      </c>
      <c r="D38" s="143" t="str">
        <f>'JCN-R4 CAPM Total MRP 1'!D38</f>
        <v>Near-term projected 30-year U.S. Treasury bond yield (Q3 2025 - Q3 2026)</v>
      </c>
      <c r="E38" s="144" t="s">
        <v>1028</v>
      </c>
      <c r="F38" s="144" t="s">
        <v>1029</v>
      </c>
      <c r="G38" s="144" t="s">
        <v>1030</v>
      </c>
      <c r="H38" s="124" t="s">
        <v>1031</v>
      </c>
    </row>
    <row r="39" spans="1:8">
      <c r="A39" s="13"/>
      <c r="B39" s="10" t="str">
        <f>'JCN-R4 CAPM Total MRP 1'!B39</f>
        <v>Alliant Energy Corporation</v>
      </c>
      <c r="C39" s="10" t="str">
        <f>'JCN-R4 CAPM Total MRP 1'!C39</f>
        <v>LNT</v>
      </c>
      <c r="D39" s="46">
        <f>'JCN-R4 CAPM Total MRP 1'!D39</f>
        <v>4.5199999999999997E-2</v>
      </c>
      <c r="E39" s="16">
        <f t="shared" ref="E39:E53" si="9">E8</f>
        <v>0.95</v>
      </c>
      <c r="F39" s="15">
        <f>'JCN-R3 SP500 FERC MRP 2'!$C$8</f>
        <v>0.1180584512389212</v>
      </c>
      <c r="G39" s="17">
        <f t="shared" ref="G39:G40" si="10">F39-D39</f>
        <v>7.2858451238921207E-2</v>
      </c>
      <c r="H39" s="41">
        <f t="shared" ref="H39:H40" si="11">G39*E39+D39</f>
        <v>0.11441552867697513</v>
      </c>
    </row>
    <row r="40" spans="1:8">
      <c r="A40" s="13"/>
      <c r="B40" s="10" t="str">
        <f>'JCN-R4 CAPM Total MRP 1'!B40</f>
        <v>Ameren Corporation</v>
      </c>
      <c r="C40" s="10" t="str">
        <f>'JCN-R4 CAPM Total MRP 1'!C40</f>
        <v>AEE</v>
      </c>
      <c r="D40" s="46">
        <f>D39</f>
        <v>4.5199999999999997E-2</v>
      </c>
      <c r="E40" s="16">
        <f t="shared" si="9"/>
        <v>0.9</v>
      </c>
      <c r="F40" s="15">
        <f>'JCN-R3 SP500 FERC MRP 2'!$C$8</f>
        <v>0.1180584512389212</v>
      </c>
      <c r="G40" s="17">
        <f t="shared" si="10"/>
        <v>7.2858451238921207E-2</v>
      </c>
      <c r="H40" s="41">
        <f t="shared" si="11"/>
        <v>0.11077260611502909</v>
      </c>
    </row>
    <row r="41" spans="1:8">
      <c r="A41" s="13"/>
      <c r="B41" s="10" t="str">
        <f>'JCN-R4 CAPM Total MRP 1'!B41</f>
        <v>American Electric Power Company, Inc.</v>
      </c>
      <c r="C41" s="10" t="str">
        <f>'JCN-R4 CAPM Total MRP 1'!C41</f>
        <v>AEP</v>
      </c>
      <c r="D41" s="46">
        <f t="shared" ref="D41:D53" si="12">D40</f>
        <v>4.5199999999999997E-2</v>
      </c>
      <c r="E41" s="16">
        <f t="shared" si="9"/>
        <v>0.85</v>
      </c>
      <c r="F41" s="15">
        <f>'JCN-R3 SP500 FERC MRP 2'!$C$8</f>
        <v>0.1180584512389212</v>
      </c>
      <c r="G41" s="17">
        <f>F41-D41</f>
        <v>7.2858451238921207E-2</v>
      </c>
      <c r="H41" s="41">
        <f>G41*E41+D41</f>
        <v>0.10712968355308303</v>
      </c>
    </row>
    <row r="42" spans="1:8">
      <c r="A42" s="13"/>
      <c r="B42" s="10" t="str">
        <f>'JCN-R4 CAPM Total MRP 1'!B42</f>
        <v>Entergy Corporation</v>
      </c>
      <c r="C42" s="10" t="str">
        <f>'JCN-R4 CAPM Total MRP 1'!C42</f>
        <v>ETR</v>
      </c>
      <c r="D42" s="46">
        <f t="shared" si="12"/>
        <v>4.5199999999999997E-2</v>
      </c>
      <c r="E42" s="16">
        <f t="shared" si="9"/>
        <v>1</v>
      </c>
      <c r="F42" s="15">
        <f>'JCN-R3 SP500 FERC MRP 2'!$C$8</f>
        <v>0.1180584512389212</v>
      </c>
      <c r="G42" s="17">
        <f>F42-D42</f>
        <v>7.2858451238921207E-2</v>
      </c>
      <c r="H42" s="41">
        <f>G42*E42+D42</f>
        <v>0.1180584512389212</v>
      </c>
    </row>
    <row r="43" spans="1:8">
      <c r="A43" s="13"/>
      <c r="B43" s="10" t="str">
        <f>'JCN-R4 CAPM Total MRP 1'!B43</f>
        <v>Evergy, Inc.</v>
      </c>
      <c r="C43" s="10" t="str">
        <f>'JCN-R4 CAPM Total MRP 1'!C43</f>
        <v>EVRG</v>
      </c>
      <c r="D43" s="46">
        <f t="shared" si="12"/>
        <v>4.5199999999999997E-2</v>
      </c>
      <c r="E43" s="16">
        <f t="shared" si="9"/>
        <v>0.95</v>
      </c>
      <c r="F43" s="15">
        <f>'JCN-R3 SP500 FERC MRP 2'!$C$8</f>
        <v>0.1180584512389212</v>
      </c>
      <c r="G43" s="17">
        <f>F43-D43</f>
        <v>7.2858451238921207E-2</v>
      </c>
      <c r="H43" s="41">
        <f>G43*E43+D43</f>
        <v>0.11441552867697513</v>
      </c>
    </row>
    <row r="44" spans="1:8">
      <c r="A44" s="13"/>
      <c r="B44" s="10" t="str">
        <f>'JCN-R4 CAPM Total MRP 1'!B44</f>
        <v>IDACORP, Inc.</v>
      </c>
      <c r="C44" s="10" t="str">
        <f>'JCN-R4 CAPM Total MRP 1'!C44</f>
        <v>IDA</v>
      </c>
      <c r="D44" s="46">
        <f t="shared" si="12"/>
        <v>4.5199999999999997E-2</v>
      </c>
      <c r="E44" s="16">
        <f t="shared" si="9"/>
        <v>0.85</v>
      </c>
      <c r="F44" s="15">
        <f>'JCN-R3 SP500 FERC MRP 2'!$C$8</f>
        <v>0.1180584512389212</v>
      </c>
      <c r="G44" s="17">
        <f t="shared" ref="G44" si="13">F44-D44</f>
        <v>7.2858451238921207E-2</v>
      </c>
      <c r="H44" s="41">
        <f t="shared" ref="H44" si="14">G44*E44+D44</f>
        <v>0.10712968355308303</v>
      </c>
    </row>
    <row r="45" spans="1:8">
      <c r="A45" s="13"/>
      <c r="B45" s="10" t="str">
        <f>'JCN-R4 CAPM Total MRP 1'!B45</f>
        <v>NextEra Energy, Inc.</v>
      </c>
      <c r="C45" s="10" t="str">
        <f>'JCN-R4 CAPM Total MRP 1'!C45</f>
        <v>NEE</v>
      </c>
      <c r="D45" s="46">
        <f t="shared" si="12"/>
        <v>4.5199999999999997E-2</v>
      </c>
      <c r="E45" s="16">
        <f t="shared" si="9"/>
        <v>1.05</v>
      </c>
      <c r="F45" s="15">
        <f>'JCN-R3 SP500 FERC MRP 2'!$C$8</f>
        <v>0.1180584512389212</v>
      </c>
      <c r="G45" s="17">
        <f>F45-D45</f>
        <v>7.2858451238921207E-2</v>
      </c>
      <c r="H45" s="41">
        <f>G45*E45+D45</f>
        <v>0.12170137380086726</v>
      </c>
    </row>
    <row r="46" spans="1:8">
      <c r="A46" s="13"/>
      <c r="B46" s="10" t="str">
        <f>'JCN-R4 CAPM Total MRP 1'!B46</f>
        <v>NorthWestern Corporation</v>
      </c>
      <c r="C46" s="10" t="str">
        <f>'JCN-R4 CAPM Total MRP 1'!C46</f>
        <v>NWE</v>
      </c>
      <c r="D46" s="46">
        <f t="shared" si="12"/>
        <v>4.5199999999999997E-2</v>
      </c>
      <c r="E46" s="16">
        <f t="shared" si="9"/>
        <v>1</v>
      </c>
      <c r="F46" s="15">
        <f>'JCN-R3 SP500 FERC MRP 2'!$C$8</f>
        <v>0.1180584512389212</v>
      </c>
      <c r="G46" s="17">
        <f t="shared" ref="G46:G47" si="15">F46-D46</f>
        <v>7.2858451238921207E-2</v>
      </c>
      <c r="H46" s="41">
        <f t="shared" ref="H46:H47" si="16">G46*E46+D46</f>
        <v>0.1180584512389212</v>
      </c>
    </row>
    <row r="47" spans="1:8">
      <c r="A47" s="13"/>
      <c r="B47" s="10" t="str">
        <f>'JCN-R4 CAPM Total MRP 1'!B47</f>
        <v>OGE Energy Corporation</v>
      </c>
      <c r="C47" s="10" t="str">
        <f>'JCN-R4 CAPM Total MRP 1'!C47</f>
        <v>OGE</v>
      </c>
      <c r="D47" s="46">
        <f t="shared" si="12"/>
        <v>4.5199999999999997E-2</v>
      </c>
      <c r="E47" s="16">
        <f t="shared" si="9"/>
        <v>1.05</v>
      </c>
      <c r="F47" s="15">
        <f>'JCN-R3 SP500 FERC MRP 2'!$C$8</f>
        <v>0.1180584512389212</v>
      </c>
      <c r="G47" s="17">
        <f t="shared" si="15"/>
        <v>7.2858451238921207E-2</v>
      </c>
      <c r="H47" s="41">
        <f t="shared" si="16"/>
        <v>0.12170137380086726</v>
      </c>
    </row>
    <row r="48" spans="1:8">
      <c r="A48" s="13"/>
      <c r="B48" s="10" t="str">
        <f>'JCN-R4 CAPM Total MRP 1'!B48</f>
        <v>Pinnacle West Capital Corporation</v>
      </c>
      <c r="C48" s="10" t="str">
        <f>'JCN-R4 CAPM Total MRP 1'!C48</f>
        <v>PNW</v>
      </c>
      <c r="D48" s="46">
        <f t="shared" si="12"/>
        <v>4.5199999999999997E-2</v>
      </c>
      <c r="E48" s="16">
        <f t="shared" si="9"/>
        <v>0.95</v>
      </c>
      <c r="F48" s="15">
        <f>'JCN-R3 SP500 FERC MRP 2'!$C$8</f>
        <v>0.1180584512389212</v>
      </c>
      <c r="G48" s="17">
        <f>F48-D48</f>
        <v>7.2858451238921207E-2</v>
      </c>
      <c r="H48" s="41">
        <f>G48*E48+D48</f>
        <v>0.11441552867697513</v>
      </c>
    </row>
    <row r="49" spans="1:11">
      <c r="A49" s="13"/>
      <c r="B49" s="10" t="str">
        <f>'JCN-R4 CAPM Total MRP 1'!B49</f>
        <v>TXNM Energy, Inc.</v>
      </c>
      <c r="C49" s="10" t="str">
        <f>'JCN-R4 CAPM Total MRP 1'!C49</f>
        <v>TXNM</v>
      </c>
      <c r="D49" s="46">
        <f t="shared" si="12"/>
        <v>4.5199999999999997E-2</v>
      </c>
      <c r="E49" s="16">
        <f t="shared" si="9"/>
        <v>0.9</v>
      </c>
      <c r="F49" s="15">
        <f>'JCN-R3 SP500 FERC MRP 2'!$C$8</f>
        <v>0.1180584512389212</v>
      </c>
      <c r="G49" s="17">
        <f>F49-D49</f>
        <v>7.2858451238921207E-2</v>
      </c>
      <c r="H49" s="41">
        <f>G49*E49+D49</f>
        <v>0.11077260611502909</v>
      </c>
    </row>
    <row r="50" spans="1:11">
      <c r="A50" s="13"/>
      <c r="B50" s="10" t="str">
        <f>'JCN-R4 CAPM Total MRP 1'!B50</f>
        <v>Portland General Electric Company</v>
      </c>
      <c r="C50" s="10" t="str">
        <f>'JCN-R4 CAPM Total MRP 1'!C50</f>
        <v>POR</v>
      </c>
      <c r="D50" s="46">
        <f t="shared" si="12"/>
        <v>4.5199999999999997E-2</v>
      </c>
      <c r="E50" s="16">
        <f t="shared" si="9"/>
        <v>0.95</v>
      </c>
      <c r="F50" s="15">
        <f>'JCN-R3 SP500 FERC MRP 2'!$C$8</f>
        <v>0.1180584512389212</v>
      </c>
      <c r="G50" s="17">
        <f>F50-D50</f>
        <v>7.2858451238921207E-2</v>
      </c>
      <c r="H50" s="41">
        <f>G50*E50+D50</f>
        <v>0.11441552867697513</v>
      </c>
    </row>
    <row r="51" spans="1:11">
      <c r="A51" s="13"/>
      <c r="B51" s="10" t="str">
        <f>'JCN-R4 CAPM Total MRP 1'!B51</f>
        <v>PPL Corporation</v>
      </c>
      <c r="C51" s="10" t="str">
        <f>'JCN-R4 CAPM Total MRP 1'!C51</f>
        <v>PPL</v>
      </c>
      <c r="D51" s="46">
        <f t="shared" si="12"/>
        <v>4.5199999999999997E-2</v>
      </c>
      <c r="E51" s="16">
        <f t="shared" si="9"/>
        <v>1.1000000000000001</v>
      </c>
      <c r="F51" s="15">
        <f>'JCN-R3 SP500 FERC MRP 2'!$C$8</f>
        <v>0.1180584512389212</v>
      </c>
      <c r="G51" s="17">
        <f>F51-D51</f>
        <v>7.2858451238921207E-2</v>
      </c>
      <c r="H51" s="41">
        <f>G51*E51+D51</f>
        <v>0.12534429636281333</v>
      </c>
    </row>
    <row r="52" spans="1:11">
      <c r="A52" s="13"/>
      <c r="B52" s="10" t="str">
        <f>'JCN-R4 CAPM Total MRP 1'!B52</f>
        <v>Southern Company</v>
      </c>
      <c r="C52" s="10" t="str">
        <f>'JCN-R4 CAPM Total MRP 1'!C52</f>
        <v>SO</v>
      </c>
      <c r="D52" s="46">
        <f t="shared" si="12"/>
        <v>4.5199999999999997E-2</v>
      </c>
      <c r="E52" s="16">
        <f t="shared" si="9"/>
        <v>0.95</v>
      </c>
      <c r="F52" s="15">
        <f>'JCN-R3 SP500 FERC MRP 2'!$C$8</f>
        <v>0.1180584512389212</v>
      </c>
      <c r="G52" s="17">
        <f>F52-D52</f>
        <v>7.2858451238921207E-2</v>
      </c>
      <c r="H52" s="41">
        <f>G52*E52+D52</f>
        <v>0.11441552867697513</v>
      </c>
      <c r="J52" s="59"/>
      <c r="K52" s="11"/>
    </row>
    <row r="53" spans="1:11">
      <c r="A53" s="13"/>
      <c r="B53" s="10" t="str">
        <f>'JCN-R4 CAPM Total MRP 1'!B53</f>
        <v>Xcel Energy Inc.</v>
      </c>
      <c r="C53" s="10" t="str">
        <f>'JCN-R4 CAPM Total MRP 1'!C53</f>
        <v>XEL</v>
      </c>
      <c r="D53" s="46">
        <f t="shared" si="12"/>
        <v>4.5199999999999997E-2</v>
      </c>
      <c r="E53" s="16">
        <f t="shared" si="9"/>
        <v>0.85</v>
      </c>
      <c r="F53" s="15">
        <f>'JCN-R3 SP500 FERC MRP 2'!$C$8</f>
        <v>0.1180584512389212</v>
      </c>
      <c r="G53" s="17">
        <f t="shared" ref="G53" si="17">F53-D53</f>
        <v>7.2858451238921207E-2</v>
      </c>
      <c r="H53" s="41">
        <f t="shared" ref="H53" si="18">G53*E53+D53</f>
        <v>0.10712968355308303</v>
      </c>
    </row>
    <row r="54" spans="1:11">
      <c r="A54" s="13"/>
      <c r="B54" s="94" t="s">
        <v>20</v>
      </c>
      <c r="C54" s="94"/>
      <c r="D54" s="94"/>
      <c r="E54" s="95">
        <f>MEDIAN(E39:E53)</f>
        <v>0.95</v>
      </c>
      <c r="F54" s="96"/>
      <c r="G54" s="96"/>
      <c r="H54" s="96">
        <f>MEDIAN(H39:H53)</f>
        <v>0.11441552867697513</v>
      </c>
      <c r="K54" s="6"/>
    </row>
    <row r="55" spans="1:11" ht="13.5" thickBot="1">
      <c r="A55" s="13"/>
      <c r="B55" s="63" t="s">
        <v>21</v>
      </c>
      <c r="C55" s="52"/>
      <c r="D55" s="52"/>
      <c r="E55" s="62">
        <f>AVERAGE(E39:E53)</f>
        <v>0.95333333333333314</v>
      </c>
      <c r="F55" s="53"/>
      <c r="G55" s="53"/>
      <c r="H55" s="53">
        <f>AVERAGE(H39:H53)</f>
        <v>0.11465839018110489</v>
      </c>
    </row>
    <row r="56" spans="1:11">
      <c r="A56" s="13"/>
      <c r="B56" s="64"/>
      <c r="C56" s="13"/>
      <c r="D56" s="13"/>
      <c r="E56" s="13"/>
      <c r="F56" s="14"/>
      <c r="G56" s="14"/>
      <c r="H56" s="14"/>
    </row>
    <row r="57" spans="1:11">
      <c r="A57" s="13"/>
      <c r="B57" s="141" t="s">
        <v>30</v>
      </c>
      <c r="C57" s="13"/>
      <c r="D57" s="13"/>
      <c r="E57" s="13"/>
      <c r="F57" s="13"/>
      <c r="G57" s="13"/>
      <c r="H57" s="13"/>
    </row>
    <row r="58" spans="1:11">
      <c r="A58" s="13"/>
      <c r="B58" s="47" t="str">
        <f>'JCN-R4 CAPM Total MRP 1'!B58</f>
        <v>[1] Source: Blue Chip Financial Forecasts, Vol. 44, No. 4, April 1, 2025 at 2</v>
      </c>
      <c r="C58" s="13"/>
      <c r="D58" s="13"/>
      <c r="E58" s="13"/>
      <c r="F58" s="13"/>
      <c r="G58" s="13"/>
      <c r="H58" s="13"/>
    </row>
    <row r="59" spans="1:11">
      <c r="A59" s="13"/>
      <c r="B59" s="47" t="str">
        <f>B28</f>
        <v>[2] Source: Value Line Reports</v>
      </c>
      <c r="C59" s="13"/>
      <c r="D59" s="13"/>
      <c r="E59" s="13"/>
      <c r="F59" s="13"/>
      <c r="G59" s="13"/>
      <c r="H59" s="13"/>
    </row>
    <row r="60" spans="1:11">
      <c r="A60" s="13"/>
      <c r="B60" s="47" t="str">
        <f>B29</f>
        <v>[3] Source: Exhibit JCN-R3, page 8</v>
      </c>
      <c r="C60" s="13"/>
      <c r="D60" s="13"/>
      <c r="E60" s="13"/>
      <c r="F60" s="13"/>
      <c r="G60" s="13"/>
      <c r="H60" s="13"/>
    </row>
    <row r="61" spans="1:11">
      <c r="A61" s="13"/>
      <c r="B61" s="13" t="s">
        <v>1033</v>
      </c>
      <c r="C61" s="13"/>
      <c r="D61" s="13"/>
      <c r="E61" s="13"/>
      <c r="F61" s="13"/>
      <c r="G61" s="13"/>
      <c r="H61" s="13"/>
    </row>
    <row r="62" spans="1:11">
      <c r="A62" s="13"/>
      <c r="B62" s="13" t="s">
        <v>1034</v>
      </c>
      <c r="C62" s="13"/>
      <c r="D62" s="13"/>
      <c r="E62" s="13"/>
      <c r="F62" s="13"/>
      <c r="G62" s="13"/>
      <c r="H62" s="13"/>
    </row>
    <row r="63" spans="1:11">
      <c r="A63" s="13"/>
      <c r="B63" s="13"/>
      <c r="C63" s="13"/>
      <c r="D63" s="13"/>
      <c r="E63" s="13"/>
      <c r="F63" s="13"/>
      <c r="G63" s="13"/>
      <c r="H63" s="13"/>
    </row>
    <row r="64" spans="1:11" ht="13.15" customHeight="1">
      <c r="A64" s="13"/>
      <c r="B64" s="212" t="s">
        <v>1036</v>
      </c>
      <c r="C64" s="212"/>
      <c r="D64" s="212"/>
      <c r="E64" s="212"/>
      <c r="F64" s="212"/>
      <c r="G64" s="212"/>
      <c r="H64" s="212"/>
    </row>
    <row r="65" spans="1:8">
      <c r="A65" s="13"/>
      <c r="B65" s="212" t="str">
        <f>B34</f>
        <v>MARKET RISK PREMIUM DERIVED FROM S&amp;P 500 - FERC METHODOLOGY</v>
      </c>
      <c r="C65" s="212"/>
      <c r="D65" s="212"/>
      <c r="E65" s="212"/>
      <c r="F65" s="212"/>
      <c r="G65" s="212"/>
      <c r="H65" s="212"/>
    </row>
    <row r="66" spans="1:8">
      <c r="A66" s="13"/>
      <c r="B66" s="211" t="s">
        <v>1026</v>
      </c>
      <c r="C66" s="211"/>
      <c r="D66" s="211"/>
      <c r="E66" s="211"/>
      <c r="F66" s="211"/>
      <c r="G66" s="211"/>
      <c r="H66" s="211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 ht="13.5" thickBot="1">
      <c r="A68" s="13"/>
      <c r="B68" s="13"/>
      <c r="C68" s="13"/>
      <c r="D68" s="68" t="s">
        <v>23</v>
      </c>
      <c r="E68" s="68" t="s">
        <v>24</v>
      </c>
      <c r="F68" s="68" t="s">
        <v>25</v>
      </c>
      <c r="G68" s="68" t="s">
        <v>26</v>
      </c>
      <c r="H68" s="68" t="s">
        <v>27</v>
      </c>
    </row>
    <row r="69" spans="1:8" ht="51">
      <c r="A69" s="13"/>
      <c r="B69" s="142" t="s">
        <v>0</v>
      </c>
      <c r="C69" s="142" t="s">
        <v>1</v>
      </c>
      <c r="D69" s="143" t="str">
        <f>'JCN-R4 CAPM Total MRP 1'!D69</f>
        <v>Projected 30-year U.S. Treasury bond yield (2026 - 2030)</v>
      </c>
      <c r="E69" s="144" t="s">
        <v>1028</v>
      </c>
      <c r="F69" s="144" t="s">
        <v>1029</v>
      </c>
      <c r="G69" s="144" t="s">
        <v>1030</v>
      </c>
      <c r="H69" s="124" t="s">
        <v>1031</v>
      </c>
    </row>
    <row r="70" spans="1:8">
      <c r="A70" s="13"/>
      <c r="B70" s="10" t="str">
        <f>'JCN-R4 CAPM Total MRP 1'!B70</f>
        <v>Alliant Energy Corporation</v>
      </c>
      <c r="C70" s="10" t="str">
        <f>'JCN-R4 CAPM Total MRP 1'!C70</f>
        <v>LNT</v>
      </c>
      <c r="D70" s="46">
        <f>'JCN-R4 CAPM Total MRP 1'!D70</f>
        <v>4.2999999999999997E-2</v>
      </c>
      <c r="E70" s="16">
        <f t="shared" ref="E70:E84" si="19">E8</f>
        <v>0.95</v>
      </c>
      <c r="F70" s="15">
        <f>'JCN-R3 SP500 FERC MRP 2'!$C$8</f>
        <v>0.1180584512389212</v>
      </c>
      <c r="G70" s="17">
        <f t="shared" ref="G70:G71" si="20">F70-D70</f>
        <v>7.5058451238921201E-2</v>
      </c>
      <c r="H70" s="41">
        <f t="shared" ref="H70:H71" si="21">G70*E70+D70</f>
        <v>0.11430552867697513</v>
      </c>
    </row>
    <row r="71" spans="1:8">
      <c r="A71" s="13"/>
      <c r="B71" s="10" t="str">
        <f>'JCN-R4 CAPM Total MRP 1'!B71</f>
        <v>Ameren Corporation</v>
      </c>
      <c r="C71" s="10" t="str">
        <f>'JCN-R4 CAPM Total MRP 1'!C71</f>
        <v>AEE</v>
      </c>
      <c r="D71" s="46">
        <f>D70</f>
        <v>4.2999999999999997E-2</v>
      </c>
      <c r="E71" s="16">
        <f t="shared" si="19"/>
        <v>0.9</v>
      </c>
      <c r="F71" s="15">
        <f>'JCN-R3 SP500 FERC MRP 2'!$C$8</f>
        <v>0.1180584512389212</v>
      </c>
      <c r="G71" s="17">
        <f t="shared" si="20"/>
        <v>7.5058451238921201E-2</v>
      </c>
      <c r="H71" s="41">
        <f t="shared" si="21"/>
        <v>0.11055260611502908</v>
      </c>
    </row>
    <row r="72" spans="1:8">
      <c r="A72" s="13"/>
      <c r="B72" s="10" t="str">
        <f>'JCN-R4 CAPM Total MRP 1'!B72</f>
        <v>American Electric Power Company, Inc.</v>
      </c>
      <c r="C72" s="10" t="str">
        <f>'JCN-R4 CAPM Total MRP 1'!C72</f>
        <v>AEP</v>
      </c>
      <c r="D72" s="46">
        <f t="shared" ref="D72:D84" si="22">D71</f>
        <v>4.2999999999999997E-2</v>
      </c>
      <c r="E72" s="16">
        <f t="shared" si="19"/>
        <v>0.85</v>
      </c>
      <c r="F72" s="15">
        <f>'JCN-R3 SP500 FERC MRP 2'!$C$8</f>
        <v>0.1180584512389212</v>
      </c>
      <c r="G72" s="17">
        <f>F72-D72</f>
        <v>7.5058451238921201E-2</v>
      </c>
      <c r="H72" s="41">
        <f>G72*E72+D72</f>
        <v>0.10679968355308302</v>
      </c>
    </row>
    <row r="73" spans="1:8">
      <c r="A73" s="13"/>
      <c r="B73" s="10" t="str">
        <f>'JCN-R4 CAPM Total MRP 1'!B73</f>
        <v>Entergy Corporation</v>
      </c>
      <c r="C73" s="10" t="str">
        <f>'JCN-R4 CAPM Total MRP 1'!C73</f>
        <v>ETR</v>
      </c>
      <c r="D73" s="46">
        <f t="shared" si="22"/>
        <v>4.2999999999999997E-2</v>
      </c>
      <c r="E73" s="16">
        <f t="shared" si="19"/>
        <v>1</v>
      </c>
      <c r="F73" s="15">
        <f>'JCN-R3 SP500 FERC MRP 2'!$C$8</f>
        <v>0.1180584512389212</v>
      </c>
      <c r="G73" s="17">
        <f>F73-D73</f>
        <v>7.5058451238921201E-2</v>
      </c>
      <c r="H73" s="41">
        <f>G73*E73+D73</f>
        <v>0.1180584512389212</v>
      </c>
    </row>
    <row r="74" spans="1:8">
      <c r="A74" s="13"/>
      <c r="B74" s="10" t="str">
        <f>'JCN-R4 CAPM Total MRP 1'!B74</f>
        <v>Evergy, Inc.</v>
      </c>
      <c r="C74" s="10" t="str">
        <f>'JCN-R4 CAPM Total MRP 1'!C74</f>
        <v>EVRG</v>
      </c>
      <c r="D74" s="46">
        <f t="shared" si="22"/>
        <v>4.2999999999999997E-2</v>
      </c>
      <c r="E74" s="16">
        <f t="shared" si="19"/>
        <v>0.95</v>
      </c>
      <c r="F74" s="15">
        <f>'JCN-R3 SP500 FERC MRP 2'!$C$8</f>
        <v>0.1180584512389212</v>
      </c>
      <c r="G74" s="17">
        <f>F74-D74</f>
        <v>7.5058451238921201E-2</v>
      </c>
      <c r="H74" s="41">
        <f>G74*E74+D74</f>
        <v>0.11430552867697513</v>
      </c>
    </row>
    <row r="75" spans="1:8">
      <c r="A75" s="13"/>
      <c r="B75" s="10" t="str">
        <f>'JCN-R4 CAPM Total MRP 1'!B75</f>
        <v>IDACORP, Inc.</v>
      </c>
      <c r="C75" s="10" t="str">
        <f>'JCN-R4 CAPM Total MRP 1'!C75</f>
        <v>IDA</v>
      </c>
      <c r="D75" s="46">
        <f t="shared" si="22"/>
        <v>4.2999999999999997E-2</v>
      </c>
      <c r="E75" s="16">
        <f t="shared" si="19"/>
        <v>0.85</v>
      </c>
      <c r="F75" s="15">
        <f>'JCN-R3 SP500 FERC MRP 2'!$C$8</f>
        <v>0.1180584512389212</v>
      </c>
      <c r="G75" s="17">
        <f t="shared" ref="G75" si="23">F75-D75</f>
        <v>7.5058451238921201E-2</v>
      </c>
      <c r="H75" s="41">
        <f t="shared" ref="H75" si="24">G75*E75+D75</f>
        <v>0.10679968355308302</v>
      </c>
    </row>
    <row r="76" spans="1:8">
      <c r="A76" s="13"/>
      <c r="B76" s="10" t="str">
        <f>'JCN-R4 CAPM Total MRP 1'!B76</f>
        <v>NextEra Energy, Inc.</v>
      </c>
      <c r="C76" s="10" t="str">
        <f>'JCN-R4 CAPM Total MRP 1'!C76</f>
        <v>NEE</v>
      </c>
      <c r="D76" s="46">
        <f t="shared" si="22"/>
        <v>4.2999999999999997E-2</v>
      </c>
      <c r="E76" s="16">
        <f t="shared" si="19"/>
        <v>1.05</v>
      </c>
      <c r="F76" s="15">
        <f>'JCN-R3 SP500 FERC MRP 2'!$C$8</f>
        <v>0.1180584512389212</v>
      </c>
      <c r="G76" s="17">
        <f>F76-D76</f>
        <v>7.5058451238921201E-2</v>
      </c>
      <c r="H76" s="41">
        <f>G76*E76+D76</f>
        <v>0.12181137380086726</v>
      </c>
    </row>
    <row r="77" spans="1:8">
      <c r="A77" s="13"/>
      <c r="B77" s="10" t="str">
        <f>'JCN-R4 CAPM Total MRP 1'!B77</f>
        <v>NorthWestern Corporation</v>
      </c>
      <c r="C77" s="10" t="str">
        <f>'JCN-R4 CAPM Total MRP 1'!C77</f>
        <v>NWE</v>
      </c>
      <c r="D77" s="46">
        <f t="shared" si="22"/>
        <v>4.2999999999999997E-2</v>
      </c>
      <c r="E77" s="16">
        <f t="shared" si="19"/>
        <v>1</v>
      </c>
      <c r="F77" s="15">
        <f>'JCN-R3 SP500 FERC MRP 2'!$C$8</f>
        <v>0.1180584512389212</v>
      </c>
      <c r="G77" s="17">
        <f t="shared" ref="G77:G78" si="25">F77-D77</f>
        <v>7.5058451238921201E-2</v>
      </c>
      <c r="H77" s="41">
        <f t="shared" ref="H77:H78" si="26">G77*E77+D77</f>
        <v>0.1180584512389212</v>
      </c>
    </row>
    <row r="78" spans="1:8">
      <c r="A78" s="13"/>
      <c r="B78" s="10" t="str">
        <f>'JCN-R4 CAPM Total MRP 1'!B78</f>
        <v>OGE Energy Corporation</v>
      </c>
      <c r="C78" s="10" t="str">
        <f>'JCN-R4 CAPM Total MRP 1'!C78</f>
        <v>OGE</v>
      </c>
      <c r="D78" s="46">
        <f t="shared" si="22"/>
        <v>4.2999999999999997E-2</v>
      </c>
      <c r="E78" s="16">
        <f t="shared" si="19"/>
        <v>1.05</v>
      </c>
      <c r="F78" s="15">
        <f>'JCN-R3 SP500 FERC MRP 2'!$C$8</f>
        <v>0.1180584512389212</v>
      </c>
      <c r="G78" s="17">
        <f t="shared" si="25"/>
        <v>7.5058451238921201E-2</v>
      </c>
      <c r="H78" s="41">
        <f t="shared" si="26"/>
        <v>0.12181137380086726</v>
      </c>
    </row>
    <row r="79" spans="1:8">
      <c r="A79" s="13"/>
      <c r="B79" s="10" t="str">
        <f>'JCN-R4 CAPM Total MRP 1'!B79</f>
        <v>Pinnacle West Capital Corporation</v>
      </c>
      <c r="C79" s="10" t="str">
        <f>'JCN-R4 CAPM Total MRP 1'!C79</f>
        <v>PNW</v>
      </c>
      <c r="D79" s="46">
        <f t="shared" si="22"/>
        <v>4.2999999999999997E-2</v>
      </c>
      <c r="E79" s="16">
        <f t="shared" si="19"/>
        <v>0.95</v>
      </c>
      <c r="F79" s="15">
        <f>'JCN-R3 SP500 FERC MRP 2'!$C$8</f>
        <v>0.1180584512389212</v>
      </c>
      <c r="G79" s="17">
        <f>F79-D79</f>
        <v>7.5058451238921201E-2</v>
      </c>
      <c r="H79" s="41">
        <f>G79*E79+D79</f>
        <v>0.11430552867697513</v>
      </c>
    </row>
    <row r="80" spans="1:8">
      <c r="A80" s="13"/>
      <c r="B80" s="10" t="str">
        <f>'JCN-R4 CAPM Total MRP 1'!B80</f>
        <v>TXNM Energy, Inc.</v>
      </c>
      <c r="C80" s="10" t="str">
        <f>'JCN-R4 CAPM Total MRP 1'!C80</f>
        <v>TXNM</v>
      </c>
      <c r="D80" s="46">
        <f t="shared" si="22"/>
        <v>4.2999999999999997E-2</v>
      </c>
      <c r="E80" s="16">
        <f t="shared" si="19"/>
        <v>0.9</v>
      </c>
      <c r="F80" s="15">
        <f>'JCN-R3 SP500 FERC MRP 2'!$C$8</f>
        <v>0.1180584512389212</v>
      </c>
      <c r="G80" s="17">
        <f>F80-D80</f>
        <v>7.5058451238921201E-2</v>
      </c>
      <c r="H80" s="41">
        <f>G80*E80+D80</f>
        <v>0.11055260611502908</v>
      </c>
    </row>
    <row r="81" spans="1:11">
      <c r="A81" s="13"/>
      <c r="B81" s="10" t="str">
        <f>'JCN-R4 CAPM Total MRP 1'!B81</f>
        <v>Portland General Electric Company</v>
      </c>
      <c r="C81" s="10" t="str">
        <f>'JCN-R4 CAPM Total MRP 1'!C81</f>
        <v>POR</v>
      </c>
      <c r="D81" s="46">
        <f t="shared" si="22"/>
        <v>4.2999999999999997E-2</v>
      </c>
      <c r="E81" s="16">
        <f t="shared" si="19"/>
        <v>0.95</v>
      </c>
      <c r="F81" s="15">
        <f>'JCN-R3 SP500 FERC MRP 2'!$C$8</f>
        <v>0.1180584512389212</v>
      </c>
      <c r="G81" s="17">
        <f>F81-D81</f>
        <v>7.5058451238921201E-2</v>
      </c>
      <c r="H81" s="41">
        <f>G81*E81+D81</f>
        <v>0.11430552867697513</v>
      </c>
    </row>
    <row r="82" spans="1:11">
      <c r="A82" s="13"/>
      <c r="B82" s="10" t="str">
        <f>'JCN-R4 CAPM Total MRP 1'!B82</f>
        <v>PPL Corporation</v>
      </c>
      <c r="C82" s="10" t="str">
        <f>'JCN-R4 CAPM Total MRP 1'!C82</f>
        <v>PPL</v>
      </c>
      <c r="D82" s="46">
        <f t="shared" si="22"/>
        <v>4.2999999999999997E-2</v>
      </c>
      <c r="E82" s="16">
        <f t="shared" si="19"/>
        <v>1.1000000000000001</v>
      </c>
      <c r="F82" s="15">
        <f>'JCN-R3 SP500 FERC MRP 2'!$C$8</f>
        <v>0.1180584512389212</v>
      </c>
      <c r="G82" s="17">
        <f>F82-D82</f>
        <v>7.5058451238921201E-2</v>
      </c>
      <c r="H82" s="41">
        <f>G82*E82+D82</f>
        <v>0.12556429636281333</v>
      </c>
    </row>
    <row r="83" spans="1:11">
      <c r="A83" s="13"/>
      <c r="B83" s="10" t="str">
        <f>'JCN-R4 CAPM Total MRP 1'!B83</f>
        <v>Southern Company</v>
      </c>
      <c r="C83" s="10" t="str">
        <f>'JCN-R4 CAPM Total MRP 1'!C83</f>
        <v>SO</v>
      </c>
      <c r="D83" s="46">
        <f t="shared" si="22"/>
        <v>4.2999999999999997E-2</v>
      </c>
      <c r="E83" s="16">
        <f t="shared" si="19"/>
        <v>0.95</v>
      </c>
      <c r="F83" s="15">
        <f>'JCN-R3 SP500 FERC MRP 2'!$C$8</f>
        <v>0.1180584512389212</v>
      </c>
      <c r="G83" s="17">
        <f>F83-D83</f>
        <v>7.5058451238921201E-2</v>
      </c>
      <c r="H83" s="41">
        <f>G83*E83+D83</f>
        <v>0.11430552867697513</v>
      </c>
      <c r="J83" s="59"/>
      <c r="K83" s="11"/>
    </row>
    <row r="84" spans="1:11">
      <c r="A84" s="13"/>
      <c r="B84" s="10" t="str">
        <f>'JCN-R4 CAPM Total MRP 1'!B84</f>
        <v>Xcel Energy Inc.</v>
      </c>
      <c r="C84" s="10" t="str">
        <f>'JCN-R4 CAPM Total MRP 1'!C84</f>
        <v>XEL</v>
      </c>
      <c r="D84" s="46">
        <f t="shared" si="22"/>
        <v>4.2999999999999997E-2</v>
      </c>
      <c r="E84" s="16">
        <f t="shared" si="19"/>
        <v>0.85</v>
      </c>
      <c r="F84" s="15">
        <f>'JCN-R3 SP500 FERC MRP 2'!$C$8</f>
        <v>0.1180584512389212</v>
      </c>
      <c r="G84" s="17">
        <f t="shared" ref="G84" si="27">F84-D84</f>
        <v>7.5058451238921201E-2</v>
      </c>
      <c r="H84" s="41">
        <f t="shared" ref="H84" si="28">G84*E84+D84</f>
        <v>0.10679968355308302</v>
      </c>
    </row>
    <row r="85" spans="1:11">
      <c r="A85" s="13"/>
      <c r="B85" s="94" t="s">
        <v>20</v>
      </c>
      <c r="C85" s="94"/>
      <c r="D85" s="94"/>
      <c r="E85" s="95">
        <f>MEDIAN(E70:E84)</f>
        <v>0.95</v>
      </c>
      <c r="F85" s="96"/>
      <c r="G85" s="96"/>
      <c r="H85" s="96">
        <f>MEDIAN(H70:H84)</f>
        <v>0.11430552867697513</v>
      </c>
      <c r="K85" s="6"/>
    </row>
    <row r="86" spans="1:11" ht="13.5" thickBot="1">
      <c r="A86" s="13"/>
      <c r="B86" s="63" t="s">
        <v>21</v>
      </c>
      <c r="C86" s="52"/>
      <c r="D86" s="52"/>
      <c r="E86" s="62">
        <f>AVERAGE(E70:E84)</f>
        <v>0.95333333333333314</v>
      </c>
      <c r="F86" s="53"/>
      <c r="G86" s="53"/>
      <c r="H86" s="53">
        <f>AVERAGE(H70:H84)</f>
        <v>0.11455572351443824</v>
      </c>
    </row>
    <row r="87" spans="1:11">
      <c r="A87" s="13"/>
      <c r="B87" s="64"/>
      <c r="C87" s="13"/>
      <c r="D87" s="13"/>
      <c r="E87" s="13"/>
      <c r="F87" s="14"/>
      <c r="G87" s="14"/>
      <c r="H87" s="14"/>
    </row>
    <row r="88" spans="1:11">
      <c r="A88" s="13"/>
      <c r="B88" s="141" t="s">
        <v>30</v>
      </c>
      <c r="C88" s="13"/>
      <c r="D88" s="13"/>
      <c r="E88" s="13"/>
      <c r="F88" s="13"/>
      <c r="G88" s="13"/>
      <c r="H88" s="13"/>
    </row>
    <row r="89" spans="1:11">
      <c r="A89" s="13"/>
      <c r="B89" s="47" t="str">
        <f>'JCN-R4 CAPM Total MRP 1'!B89</f>
        <v>[1] Source: Blue Chip Financial Forecasts, Vol. 43, No. 12, November 27, 2024 at 14</v>
      </c>
      <c r="C89" s="13"/>
      <c r="D89" s="13"/>
      <c r="E89" s="13"/>
      <c r="F89" s="13"/>
      <c r="G89" s="13"/>
      <c r="H89" s="13"/>
    </row>
    <row r="90" spans="1:11">
      <c r="A90" s="13"/>
      <c r="B90" s="47" t="str">
        <f>B59</f>
        <v>[2] Source: Value Line Reports</v>
      </c>
      <c r="C90" s="13"/>
      <c r="D90" s="13"/>
      <c r="E90" s="13"/>
      <c r="F90" s="13"/>
      <c r="G90" s="13"/>
      <c r="H90" s="13"/>
    </row>
    <row r="91" spans="1:11">
      <c r="A91" s="13"/>
      <c r="B91" s="47" t="str">
        <f>B60</f>
        <v>[3] Source: Exhibit JCN-R3, page 8</v>
      </c>
      <c r="C91" s="13"/>
      <c r="D91" s="13"/>
      <c r="E91" s="13"/>
      <c r="F91" s="13"/>
      <c r="G91" s="13"/>
      <c r="H91" s="13"/>
    </row>
    <row r="92" spans="1:11">
      <c r="A92" s="13"/>
      <c r="B92" s="13" t="s">
        <v>1033</v>
      </c>
      <c r="C92" s="13"/>
      <c r="D92" s="13"/>
      <c r="E92" s="13"/>
      <c r="F92" s="13"/>
      <c r="G92" s="13"/>
      <c r="H92" s="13"/>
    </row>
    <row r="93" spans="1:11">
      <c r="A93" s="13"/>
      <c r="B93" s="13" t="s">
        <v>1034</v>
      </c>
      <c r="C93" s="13"/>
      <c r="D93" s="13"/>
      <c r="E93" s="13"/>
      <c r="F93" s="13"/>
      <c r="G93" s="13"/>
      <c r="H93" s="13"/>
    </row>
    <row r="95" spans="1:11">
      <c r="B95" s="13"/>
      <c r="C95" s="13"/>
      <c r="D95" s="13"/>
      <c r="E95" s="13"/>
      <c r="F95" s="13"/>
      <c r="G95" s="13"/>
      <c r="H95" s="13"/>
    </row>
    <row r="96" spans="1:11" ht="13.15" customHeight="1">
      <c r="B96" s="211" t="s">
        <v>1041</v>
      </c>
      <c r="C96" s="211"/>
      <c r="D96" s="211"/>
      <c r="E96" s="211"/>
      <c r="F96" s="211"/>
      <c r="G96" s="211"/>
      <c r="H96" s="211"/>
    </row>
    <row r="97" spans="1:8">
      <c r="B97" s="211" t="str">
        <f>B65</f>
        <v>MARKET RISK PREMIUM DERIVED FROM S&amp;P 500 - FERC METHODOLOGY</v>
      </c>
      <c r="C97" s="211"/>
      <c r="D97" s="211"/>
      <c r="E97" s="211"/>
      <c r="F97" s="211"/>
      <c r="G97" s="211"/>
      <c r="H97" s="211"/>
    </row>
    <row r="98" spans="1:8">
      <c r="B98" s="211" t="s">
        <v>1026</v>
      </c>
      <c r="C98" s="211"/>
      <c r="D98" s="211"/>
      <c r="E98" s="211"/>
      <c r="F98" s="211"/>
      <c r="G98" s="211"/>
      <c r="H98" s="211"/>
    </row>
    <row r="99" spans="1:8">
      <c r="B99" s="13"/>
      <c r="C99" s="13"/>
      <c r="D99" s="13"/>
      <c r="E99" s="13"/>
      <c r="F99" s="13"/>
      <c r="G99" s="13"/>
      <c r="H99" s="13"/>
    </row>
    <row r="100" spans="1:8" ht="13.5" thickBot="1">
      <c r="B100" s="13"/>
      <c r="C100" s="13"/>
      <c r="D100" s="68" t="s">
        <v>23</v>
      </c>
      <c r="E100" s="68" t="s">
        <v>24</v>
      </c>
      <c r="F100" s="68" t="s">
        <v>25</v>
      </c>
      <c r="G100" s="68" t="s">
        <v>26</v>
      </c>
      <c r="H100" s="68" t="s">
        <v>27</v>
      </c>
    </row>
    <row r="101" spans="1:8" ht="51">
      <c r="B101" s="142" t="s">
        <v>0</v>
      </c>
      <c r="C101" s="142" t="s">
        <v>1</v>
      </c>
      <c r="D101" s="143" t="str">
        <f>D7</f>
        <v>Current 30-day average of 30-year U.S. Treasury bond yield</v>
      </c>
      <c r="E101" s="144" t="s">
        <v>1028</v>
      </c>
      <c r="F101" s="144" t="s">
        <v>1029</v>
      </c>
      <c r="G101" s="144" t="s">
        <v>1030</v>
      </c>
      <c r="H101" s="124" t="s">
        <v>1031</v>
      </c>
    </row>
    <row r="102" spans="1:8">
      <c r="B102" s="10" t="str">
        <f>'JCN-R4 CAPM Total MRP 1'!B102</f>
        <v>Alliant Energy Corporation</v>
      </c>
      <c r="C102" s="10" t="str">
        <f>'JCN-R4 CAPM Total MRP 1'!C102</f>
        <v>LNT</v>
      </c>
      <c r="D102" s="12">
        <f>D8</f>
        <v>4.6096666666666675E-2</v>
      </c>
      <c r="E102" s="16">
        <f>'JCN-R4 CAPM Total MRP 1'!E102</f>
        <v>0.76900970441081862</v>
      </c>
      <c r="F102" s="15">
        <f>'JCN-R3 SP500 FERC MRP 2'!$C$8</f>
        <v>0.1180584512389212</v>
      </c>
      <c r="G102" s="17">
        <f t="shared" ref="G102:G103" si="29">F102-D102</f>
        <v>7.1961784572254522E-2</v>
      </c>
      <c r="H102" s="41">
        <f t="shared" ref="H102:H103" si="30">G102*E102+D102</f>
        <v>0.10143597734945113</v>
      </c>
    </row>
    <row r="103" spans="1:8">
      <c r="A103" s="13"/>
      <c r="B103" s="10" t="str">
        <f>'JCN-R4 CAPM Total MRP 1'!B103</f>
        <v>Ameren Corporation</v>
      </c>
      <c r="C103" s="10" t="str">
        <f>'JCN-R4 CAPM Total MRP 1'!C103</f>
        <v>AEE</v>
      </c>
      <c r="D103" s="46">
        <f>D102</f>
        <v>4.6096666666666675E-2</v>
      </c>
      <c r="E103" s="16">
        <f>'JCN-R4 CAPM Total MRP 1'!E103</f>
        <v>0.73397722213735106</v>
      </c>
      <c r="F103" s="15">
        <f>'JCN-R3 SP500 FERC MRP 2'!$C$8</f>
        <v>0.1180584512389212</v>
      </c>
      <c r="G103" s="17">
        <f t="shared" si="29"/>
        <v>7.1961784572254522E-2</v>
      </c>
      <c r="H103" s="41">
        <f t="shared" si="30"/>
        <v>9.8914977407056542E-2</v>
      </c>
    </row>
    <row r="104" spans="1:8">
      <c r="B104" s="10" t="str">
        <f>'JCN-R4 CAPM Total MRP 1'!B104</f>
        <v>American Electric Power Company, Inc.</v>
      </c>
      <c r="C104" s="10" t="str">
        <f>'JCN-R4 CAPM Total MRP 1'!C104</f>
        <v>AEP</v>
      </c>
      <c r="D104" s="46">
        <f t="shared" ref="D104:D116" si="31">D103</f>
        <v>4.6096666666666675E-2</v>
      </c>
      <c r="E104" s="16">
        <f>'JCN-R4 CAPM Total MRP 1'!E104</f>
        <v>0.73193243627220506</v>
      </c>
      <c r="F104" s="15">
        <f>'JCN-R3 SP500 FERC MRP 2'!$C$8</f>
        <v>0.1180584512389212</v>
      </c>
      <c r="G104" s="17">
        <f>F104-D104</f>
        <v>7.1961784572254522E-2</v>
      </c>
      <c r="H104" s="41">
        <f>G104*E104+D104</f>
        <v>9.8767830967132514E-2</v>
      </c>
    </row>
    <row r="105" spans="1:8">
      <c r="B105" s="10" t="str">
        <f>'JCN-R4 CAPM Total MRP 1'!B105</f>
        <v>Entergy Corporation</v>
      </c>
      <c r="C105" s="10" t="str">
        <f>'JCN-R4 CAPM Total MRP 1'!C105</f>
        <v>ETR</v>
      </c>
      <c r="D105" s="46">
        <f t="shared" si="31"/>
        <v>4.6096666666666675E-2</v>
      </c>
      <c r="E105" s="16">
        <f>'JCN-R4 CAPM Total MRP 1'!E105</f>
        <v>0.83894796825667428</v>
      </c>
      <c r="F105" s="15">
        <f>'JCN-R3 SP500 FERC MRP 2'!$C$8</f>
        <v>0.1180584512389212</v>
      </c>
      <c r="G105" s="17">
        <f>F105-D105</f>
        <v>7.1961784572254522E-2</v>
      </c>
      <c r="H105" s="41">
        <f>G105*E105+D105</f>
        <v>0.10646885962568409</v>
      </c>
    </row>
    <row r="106" spans="1:8">
      <c r="A106" s="13"/>
      <c r="B106" s="10" t="str">
        <f>'JCN-R4 CAPM Total MRP 1'!B106</f>
        <v>Evergy, Inc.</v>
      </c>
      <c r="C106" s="10" t="str">
        <f>'JCN-R4 CAPM Total MRP 1'!C106</f>
        <v>EVRG</v>
      </c>
      <c r="D106" s="46">
        <f t="shared" si="31"/>
        <v>4.6096666666666675E-2</v>
      </c>
      <c r="E106" s="16">
        <f>'JCN-R4 CAPM Total MRP 1'!E106</f>
        <v>0.76929158224899918</v>
      </c>
      <c r="F106" s="15">
        <f>'JCN-R3 SP500 FERC MRP 2'!$C$8</f>
        <v>0.1180584512389212</v>
      </c>
      <c r="G106" s="17">
        <f>F106-D106</f>
        <v>7.1961784572254522E-2</v>
      </c>
      <c r="H106" s="41">
        <f>G106*E106+D106</f>
        <v>0.10145626178171797</v>
      </c>
    </row>
    <row r="107" spans="1:8">
      <c r="A107" s="13"/>
      <c r="B107" s="10" t="str">
        <f>'JCN-R4 CAPM Total MRP 1'!B107</f>
        <v>IDACORP, Inc.</v>
      </c>
      <c r="C107" s="10" t="str">
        <f>'JCN-R4 CAPM Total MRP 1'!C107</f>
        <v>IDA</v>
      </c>
      <c r="D107" s="46">
        <f t="shared" si="31"/>
        <v>4.6096666666666675E-2</v>
      </c>
      <c r="E107" s="16">
        <f>'JCN-R4 CAPM Total MRP 1'!E107</f>
        <v>0.76493049746693087</v>
      </c>
      <c r="F107" s="15">
        <f>'JCN-R3 SP500 FERC MRP 2'!$C$8</f>
        <v>0.1180584512389212</v>
      </c>
      <c r="G107" s="17">
        <f t="shared" ref="G107" si="32">F107-D107</f>
        <v>7.1961784572254522E-2</v>
      </c>
      <c r="H107" s="41">
        <f t="shared" ref="H107" si="33">G107*E107+D107</f>
        <v>0.10114243033812945</v>
      </c>
    </row>
    <row r="108" spans="1:8">
      <c r="B108" s="10" t="str">
        <f>'JCN-R4 CAPM Total MRP 1'!B108</f>
        <v>NextEra Energy, Inc.</v>
      </c>
      <c r="C108" s="10" t="str">
        <f>'JCN-R4 CAPM Total MRP 1'!C108</f>
        <v>NEE</v>
      </c>
      <c r="D108" s="46">
        <f t="shared" si="31"/>
        <v>4.6096666666666675E-2</v>
      </c>
      <c r="E108" s="16">
        <f>'JCN-R4 CAPM Total MRP 1'!E108</f>
        <v>0.79457982510951408</v>
      </c>
      <c r="F108" s="15">
        <f>'JCN-R3 SP500 FERC MRP 2'!$C$8</f>
        <v>0.1180584512389212</v>
      </c>
      <c r="G108" s="17">
        <f>F108-D108</f>
        <v>7.1961784572254522E-2</v>
      </c>
      <c r="H108" s="41">
        <f>G108*E108+D108</f>
        <v>0.1032760488666572</v>
      </c>
    </row>
    <row r="109" spans="1:8">
      <c r="B109" s="10" t="str">
        <f>'JCN-R4 CAPM Total MRP 1'!B109</f>
        <v>NorthWestern Corporation</v>
      </c>
      <c r="C109" s="10" t="str">
        <f>'JCN-R4 CAPM Total MRP 1'!C109</f>
        <v>NWE</v>
      </c>
      <c r="D109" s="46">
        <f t="shared" si="31"/>
        <v>4.6096666666666675E-2</v>
      </c>
      <c r="E109" s="16">
        <f>'JCN-R4 CAPM Total MRP 1'!E109</f>
        <v>0.85140479567016458</v>
      </c>
      <c r="F109" s="15">
        <f>'JCN-R3 SP500 FERC MRP 2'!$C$8</f>
        <v>0.1180584512389212</v>
      </c>
      <c r="G109" s="17">
        <f t="shared" ref="G109:G110" si="34">F109-D109</f>
        <v>7.1961784572254522E-2</v>
      </c>
      <c r="H109" s="41">
        <f t="shared" ref="H109:H110" si="35">G109*E109+D109</f>
        <v>0.10736527515646743</v>
      </c>
    </row>
    <row r="110" spans="1:8">
      <c r="B110" s="10" t="str">
        <f>'JCN-R4 CAPM Total MRP 1'!B110</f>
        <v>OGE Energy Corporation</v>
      </c>
      <c r="C110" s="10" t="str">
        <f>'JCN-R4 CAPM Total MRP 1'!C110</f>
        <v>OGE</v>
      </c>
      <c r="D110" s="46">
        <f t="shared" si="31"/>
        <v>4.6096666666666675E-2</v>
      </c>
      <c r="E110" s="16">
        <f>'JCN-R4 CAPM Total MRP 1'!E110</f>
        <v>0.89736967687322744</v>
      </c>
      <c r="F110" s="15">
        <f>'JCN-R3 SP500 FERC MRP 2'!$C$8</f>
        <v>0.1180584512389212</v>
      </c>
      <c r="G110" s="17">
        <f t="shared" si="34"/>
        <v>7.1961784572254522E-2</v>
      </c>
      <c r="H110" s="41">
        <f t="shared" si="35"/>
        <v>0.11067299003549153</v>
      </c>
    </row>
    <row r="111" spans="1:8">
      <c r="A111" s="13"/>
      <c r="B111" s="10" t="str">
        <f>'JCN-R4 CAPM Total MRP 1'!B111</f>
        <v>Pinnacle West Capital Corporation</v>
      </c>
      <c r="C111" s="10" t="str">
        <f>'JCN-R4 CAPM Total MRP 1'!C111</f>
        <v>PNW</v>
      </c>
      <c r="D111" s="46">
        <f t="shared" si="31"/>
        <v>4.6096666666666675E-2</v>
      </c>
      <c r="E111" s="16">
        <f>'JCN-R4 CAPM Total MRP 1'!E111</f>
        <v>0.8054117119317743</v>
      </c>
      <c r="F111" s="15">
        <f>'JCN-R3 SP500 FERC MRP 2'!$C$8</f>
        <v>0.1180584512389212</v>
      </c>
      <c r="G111" s="17">
        <f>F111-D111</f>
        <v>7.1961784572254522E-2</v>
      </c>
      <c r="H111" s="41">
        <f>G111*E111+D111</f>
        <v>0.10405553077267174</v>
      </c>
    </row>
    <row r="112" spans="1:8">
      <c r="B112" s="10" t="str">
        <f>'JCN-R4 CAPM Total MRP 1'!B112</f>
        <v>TXNM Energy, Inc.</v>
      </c>
      <c r="C112" s="10" t="str">
        <f>'JCN-R4 CAPM Total MRP 1'!C112</f>
        <v>TXNM</v>
      </c>
      <c r="D112" s="46">
        <f t="shared" si="31"/>
        <v>4.6096666666666675E-2</v>
      </c>
      <c r="E112" s="16">
        <f>'JCN-R4 CAPM Total MRP 1'!E112</f>
        <v>0.80714608058048232</v>
      </c>
      <c r="F112" s="15">
        <f>'JCN-R3 SP500 FERC MRP 2'!$C$8</f>
        <v>0.1180584512389212</v>
      </c>
      <c r="G112" s="17">
        <f>F112-D112</f>
        <v>7.1961784572254522E-2</v>
      </c>
      <c r="H112" s="41">
        <f>G112*E112+D112</f>
        <v>0.10418033903573892</v>
      </c>
    </row>
    <row r="113" spans="2:8">
      <c r="B113" s="10" t="str">
        <f>'JCN-R4 CAPM Total MRP 1'!B113</f>
        <v>Portland General Electric Company</v>
      </c>
      <c r="C113" s="10" t="str">
        <f>'JCN-R4 CAPM Total MRP 1'!C113</f>
        <v>POR</v>
      </c>
      <c r="D113" s="46">
        <f t="shared" si="31"/>
        <v>4.6096666666666675E-2</v>
      </c>
      <c r="E113" s="16">
        <f>'JCN-R4 CAPM Total MRP 1'!E113</f>
        <v>0.76565521476184029</v>
      </c>
      <c r="F113" s="15">
        <f>'JCN-R3 SP500 FERC MRP 2'!$C$8</f>
        <v>0.1180584512389212</v>
      </c>
      <c r="G113" s="17">
        <f>F113-D113</f>
        <v>7.1961784572254522E-2</v>
      </c>
      <c r="H113" s="41">
        <f>G113*E113+D113</f>
        <v>0.1011945822879815</v>
      </c>
    </row>
    <row r="114" spans="2:8">
      <c r="B114" s="10" t="str">
        <f>'JCN-R4 CAPM Total MRP 1'!B114</f>
        <v>PPL Corporation</v>
      </c>
      <c r="C114" s="10" t="str">
        <f>'JCN-R4 CAPM Total MRP 1'!C114</f>
        <v>PPL</v>
      </c>
      <c r="D114" s="46">
        <f t="shared" si="31"/>
        <v>4.6096666666666675E-2</v>
      </c>
      <c r="E114" s="16">
        <f>'JCN-R4 CAPM Total MRP 1'!E114</f>
        <v>0.91735883614330038</v>
      </c>
      <c r="F114" s="15">
        <f>'JCN-R3 SP500 FERC MRP 2'!$C$8</f>
        <v>0.1180584512389212</v>
      </c>
      <c r="G114" s="17">
        <f>F114-D114</f>
        <v>7.1961784572254522E-2</v>
      </c>
      <c r="H114" s="41">
        <f>G114*E114+D114</f>
        <v>0.112111445608665</v>
      </c>
    </row>
    <row r="115" spans="2:8">
      <c r="B115" s="10" t="str">
        <f>'JCN-R4 CAPM Total MRP 1'!B115</f>
        <v>Southern Company</v>
      </c>
      <c r="C115" s="10" t="str">
        <f>'JCN-R4 CAPM Total MRP 1'!C115</f>
        <v>SO</v>
      </c>
      <c r="D115" s="46">
        <f t="shared" si="31"/>
        <v>4.6096666666666675E-2</v>
      </c>
      <c r="E115" s="16">
        <f>'JCN-R4 CAPM Total MRP 1'!E115</f>
        <v>0.76055549634523056</v>
      </c>
      <c r="F115" s="15">
        <f>'JCN-R3 SP500 FERC MRP 2'!$C$8</f>
        <v>0.1180584512389212</v>
      </c>
      <c r="G115" s="17">
        <f>F115-D115</f>
        <v>7.1961784572254522E-2</v>
      </c>
      <c r="H115" s="41">
        <f>G115*E115+D115</f>
        <v>0.10082759744990627</v>
      </c>
    </row>
    <row r="116" spans="2:8">
      <c r="B116" s="10" t="str">
        <f>'JCN-R4 CAPM Total MRP 1'!B116</f>
        <v>Xcel Energy Inc.</v>
      </c>
      <c r="C116" s="10" t="str">
        <f>'JCN-R4 CAPM Total MRP 1'!C116</f>
        <v>XEL</v>
      </c>
      <c r="D116" s="46">
        <f t="shared" si="31"/>
        <v>4.6096666666666675E-2</v>
      </c>
      <c r="E116" s="16">
        <f>'JCN-R4 CAPM Total MRP 1'!E116</f>
        <v>0.71607924946534141</v>
      </c>
      <c r="F116" s="15">
        <f>'JCN-R3 SP500 FERC MRP 2'!$C$8</f>
        <v>0.1180584512389212</v>
      </c>
      <c r="G116" s="17">
        <f t="shared" ref="G116" si="36">F116-D116</f>
        <v>7.1961784572254522E-2</v>
      </c>
      <c r="H116" s="41">
        <f t="shared" ref="H116" si="37">G116*E116+D116</f>
        <v>9.7627007353353279E-2</v>
      </c>
    </row>
    <row r="117" spans="2:8">
      <c r="B117" s="94" t="s">
        <v>20</v>
      </c>
      <c r="C117" s="94"/>
      <c r="D117" s="94"/>
      <c r="E117" s="95">
        <f>MEDIAN(E102:E116)</f>
        <v>0.76929158224899918</v>
      </c>
      <c r="F117" s="96"/>
      <c r="G117" s="96"/>
      <c r="H117" s="96">
        <f>MEDIAN(H102:H116)</f>
        <v>0.10145626178171797</v>
      </c>
    </row>
    <row r="118" spans="2:8" ht="13.5" thickBot="1">
      <c r="B118" s="63" t="s">
        <v>21</v>
      </c>
      <c r="C118" s="52"/>
      <c r="D118" s="52"/>
      <c r="E118" s="62">
        <f>AVERAGE(E102:E116)</f>
        <v>0.79491001984492371</v>
      </c>
      <c r="F118" s="53"/>
      <c r="G118" s="53"/>
      <c r="H118" s="53">
        <f>AVERAGE(H102:H116)</f>
        <v>0.10329981026907363</v>
      </c>
    </row>
    <row r="119" spans="2:8">
      <c r="B119" s="64"/>
      <c r="C119" s="13"/>
      <c r="D119" s="13"/>
      <c r="E119" s="13"/>
      <c r="F119" s="14"/>
      <c r="G119" s="14"/>
      <c r="H119" s="14"/>
    </row>
    <row r="120" spans="2:8">
      <c r="B120" s="141" t="s">
        <v>30</v>
      </c>
      <c r="C120" s="13"/>
      <c r="D120" s="13"/>
      <c r="E120" s="31"/>
      <c r="F120" s="13"/>
      <c r="G120" s="13"/>
      <c r="H120" s="13"/>
    </row>
    <row r="121" spans="2:8">
      <c r="B121" s="13" t="str">
        <f>B27</f>
        <v>[1] Source: Bloomberg Professional, 30-day average as of March 31, 2025</v>
      </c>
      <c r="C121" s="13"/>
      <c r="D121" s="13"/>
      <c r="E121" s="13"/>
      <c r="F121" s="13"/>
      <c r="G121" s="13"/>
      <c r="H121" s="13"/>
    </row>
    <row r="122" spans="2:8">
      <c r="B122" s="47" t="str">
        <f>'JCN-R4 CAPM Total MRP 1'!B122</f>
        <v>[2] Source: Bloomberg Professional, as of March 31, 2025</v>
      </c>
      <c r="C122" s="13"/>
      <c r="D122" s="13"/>
      <c r="E122" s="13"/>
      <c r="F122" s="13"/>
      <c r="G122" s="13"/>
      <c r="H122" s="13"/>
    </row>
    <row r="123" spans="2:8">
      <c r="B123" s="47" t="str">
        <f>B91</f>
        <v>[3] Source: Exhibit JCN-R3, page 8</v>
      </c>
      <c r="C123" s="13"/>
      <c r="D123" s="13"/>
      <c r="E123" s="13"/>
      <c r="F123" s="13"/>
      <c r="G123" s="13"/>
      <c r="H123" s="13"/>
    </row>
    <row r="124" spans="2:8">
      <c r="B124" s="13" t="s">
        <v>1033</v>
      </c>
      <c r="C124" s="13"/>
      <c r="D124" s="13"/>
      <c r="E124" s="13"/>
      <c r="F124" s="13"/>
      <c r="G124" s="13"/>
      <c r="H124" s="13"/>
    </row>
    <row r="125" spans="2:8">
      <c r="B125" s="13" t="s">
        <v>1034</v>
      </c>
      <c r="C125" s="13"/>
      <c r="D125" s="13"/>
      <c r="E125" s="13"/>
      <c r="F125" s="13"/>
      <c r="G125" s="13"/>
      <c r="H125" s="13"/>
    </row>
    <row r="126" spans="2:8">
      <c r="B126" s="13"/>
      <c r="C126" s="13"/>
      <c r="D126" s="13"/>
      <c r="E126" s="13"/>
      <c r="F126" s="13"/>
      <c r="G126" s="13"/>
      <c r="H126" s="13"/>
    </row>
    <row r="127" spans="2:8" ht="13.15" customHeight="1">
      <c r="B127" s="212" t="s">
        <v>1042</v>
      </c>
      <c r="C127" s="212"/>
      <c r="D127" s="212"/>
      <c r="E127" s="212"/>
      <c r="F127" s="212"/>
      <c r="G127" s="212"/>
      <c r="H127" s="212"/>
    </row>
    <row r="128" spans="2:8">
      <c r="B128" s="212" t="str">
        <f>B97</f>
        <v>MARKET RISK PREMIUM DERIVED FROM S&amp;P 500 - FERC METHODOLOGY</v>
      </c>
      <c r="C128" s="212"/>
      <c r="D128" s="212"/>
      <c r="E128" s="212"/>
      <c r="F128" s="212"/>
      <c r="G128" s="212"/>
      <c r="H128" s="212"/>
    </row>
    <row r="129" spans="2:8">
      <c r="B129" s="211" t="s">
        <v>1026</v>
      </c>
      <c r="C129" s="211"/>
      <c r="D129" s="211"/>
      <c r="E129" s="211"/>
      <c r="F129" s="211"/>
      <c r="G129" s="211"/>
      <c r="H129" s="211"/>
    </row>
    <row r="130" spans="2:8">
      <c r="B130" s="13"/>
      <c r="C130" s="13"/>
      <c r="D130" s="13"/>
      <c r="E130" s="13"/>
      <c r="F130" s="13"/>
      <c r="G130" s="13"/>
      <c r="H130" s="13"/>
    </row>
    <row r="131" spans="2:8" ht="13.5" thickBot="1">
      <c r="B131" s="13"/>
      <c r="C131" s="13"/>
      <c r="D131" s="68" t="s">
        <v>23</v>
      </c>
      <c r="E131" s="68" t="s">
        <v>24</v>
      </c>
      <c r="F131" s="68" t="s">
        <v>25</v>
      </c>
      <c r="G131" s="68" t="s">
        <v>26</v>
      </c>
      <c r="H131" s="68" t="s">
        <v>27</v>
      </c>
    </row>
    <row r="132" spans="2:8" ht="63.75">
      <c r="B132" s="142" t="s">
        <v>0</v>
      </c>
      <c r="C132" s="142" t="s">
        <v>1</v>
      </c>
      <c r="D132" s="143" t="str">
        <f>D38</f>
        <v>Near-term projected 30-year U.S. Treasury bond yield (Q3 2025 - Q3 2026)</v>
      </c>
      <c r="E132" s="144" t="s">
        <v>1028</v>
      </c>
      <c r="F132" s="144" t="s">
        <v>1029</v>
      </c>
      <c r="G132" s="144" t="s">
        <v>1030</v>
      </c>
      <c r="H132" s="124" t="s">
        <v>1031</v>
      </c>
    </row>
    <row r="133" spans="2:8">
      <c r="B133" s="10" t="str">
        <f>'JCN-R4 CAPM Total MRP 1'!B133</f>
        <v>Alliant Energy Corporation</v>
      </c>
      <c r="C133" s="10" t="str">
        <f>'JCN-R4 CAPM Total MRP 1'!C133</f>
        <v>LNT</v>
      </c>
      <c r="D133" s="46">
        <f>D39</f>
        <v>4.5199999999999997E-2</v>
      </c>
      <c r="E133" s="16">
        <f t="shared" ref="E133:E147" si="38">E102</f>
        <v>0.76900970441081862</v>
      </c>
      <c r="F133" s="15">
        <f>'JCN-R3 SP500 FERC MRP 2'!$C$8</f>
        <v>0.1180584512389212</v>
      </c>
      <c r="G133" s="17">
        <f t="shared" ref="G133:G134" si="39">F133-D133</f>
        <v>7.2858451238921207E-2</v>
      </c>
      <c r="H133" s="41">
        <f t="shared" ref="H133:H134" si="40">G133*E133+D133</f>
        <v>0.10122885605107283</v>
      </c>
    </row>
    <row r="134" spans="2:8">
      <c r="B134" s="10" t="str">
        <f>'JCN-R4 CAPM Total MRP 1'!B134</f>
        <v>Ameren Corporation</v>
      </c>
      <c r="C134" s="10" t="str">
        <f>'JCN-R4 CAPM Total MRP 1'!C134</f>
        <v>AEE</v>
      </c>
      <c r="D134" s="46">
        <f>D133</f>
        <v>4.5199999999999997E-2</v>
      </c>
      <c r="E134" s="16">
        <f t="shared" si="38"/>
        <v>0.73397722213735106</v>
      </c>
      <c r="F134" s="15">
        <f>'JCN-R3 SP500 FERC MRP 2'!$C$8</f>
        <v>0.1180584512389212</v>
      </c>
      <c r="G134" s="17">
        <f t="shared" si="39"/>
        <v>7.2858451238921207E-2</v>
      </c>
      <c r="H134" s="41">
        <f t="shared" si="40"/>
        <v>9.8676443649573037E-2</v>
      </c>
    </row>
    <row r="135" spans="2:8">
      <c r="B135" s="10" t="str">
        <f>'JCN-R4 CAPM Total MRP 1'!B135</f>
        <v>American Electric Power Company, Inc.</v>
      </c>
      <c r="C135" s="10" t="str">
        <f>'JCN-R4 CAPM Total MRP 1'!C135</f>
        <v>AEP</v>
      </c>
      <c r="D135" s="46">
        <f t="shared" ref="D135:D147" si="41">D134</f>
        <v>4.5199999999999997E-2</v>
      </c>
      <c r="E135" s="16">
        <f t="shared" si="38"/>
        <v>0.73193243627220506</v>
      </c>
      <c r="F135" s="15">
        <f>'JCN-R3 SP500 FERC MRP 2'!$C$8</f>
        <v>0.1180584512389212</v>
      </c>
      <c r="G135" s="17">
        <f>F135-D135</f>
        <v>7.2858451238921207E-2</v>
      </c>
      <c r="H135" s="41">
        <f>G135*E135+D135</f>
        <v>9.8527463718323244E-2</v>
      </c>
    </row>
    <row r="136" spans="2:8">
      <c r="B136" s="10" t="str">
        <f>'JCN-R4 CAPM Total MRP 1'!B136</f>
        <v>Entergy Corporation</v>
      </c>
      <c r="C136" s="10" t="str">
        <f>'JCN-R4 CAPM Total MRP 1'!C136</f>
        <v>ETR</v>
      </c>
      <c r="D136" s="46">
        <f t="shared" si="41"/>
        <v>4.5199999999999997E-2</v>
      </c>
      <c r="E136" s="16">
        <f t="shared" si="38"/>
        <v>0.83894796825667428</v>
      </c>
      <c r="F136" s="15">
        <f>'JCN-R3 SP500 FERC MRP 2'!$C$8</f>
        <v>0.1180584512389212</v>
      </c>
      <c r="G136" s="17">
        <f>F136-D136</f>
        <v>7.2858451238921207E-2</v>
      </c>
      <c r="H136" s="41">
        <f>G136*E136+D136</f>
        <v>0.10632444963722092</v>
      </c>
    </row>
    <row r="137" spans="2:8">
      <c r="B137" s="10" t="str">
        <f>'JCN-R4 CAPM Total MRP 1'!B137</f>
        <v>Evergy, Inc.</v>
      </c>
      <c r="C137" s="10" t="str">
        <f>'JCN-R4 CAPM Total MRP 1'!C137</f>
        <v>EVRG</v>
      </c>
      <c r="D137" s="46">
        <f t="shared" si="41"/>
        <v>4.5199999999999997E-2</v>
      </c>
      <c r="E137" s="16">
        <f t="shared" si="38"/>
        <v>0.76929158224899918</v>
      </c>
      <c r="F137" s="15">
        <f>'JCN-R3 SP500 FERC MRP 2'!$C$8</f>
        <v>0.1180584512389212</v>
      </c>
      <c r="G137" s="17">
        <f>F137-D137</f>
        <v>7.2858451238921207E-2</v>
      </c>
      <c r="H137" s="41">
        <f>G137*E137+D137</f>
        <v>0.10124939323380125</v>
      </c>
    </row>
    <row r="138" spans="2:8">
      <c r="B138" s="10" t="str">
        <f>'JCN-R4 CAPM Total MRP 1'!B138</f>
        <v>IDACORP, Inc.</v>
      </c>
      <c r="C138" s="10" t="str">
        <f>'JCN-R4 CAPM Total MRP 1'!C138</f>
        <v>IDA</v>
      </c>
      <c r="D138" s="46">
        <f t="shared" si="41"/>
        <v>4.5199999999999997E-2</v>
      </c>
      <c r="E138" s="16">
        <f t="shared" si="38"/>
        <v>0.76493049746693087</v>
      </c>
      <c r="F138" s="15">
        <f>'JCN-R3 SP500 FERC MRP 2'!$C$8</f>
        <v>0.1180584512389212</v>
      </c>
      <c r="G138" s="17">
        <f t="shared" ref="G138" si="42">F138-D138</f>
        <v>7.2858451238921207E-2</v>
      </c>
      <c r="H138" s="41">
        <f t="shared" ref="H138" si="43">G138*E138+D138</f>
        <v>0.10093165135085813</v>
      </c>
    </row>
    <row r="139" spans="2:8">
      <c r="B139" s="10" t="str">
        <f>'JCN-R4 CAPM Total MRP 1'!B139</f>
        <v>NextEra Energy, Inc.</v>
      </c>
      <c r="C139" s="10" t="str">
        <f>'JCN-R4 CAPM Total MRP 1'!C139</f>
        <v>NEE</v>
      </c>
      <c r="D139" s="46">
        <f t="shared" si="41"/>
        <v>4.5199999999999997E-2</v>
      </c>
      <c r="E139" s="16">
        <f t="shared" si="38"/>
        <v>0.79457982510951408</v>
      </c>
      <c r="F139" s="15">
        <f>'JCN-R3 SP500 FERC MRP 2'!$C$8</f>
        <v>0.1180584512389212</v>
      </c>
      <c r="G139" s="17">
        <f>F139-D139</f>
        <v>7.2858451238921207E-2</v>
      </c>
      <c r="H139" s="41">
        <f>G139*E139+D139</f>
        <v>0.10309185544317206</v>
      </c>
    </row>
    <row r="140" spans="2:8">
      <c r="B140" s="10" t="str">
        <f>'JCN-R4 CAPM Total MRP 1'!B140</f>
        <v>NorthWestern Corporation</v>
      </c>
      <c r="C140" s="10" t="str">
        <f>'JCN-R4 CAPM Total MRP 1'!C140</f>
        <v>NWE</v>
      </c>
      <c r="D140" s="46">
        <f t="shared" si="41"/>
        <v>4.5199999999999997E-2</v>
      </c>
      <c r="E140" s="16">
        <f t="shared" si="38"/>
        <v>0.85140479567016458</v>
      </c>
      <c r="F140" s="15">
        <f>'JCN-R3 SP500 FERC MRP 2'!$C$8</f>
        <v>0.1180584512389212</v>
      </c>
      <c r="G140" s="17">
        <f t="shared" ref="G140:G141" si="44">F140-D140</f>
        <v>7.2858451238921207E-2</v>
      </c>
      <c r="H140" s="41">
        <f t="shared" ref="H140:H141" si="45">G140*E140+D140</f>
        <v>0.10723203478991836</v>
      </c>
    </row>
    <row r="141" spans="2:8">
      <c r="B141" s="10" t="str">
        <f>'JCN-R4 CAPM Total MRP 1'!B141</f>
        <v>OGE Energy Corporation</v>
      </c>
      <c r="C141" s="10" t="str">
        <f>'JCN-R4 CAPM Total MRP 1'!C141</f>
        <v>OGE</v>
      </c>
      <c r="D141" s="46">
        <f t="shared" si="41"/>
        <v>4.5199999999999997E-2</v>
      </c>
      <c r="E141" s="16">
        <f t="shared" si="38"/>
        <v>0.89736967687322744</v>
      </c>
      <c r="F141" s="15">
        <f>'JCN-R3 SP500 FERC MRP 2'!$C$8</f>
        <v>0.1180584512389212</v>
      </c>
      <c r="G141" s="17">
        <f t="shared" si="44"/>
        <v>7.2858451238921207E-2</v>
      </c>
      <c r="H141" s="41">
        <f t="shared" si="45"/>
        <v>0.11058096484575453</v>
      </c>
    </row>
    <row r="142" spans="2:8">
      <c r="B142" s="10" t="str">
        <f>'JCN-R4 CAPM Total MRP 1'!B142</f>
        <v>Pinnacle West Capital Corporation</v>
      </c>
      <c r="C142" s="10" t="str">
        <f>'JCN-R4 CAPM Total MRP 1'!C142</f>
        <v>PNW</v>
      </c>
      <c r="D142" s="46">
        <f t="shared" si="41"/>
        <v>4.5199999999999997E-2</v>
      </c>
      <c r="E142" s="16">
        <f t="shared" si="38"/>
        <v>0.8054117119317743</v>
      </c>
      <c r="F142" s="15">
        <f>'JCN-R3 SP500 FERC MRP 2'!$C$8</f>
        <v>0.1180584512389212</v>
      </c>
      <c r="G142" s="17">
        <f>F142-D142</f>
        <v>7.2858451238921207E-2</v>
      </c>
      <c r="H142" s="41">
        <f>G142*E142+D142</f>
        <v>0.10388104994103722</v>
      </c>
    </row>
    <row r="143" spans="2:8">
      <c r="B143" s="10" t="str">
        <f>'JCN-R4 CAPM Total MRP 1'!B143</f>
        <v>TXNM Energy, Inc.</v>
      </c>
      <c r="C143" s="10" t="str">
        <f>'JCN-R4 CAPM Total MRP 1'!C143</f>
        <v>TXNM</v>
      </c>
      <c r="D143" s="46">
        <f t="shared" si="41"/>
        <v>4.5199999999999997E-2</v>
      </c>
      <c r="E143" s="16">
        <f t="shared" si="38"/>
        <v>0.80714608058048232</v>
      </c>
      <c r="F143" s="15">
        <f>'JCN-R3 SP500 FERC MRP 2'!$C$8</f>
        <v>0.1180584512389212</v>
      </c>
      <c r="G143" s="17">
        <f>F143-D143</f>
        <v>7.2858451238921207E-2</v>
      </c>
      <c r="H143" s="41">
        <f>G143*E143+D143</f>
        <v>0.10400741335465943</v>
      </c>
    </row>
    <row r="144" spans="2:8">
      <c r="B144" s="10" t="str">
        <f>'JCN-R4 CAPM Total MRP 1'!B144</f>
        <v>Portland General Electric Company</v>
      </c>
      <c r="C144" s="10" t="str">
        <f>'JCN-R4 CAPM Total MRP 1'!C144</f>
        <v>POR</v>
      </c>
      <c r="D144" s="46">
        <f t="shared" si="41"/>
        <v>4.5199999999999997E-2</v>
      </c>
      <c r="E144" s="16">
        <f t="shared" si="38"/>
        <v>0.76565521476184029</v>
      </c>
      <c r="F144" s="15">
        <f>'JCN-R3 SP500 FERC MRP 2'!$C$8</f>
        <v>0.1180584512389212</v>
      </c>
      <c r="G144" s="17">
        <f>F144-D144</f>
        <v>7.2858451238921207E-2</v>
      </c>
      <c r="H144" s="41">
        <f>G144*E144+D144</f>
        <v>0.10098445313055128</v>
      </c>
    </row>
    <row r="145" spans="2:8">
      <c r="B145" s="10" t="str">
        <f>'JCN-R4 CAPM Total MRP 1'!B145</f>
        <v>PPL Corporation</v>
      </c>
      <c r="C145" s="10" t="str">
        <f>'JCN-R4 CAPM Total MRP 1'!C145</f>
        <v>PPL</v>
      </c>
      <c r="D145" s="46">
        <f t="shared" si="41"/>
        <v>4.5199999999999997E-2</v>
      </c>
      <c r="E145" s="16">
        <f t="shared" si="38"/>
        <v>0.91735883614330038</v>
      </c>
      <c r="F145" s="15">
        <f>'JCN-R3 SP500 FERC MRP 2'!$C$8</f>
        <v>0.1180584512389212</v>
      </c>
      <c r="G145" s="17">
        <f>F145-D145</f>
        <v>7.2858451238921207E-2</v>
      </c>
      <c r="H145" s="41">
        <f>G145*E145+D145</f>
        <v>0.11203734403174015</v>
      </c>
    </row>
    <row r="146" spans="2:8">
      <c r="B146" s="10" t="str">
        <f>'JCN-R4 CAPM Total MRP 1'!B146</f>
        <v>Southern Company</v>
      </c>
      <c r="C146" s="10" t="str">
        <f>'JCN-R4 CAPM Total MRP 1'!C146</f>
        <v>SO</v>
      </c>
      <c r="D146" s="46">
        <f t="shared" si="41"/>
        <v>4.5199999999999997E-2</v>
      </c>
      <c r="E146" s="16">
        <f t="shared" si="38"/>
        <v>0.76055549634523056</v>
      </c>
      <c r="F146" s="15">
        <f>'JCN-R3 SP500 FERC MRP 2'!$C$8</f>
        <v>0.1180584512389212</v>
      </c>
      <c r="G146" s="17">
        <f>F146-D146</f>
        <v>7.2858451238921207E-2</v>
      </c>
      <c r="H146" s="41">
        <f>G146*E146+D146</f>
        <v>0.1006128955449625</v>
      </c>
    </row>
    <row r="147" spans="2:8">
      <c r="B147" s="10" t="str">
        <f>'JCN-R4 CAPM Total MRP 1'!B147</f>
        <v>Xcel Energy Inc.</v>
      </c>
      <c r="C147" s="10" t="str">
        <f>'JCN-R4 CAPM Total MRP 1'!C147</f>
        <v>XEL</v>
      </c>
      <c r="D147" s="46">
        <f t="shared" si="41"/>
        <v>4.5199999999999997E-2</v>
      </c>
      <c r="E147" s="16">
        <f t="shared" si="38"/>
        <v>0.71607924946534141</v>
      </c>
      <c r="F147" s="15">
        <f>'JCN-R3 SP500 FERC MRP 2'!$C$8</f>
        <v>0.1180584512389212</v>
      </c>
      <c r="G147" s="17">
        <f t="shared" ref="G147" si="46">F147-D147</f>
        <v>7.2858451238921207E-2</v>
      </c>
      <c r="H147" s="41">
        <f t="shared" ref="H147" si="47">G147*E147+D147</f>
        <v>9.7372425080373859E-2</v>
      </c>
    </row>
    <row r="148" spans="2:8">
      <c r="B148" s="94" t="s">
        <v>20</v>
      </c>
      <c r="C148" s="94"/>
      <c r="D148" s="94"/>
      <c r="E148" s="95">
        <f>MEDIAN(E133:E147)</f>
        <v>0.76929158224899918</v>
      </c>
      <c r="F148" s="96"/>
      <c r="G148" s="96"/>
      <c r="H148" s="96">
        <f>MEDIAN(H133:H147)</f>
        <v>0.10124939323380125</v>
      </c>
    </row>
    <row r="149" spans="2:8" ht="13.5" thickBot="1">
      <c r="B149" s="63" t="s">
        <v>21</v>
      </c>
      <c r="C149" s="52"/>
      <c r="D149" s="52"/>
      <c r="E149" s="62">
        <f>AVERAGE(E133:E147)</f>
        <v>0.79491001984492371</v>
      </c>
      <c r="F149" s="53"/>
      <c r="G149" s="53"/>
      <c r="H149" s="53">
        <f>AVERAGE(H133:H147)</f>
        <v>0.10311591292020125</v>
      </c>
    </row>
    <row r="150" spans="2:8">
      <c r="B150" s="64"/>
      <c r="C150" s="13"/>
      <c r="D150" s="13"/>
      <c r="E150" s="13"/>
      <c r="F150" s="14"/>
      <c r="G150" s="14"/>
      <c r="H150" s="14"/>
    </row>
    <row r="151" spans="2:8">
      <c r="B151" s="141" t="s">
        <v>30</v>
      </c>
      <c r="C151" s="13"/>
      <c r="D151" s="13"/>
      <c r="E151" s="13"/>
      <c r="F151" s="13"/>
      <c r="G151" s="13"/>
      <c r="H151" s="13"/>
    </row>
    <row r="152" spans="2:8">
      <c r="B152" s="47" t="str">
        <f>B58</f>
        <v>[1] Source: Blue Chip Financial Forecasts, Vol. 44, No. 4, April 1, 2025 at 2</v>
      </c>
      <c r="C152" s="13"/>
      <c r="D152" s="13"/>
      <c r="E152" s="13"/>
      <c r="F152" s="13"/>
      <c r="G152" s="13"/>
      <c r="H152" s="13"/>
    </row>
    <row r="153" spans="2:8">
      <c r="B153" s="13" t="str">
        <f>B122</f>
        <v>[2] Source: Bloomberg Professional, as of March 31, 2025</v>
      </c>
      <c r="C153" s="13"/>
      <c r="D153" s="13"/>
      <c r="E153" s="13"/>
      <c r="F153" s="13"/>
      <c r="G153" s="13"/>
      <c r="H153" s="13"/>
    </row>
    <row r="154" spans="2:8">
      <c r="B154" s="47" t="str">
        <f>B123</f>
        <v>[3] Source: Exhibit JCN-R3, page 8</v>
      </c>
      <c r="C154" s="13"/>
      <c r="D154" s="13"/>
      <c r="E154" s="13"/>
      <c r="F154" s="13"/>
      <c r="G154" s="13"/>
      <c r="H154" s="13"/>
    </row>
    <row r="155" spans="2:8">
      <c r="B155" s="13" t="s">
        <v>1033</v>
      </c>
      <c r="C155" s="13"/>
      <c r="D155" s="13"/>
      <c r="E155" s="13"/>
      <c r="F155" s="13"/>
      <c r="G155" s="13"/>
      <c r="H155" s="13"/>
    </row>
    <row r="156" spans="2:8">
      <c r="B156" s="13" t="s">
        <v>1034</v>
      </c>
      <c r="C156" s="13"/>
      <c r="D156" s="13"/>
      <c r="E156" s="13"/>
      <c r="F156" s="13"/>
      <c r="G156" s="13"/>
      <c r="H156" s="13"/>
    </row>
    <row r="157" spans="2:8">
      <c r="B157" s="13"/>
      <c r="C157" s="13"/>
      <c r="D157" s="13"/>
      <c r="E157" s="13"/>
      <c r="F157" s="13"/>
      <c r="G157" s="13"/>
      <c r="H157" s="13"/>
    </row>
    <row r="158" spans="2:8">
      <c r="B158" s="212" t="s">
        <v>1043</v>
      </c>
      <c r="C158" s="212"/>
      <c r="D158" s="212"/>
      <c r="E158" s="212"/>
      <c r="F158" s="212"/>
      <c r="G158" s="212"/>
      <c r="H158" s="212"/>
    </row>
    <row r="159" spans="2:8">
      <c r="B159" s="212" t="str">
        <f>B128</f>
        <v>MARKET RISK PREMIUM DERIVED FROM S&amp;P 500 - FERC METHODOLOGY</v>
      </c>
      <c r="C159" s="212"/>
      <c r="D159" s="212"/>
      <c r="E159" s="212"/>
      <c r="F159" s="212"/>
      <c r="G159" s="212"/>
      <c r="H159" s="212"/>
    </row>
    <row r="160" spans="2:8">
      <c r="B160" s="211" t="s">
        <v>1026</v>
      </c>
      <c r="C160" s="211"/>
      <c r="D160" s="211"/>
      <c r="E160" s="211"/>
      <c r="F160" s="211"/>
      <c r="G160" s="211"/>
      <c r="H160" s="211"/>
    </row>
    <row r="161" spans="2:9">
      <c r="B161" s="13"/>
      <c r="C161" s="13"/>
      <c r="D161" s="13"/>
      <c r="E161" s="13"/>
      <c r="F161" s="13"/>
      <c r="G161" s="13"/>
      <c r="H161" s="13"/>
    </row>
    <row r="162" spans="2:9" ht="13.5" thickBot="1">
      <c r="B162" s="13"/>
      <c r="C162" s="13"/>
      <c r="D162" s="68" t="s">
        <v>23</v>
      </c>
      <c r="E162" s="68" t="s">
        <v>24</v>
      </c>
      <c r="F162" s="68" t="s">
        <v>25</v>
      </c>
      <c r="G162" s="68" t="s">
        <v>26</v>
      </c>
      <c r="H162" s="68" t="s">
        <v>27</v>
      </c>
    </row>
    <row r="163" spans="2:9" ht="51">
      <c r="B163" s="142" t="s">
        <v>0</v>
      </c>
      <c r="C163" s="142" t="s">
        <v>1</v>
      </c>
      <c r="D163" s="143" t="str">
        <f>D69</f>
        <v>Projected 30-year U.S. Treasury bond yield (2026 - 2030)</v>
      </c>
      <c r="E163" s="144" t="s">
        <v>1028</v>
      </c>
      <c r="F163" s="144" t="s">
        <v>1029</v>
      </c>
      <c r="G163" s="144" t="s">
        <v>1030</v>
      </c>
      <c r="H163" s="124" t="s">
        <v>1031</v>
      </c>
    </row>
    <row r="164" spans="2:9">
      <c r="B164" s="10" t="str">
        <f>'JCN-R4 CAPM Total MRP 1'!B164</f>
        <v>Alliant Energy Corporation</v>
      </c>
      <c r="C164" s="10" t="str">
        <f>'JCN-R4 CAPM Total MRP 1'!C164</f>
        <v>LNT</v>
      </c>
      <c r="D164" s="12">
        <f>D70</f>
        <v>4.2999999999999997E-2</v>
      </c>
      <c r="E164" s="16">
        <f t="shared" ref="E164:E178" si="48">E102</f>
        <v>0.76900970441081862</v>
      </c>
      <c r="F164" s="15">
        <f>'JCN-R3 SP500 FERC MRP 2'!$C$8</f>
        <v>0.1180584512389212</v>
      </c>
      <c r="G164" s="17">
        <f t="shared" ref="G164:G165" si="49">F164-D164</f>
        <v>7.5058451238921201E-2</v>
      </c>
      <c r="H164" s="41">
        <f t="shared" ref="H164:H165" si="50">G164*E164+D164</f>
        <v>0.10072067740077663</v>
      </c>
      <c r="I164" s="59"/>
    </row>
    <row r="165" spans="2:9">
      <c r="B165" s="10" t="str">
        <f>'JCN-R4 CAPM Total MRP 1'!B165</f>
        <v>Ameren Corporation</v>
      </c>
      <c r="C165" s="10" t="str">
        <f>'JCN-R4 CAPM Total MRP 1'!C165</f>
        <v>AEE</v>
      </c>
      <c r="D165" s="46">
        <f>D164</f>
        <v>4.2999999999999997E-2</v>
      </c>
      <c r="E165" s="16">
        <f t="shared" si="48"/>
        <v>0.73397722213735106</v>
      </c>
      <c r="F165" s="15">
        <f>'JCN-R3 SP500 FERC MRP 2'!$C$8</f>
        <v>0.1180584512389212</v>
      </c>
      <c r="G165" s="17">
        <f t="shared" si="49"/>
        <v>7.5058451238921201E-2</v>
      </c>
      <c r="H165" s="41">
        <f t="shared" si="50"/>
        <v>9.8091193538275195E-2</v>
      </c>
      <c r="I165" s="59"/>
    </row>
    <row r="166" spans="2:9">
      <c r="B166" s="10" t="str">
        <f>'JCN-R4 CAPM Total MRP 1'!B166</f>
        <v>American Electric Power Company, Inc.</v>
      </c>
      <c r="C166" s="10" t="str">
        <f>'JCN-R4 CAPM Total MRP 1'!C166</f>
        <v>AEP</v>
      </c>
      <c r="D166" s="46">
        <f t="shared" ref="D166:D178" si="51">D165</f>
        <v>4.2999999999999997E-2</v>
      </c>
      <c r="E166" s="16">
        <f t="shared" si="48"/>
        <v>0.73193243627220506</v>
      </c>
      <c r="F166" s="15">
        <f>'JCN-R3 SP500 FERC MRP 2'!$C$8</f>
        <v>0.1180584512389212</v>
      </c>
      <c r="G166" s="17">
        <f>F166-D166</f>
        <v>7.5058451238921201E-2</v>
      </c>
      <c r="H166" s="41">
        <f>G166*E166+D166</f>
        <v>9.7937715078122101E-2</v>
      </c>
      <c r="I166" s="59"/>
    </row>
    <row r="167" spans="2:9">
      <c r="B167" s="10" t="str">
        <f>'JCN-R4 CAPM Total MRP 1'!B167</f>
        <v>Entergy Corporation</v>
      </c>
      <c r="C167" s="10" t="str">
        <f>'JCN-R4 CAPM Total MRP 1'!C167</f>
        <v>ETR</v>
      </c>
      <c r="D167" s="46">
        <f t="shared" si="51"/>
        <v>4.2999999999999997E-2</v>
      </c>
      <c r="E167" s="16">
        <f t="shared" si="48"/>
        <v>0.83894796825667428</v>
      </c>
      <c r="F167" s="15">
        <f>'JCN-R3 SP500 FERC MRP 2'!$C$8</f>
        <v>0.1180584512389212</v>
      </c>
      <c r="G167" s="17">
        <f>F167-D167</f>
        <v>7.5058451238921201E-2</v>
      </c>
      <c r="H167" s="41">
        <f>G167*E167+D167</f>
        <v>0.1059701351673856</v>
      </c>
      <c r="I167" s="59"/>
    </row>
    <row r="168" spans="2:9">
      <c r="B168" s="10" t="str">
        <f>'JCN-R4 CAPM Total MRP 1'!B168</f>
        <v>Evergy, Inc.</v>
      </c>
      <c r="C168" s="10" t="str">
        <f>'JCN-R4 CAPM Total MRP 1'!C168</f>
        <v>EVRG</v>
      </c>
      <c r="D168" s="46">
        <f t="shared" si="51"/>
        <v>4.2999999999999997E-2</v>
      </c>
      <c r="E168" s="16">
        <f t="shared" si="48"/>
        <v>0.76929158224899918</v>
      </c>
      <c r="F168" s="15">
        <f>'JCN-R3 SP500 FERC MRP 2'!$C$8</f>
        <v>0.1180584512389212</v>
      </c>
      <c r="G168" s="17">
        <f t="shared" ref="G168" si="52">F168-D168</f>
        <v>7.5058451238921201E-2</v>
      </c>
      <c r="H168" s="41">
        <f t="shared" ref="H168" si="53">G168*E168+D168</f>
        <v>0.10074183471474904</v>
      </c>
      <c r="I168" s="59"/>
    </row>
    <row r="169" spans="2:9">
      <c r="B169" s="10" t="str">
        <f>'JCN-R4 CAPM Total MRP 1'!B169</f>
        <v>IDACORP, Inc.</v>
      </c>
      <c r="C169" s="10" t="str">
        <f>'JCN-R4 CAPM Total MRP 1'!C169</f>
        <v>IDA</v>
      </c>
      <c r="D169" s="46">
        <f t="shared" si="51"/>
        <v>4.2999999999999997E-2</v>
      </c>
      <c r="E169" s="16">
        <f t="shared" si="48"/>
        <v>0.76493049746693087</v>
      </c>
      <c r="F169" s="15">
        <f>'JCN-R3 SP500 FERC MRP 2'!$C$8</f>
        <v>0.1180584512389212</v>
      </c>
      <c r="G169" s="17">
        <f t="shared" ref="G169" si="54">F169-D169</f>
        <v>7.5058451238921201E-2</v>
      </c>
      <c r="H169" s="41">
        <f t="shared" ref="H169" si="55">G169*E169+D169</f>
        <v>0.10041449844528536</v>
      </c>
      <c r="I169" s="59"/>
    </row>
    <row r="170" spans="2:9">
      <c r="B170" s="10" t="str">
        <f>'JCN-R4 CAPM Total MRP 1'!B170</f>
        <v>NextEra Energy, Inc.</v>
      </c>
      <c r="C170" s="10" t="str">
        <f>'JCN-R4 CAPM Total MRP 1'!C170</f>
        <v>NEE</v>
      </c>
      <c r="D170" s="46">
        <f t="shared" si="51"/>
        <v>4.2999999999999997E-2</v>
      </c>
      <c r="E170" s="16">
        <f t="shared" si="48"/>
        <v>0.79457982510951408</v>
      </c>
      <c r="F170" s="15">
        <f>'JCN-R3 SP500 FERC MRP 2'!$C$8</f>
        <v>0.1180584512389212</v>
      </c>
      <c r="G170" s="17">
        <f>F170-D170</f>
        <v>7.5058451238921201E-2</v>
      </c>
      <c r="H170" s="41">
        <f>G170*E170+D170</f>
        <v>0.10263993105841299</v>
      </c>
      <c r="I170" s="59"/>
    </row>
    <row r="171" spans="2:9">
      <c r="B171" s="10" t="str">
        <f>'JCN-R4 CAPM Total MRP 1'!B171</f>
        <v>NorthWestern Corporation</v>
      </c>
      <c r="C171" s="10" t="str">
        <f>'JCN-R4 CAPM Total MRP 1'!C171</f>
        <v>NWE</v>
      </c>
      <c r="D171" s="46">
        <f t="shared" si="51"/>
        <v>4.2999999999999997E-2</v>
      </c>
      <c r="E171" s="16">
        <f t="shared" si="48"/>
        <v>0.85140479567016458</v>
      </c>
      <c r="F171" s="15">
        <f>'JCN-R3 SP500 FERC MRP 2'!$C$8</f>
        <v>0.1180584512389212</v>
      </c>
      <c r="G171" s="17">
        <f t="shared" ref="G171" si="56">F171-D171</f>
        <v>7.5058451238921201E-2</v>
      </c>
      <c r="H171" s="41">
        <f t="shared" ref="H171" si="57">G171*E171+D171</f>
        <v>0.10690512534039272</v>
      </c>
      <c r="I171" s="59"/>
    </row>
    <row r="172" spans="2:9">
      <c r="B172" s="10" t="str">
        <f>'JCN-R4 CAPM Total MRP 1'!B172</f>
        <v>OGE Energy Corporation</v>
      </c>
      <c r="C172" s="10" t="str">
        <f>'JCN-R4 CAPM Total MRP 1'!C172</f>
        <v>OGE</v>
      </c>
      <c r="D172" s="46">
        <f t="shared" si="51"/>
        <v>4.2999999999999997E-2</v>
      </c>
      <c r="E172" s="16">
        <f t="shared" si="48"/>
        <v>0.89736967687322744</v>
      </c>
      <c r="F172" s="15">
        <f>'JCN-R3 SP500 FERC MRP 2'!$C$8</f>
        <v>0.1180584512389212</v>
      </c>
      <c r="G172" s="17">
        <f t="shared" ref="G172:G177" si="58">F172-D172</f>
        <v>7.5058451238921201E-2</v>
      </c>
      <c r="H172" s="41">
        <f t="shared" ref="H172:H177" si="59">G172*E172+D172</f>
        <v>0.11035517813487561</v>
      </c>
      <c r="I172" s="59"/>
    </row>
    <row r="173" spans="2:9">
      <c r="B173" s="10" t="str">
        <f>'JCN-R4 CAPM Total MRP 1'!B173</f>
        <v>Pinnacle West Capital Corporation</v>
      </c>
      <c r="C173" s="10" t="str">
        <f>'JCN-R4 CAPM Total MRP 1'!C173</f>
        <v>PNW</v>
      </c>
      <c r="D173" s="46">
        <f t="shared" si="51"/>
        <v>4.2999999999999997E-2</v>
      </c>
      <c r="E173" s="16">
        <f t="shared" si="48"/>
        <v>0.8054117119317743</v>
      </c>
      <c r="F173" s="15">
        <f>'JCN-R3 SP500 FERC MRP 2'!$C$8</f>
        <v>0.1180584512389212</v>
      </c>
      <c r="G173" s="17">
        <f t="shared" si="58"/>
        <v>7.5058451238921201E-2</v>
      </c>
      <c r="H173" s="41">
        <f t="shared" si="59"/>
        <v>0.10345295570728713</v>
      </c>
      <c r="I173" s="59"/>
    </row>
    <row r="174" spans="2:9">
      <c r="B174" s="10" t="str">
        <f>'JCN-R4 CAPM Total MRP 1'!B174</f>
        <v>TXNM Energy, Inc.</v>
      </c>
      <c r="C174" s="10" t="str">
        <f>'JCN-R4 CAPM Total MRP 1'!C174</f>
        <v>TXNM</v>
      </c>
      <c r="D174" s="46">
        <f t="shared" si="51"/>
        <v>4.2999999999999997E-2</v>
      </c>
      <c r="E174" s="16">
        <f t="shared" si="48"/>
        <v>0.80714608058048232</v>
      </c>
      <c r="F174" s="15">
        <f>'JCN-R3 SP500 FERC MRP 2'!$C$8</f>
        <v>0.1180584512389212</v>
      </c>
      <c r="G174" s="17">
        <f t="shared" si="58"/>
        <v>7.5058451238921201E-2</v>
      </c>
      <c r="H174" s="41">
        <f t="shared" si="59"/>
        <v>0.10358313473193649</v>
      </c>
      <c r="I174" s="59"/>
    </row>
    <row r="175" spans="2:9">
      <c r="B175" s="10" t="str">
        <f>'JCN-R4 CAPM Total MRP 1'!B175</f>
        <v>Portland General Electric Company</v>
      </c>
      <c r="C175" s="10" t="str">
        <f>'JCN-R4 CAPM Total MRP 1'!C175</f>
        <v>POR</v>
      </c>
      <c r="D175" s="46">
        <f t="shared" si="51"/>
        <v>4.2999999999999997E-2</v>
      </c>
      <c r="E175" s="16">
        <f t="shared" si="48"/>
        <v>0.76565521476184029</v>
      </c>
      <c r="F175" s="15">
        <f>'JCN-R3 SP500 FERC MRP 2'!$C$8</f>
        <v>0.1180584512389212</v>
      </c>
      <c r="G175" s="17">
        <f t="shared" si="58"/>
        <v>7.5058451238921201E-2</v>
      </c>
      <c r="H175" s="41">
        <f t="shared" si="59"/>
        <v>0.10046889460302733</v>
      </c>
      <c r="I175" s="59"/>
    </row>
    <row r="176" spans="2:9">
      <c r="B176" s="10" t="str">
        <f>'JCN-R4 CAPM Total MRP 1'!B176</f>
        <v>PPL Corporation</v>
      </c>
      <c r="C176" s="10" t="str">
        <f>'JCN-R4 CAPM Total MRP 1'!C176</f>
        <v>PPL</v>
      </c>
      <c r="D176" s="46">
        <f t="shared" si="51"/>
        <v>4.2999999999999997E-2</v>
      </c>
      <c r="E176" s="16">
        <f t="shared" si="48"/>
        <v>0.91735883614330038</v>
      </c>
      <c r="F176" s="15">
        <f>'JCN-R3 SP500 FERC MRP 2'!$C$8</f>
        <v>0.1180584512389212</v>
      </c>
      <c r="G176" s="17">
        <f t="shared" si="58"/>
        <v>7.5058451238921201E-2</v>
      </c>
      <c r="H176" s="41">
        <f t="shared" si="59"/>
        <v>0.11185553347125542</v>
      </c>
      <c r="I176" s="59"/>
    </row>
    <row r="177" spans="2:9">
      <c r="B177" s="10" t="str">
        <f>'JCN-R4 CAPM Total MRP 1'!B177</f>
        <v>Southern Company</v>
      </c>
      <c r="C177" s="10" t="str">
        <f>'JCN-R4 CAPM Total MRP 1'!C177</f>
        <v>SO</v>
      </c>
      <c r="D177" s="46">
        <f t="shared" si="51"/>
        <v>4.2999999999999997E-2</v>
      </c>
      <c r="E177" s="16">
        <f t="shared" si="48"/>
        <v>0.76055549634523056</v>
      </c>
      <c r="F177" s="15">
        <f>'JCN-R3 SP500 FERC MRP 2'!$C$8</f>
        <v>0.1180584512389212</v>
      </c>
      <c r="G177" s="17">
        <f t="shared" si="58"/>
        <v>7.5058451238921201E-2</v>
      </c>
      <c r="H177" s="41">
        <f t="shared" si="59"/>
        <v>0.10008611763692199</v>
      </c>
      <c r="I177" s="59"/>
    </row>
    <row r="178" spans="2:9">
      <c r="B178" s="10" t="str">
        <f>'JCN-R4 CAPM Total MRP 1'!B178</f>
        <v>Xcel Energy Inc.</v>
      </c>
      <c r="C178" s="10" t="str">
        <f>'JCN-R4 CAPM Total MRP 1'!C178</f>
        <v>XEL</v>
      </c>
      <c r="D178" s="46">
        <f t="shared" si="51"/>
        <v>4.2999999999999997E-2</v>
      </c>
      <c r="E178" s="16">
        <f t="shared" si="48"/>
        <v>0.71607924946534141</v>
      </c>
      <c r="F178" s="15">
        <f>'JCN-R3 SP500 FERC MRP 2'!$C$8</f>
        <v>0.1180584512389212</v>
      </c>
      <c r="G178" s="17">
        <f t="shared" ref="G178" si="60">F178-D178</f>
        <v>7.5058451238921201E-2</v>
      </c>
      <c r="H178" s="41">
        <f t="shared" ref="H178" si="61">G178*E178+D178</f>
        <v>9.6747799429197617E-2</v>
      </c>
      <c r="I178" s="59"/>
    </row>
    <row r="179" spans="2:9">
      <c r="B179" s="94" t="s">
        <v>20</v>
      </c>
      <c r="C179" s="94"/>
      <c r="D179" s="94"/>
      <c r="E179" s="95">
        <f>MEDIAN(E164:E178)</f>
        <v>0.76929158224899918</v>
      </c>
      <c r="F179" s="96"/>
      <c r="G179" s="96"/>
      <c r="H179" s="96">
        <f>MEDIAN(H164:H178)</f>
        <v>0.10074183471474904</v>
      </c>
    </row>
    <row r="180" spans="2:9" ht="13.5" thickBot="1">
      <c r="B180" s="63" t="s">
        <v>21</v>
      </c>
      <c r="C180" s="52"/>
      <c r="D180" s="52"/>
      <c r="E180" s="62">
        <f>AVERAGE(E164:E178)</f>
        <v>0.79491001984492371</v>
      </c>
      <c r="F180" s="53"/>
      <c r="G180" s="53"/>
      <c r="H180" s="53">
        <f>AVERAGE(H164:H178)</f>
        <v>0.10266471496386011</v>
      </c>
    </row>
    <row r="181" spans="2:9">
      <c r="B181" s="64"/>
      <c r="C181" s="13"/>
      <c r="D181" s="13"/>
      <c r="E181" s="13"/>
      <c r="F181" s="14"/>
      <c r="G181" s="14"/>
      <c r="H181" s="14"/>
    </row>
    <row r="182" spans="2:9">
      <c r="B182" s="141" t="s">
        <v>30</v>
      </c>
      <c r="C182" s="13"/>
      <c r="D182" s="13"/>
      <c r="E182" s="13"/>
      <c r="F182" s="13"/>
      <c r="G182" s="13"/>
      <c r="H182" s="13"/>
    </row>
    <row r="183" spans="2:9">
      <c r="B183" s="13" t="str">
        <f>B89</f>
        <v>[1] Source: Blue Chip Financial Forecasts, Vol. 43, No. 12, November 27, 2024 at 14</v>
      </c>
      <c r="C183" s="13"/>
      <c r="D183" s="13"/>
      <c r="E183" s="13"/>
      <c r="F183" s="13"/>
      <c r="G183" s="13"/>
      <c r="H183" s="13"/>
    </row>
    <row r="184" spans="2:9">
      <c r="B184" s="13" t="str">
        <f>B153</f>
        <v>[2] Source: Bloomberg Professional, as of March 31, 2025</v>
      </c>
      <c r="C184" s="13"/>
      <c r="D184" s="13"/>
      <c r="E184" s="13"/>
      <c r="F184" s="13"/>
      <c r="G184" s="13"/>
      <c r="H184" s="13"/>
    </row>
    <row r="185" spans="2:9">
      <c r="B185" s="47" t="str">
        <f>B154</f>
        <v>[3] Source: Exhibit JCN-R3, page 8</v>
      </c>
      <c r="C185" s="13"/>
      <c r="D185" s="13"/>
      <c r="E185" s="13"/>
      <c r="F185" s="13"/>
      <c r="G185" s="13"/>
      <c r="H185" s="13"/>
    </row>
    <row r="186" spans="2:9">
      <c r="B186" s="13" t="s">
        <v>1033</v>
      </c>
      <c r="C186" s="13"/>
      <c r="D186" s="13"/>
      <c r="E186" s="13"/>
      <c r="F186" s="13"/>
      <c r="G186" s="13"/>
      <c r="H186" s="13"/>
    </row>
    <row r="187" spans="2:9">
      <c r="B187" s="13" t="s">
        <v>1034</v>
      </c>
      <c r="C187" s="13"/>
      <c r="D187" s="13"/>
      <c r="E187" s="13"/>
      <c r="F187" s="13"/>
      <c r="G187" s="13"/>
      <c r="H187" s="13"/>
    </row>
  </sheetData>
  <mergeCells count="18">
    <mergeCell ref="B2:H2"/>
    <mergeCell ref="B4:H4"/>
    <mergeCell ref="B127:H127"/>
    <mergeCell ref="B3:H3"/>
    <mergeCell ref="B34:H34"/>
    <mergeCell ref="B65:H65"/>
    <mergeCell ref="B97:H97"/>
    <mergeCell ref="B96:H96"/>
    <mergeCell ref="B98:H98"/>
    <mergeCell ref="B64:H64"/>
    <mergeCell ref="B66:H66"/>
    <mergeCell ref="B158:H158"/>
    <mergeCell ref="B159:H159"/>
    <mergeCell ref="B160:H160"/>
    <mergeCell ref="B33:H33"/>
    <mergeCell ref="B35:H35"/>
    <mergeCell ref="B129:H129"/>
    <mergeCell ref="B128:H128"/>
  </mergeCells>
  <printOptions horizontalCentered="1"/>
  <pageMargins left="0.7" right="0.7" top="0.75" bottom="0.75" header="0.3" footer="0.3"/>
  <pageSetup scale="52" firstPageNumber="3" orientation="portrait" useFirstPageNumber="1" r:id="rId1"/>
  <headerFooter>
    <oddHeader>&amp;R&amp;"Times New Roman,Bold"KyPSC Case No. 2024-00354
Attachment JCN-Rebuttal-4
Page &amp;P of 4</oddHeader>
  </headerFooter>
  <rowBreaks count="1" manualBreakCount="1">
    <brk id="94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83B4-C909-4F2A-93B5-579526883F17}">
  <sheetPr codeName="Sheet2"/>
  <dimension ref="B2:AB1249"/>
  <sheetViews>
    <sheetView tabSelected="1" view="pageLayout" zoomScaleNormal="85" zoomScaleSheetLayoutView="85" workbookViewId="0"/>
  </sheetViews>
  <sheetFormatPr defaultColWidth="9.140625" defaultRowHeight="12.75"/>
  <cols>
    <col min="1" max="1" width="2.42578125" style="99" customWidth="1"/>
    <col min="2" max="5" width="12.140625" style="99" customWidth="1"/>
    <col min="6" max="6" width="9.28515625" style="99" bestFit="1" customWidth="1"/>
    <col min="7" max="7" width="7" style="99" bestFit="1" customWidth="1"/>
    <col min="8" max="8" width="40.28515625" style="99" customWidth="1"/>
    <col min="9" max="9" width="12.7109375" style="99" bestFit="1" customWidth="1"/>
    <col min="10" max="10" width="14" style="99" bestFit="1" customWidth="1"/>
    <col min="11" max="13" width="14.42578125" style="99" bestFit="1" customWidth="1"/>
    <col min="14" max="14" width="11.140625" style="99" bestFit="1" customWidth="1"/>
    <col min="15" max="15" width="12.42578125" style="99" bestFit="1" customWidth="1"/>
    <col min="16" max="16" width="12.5703125" style="99" bestFit="1" customWidth="1"/>
    <col min="17" max="17" width="3.28515625" style="99" customWidth="1"/>
    <col min="18" max="16384" width="9.140625" style="99"/>
  </cols>
  <sheetData>
    <row r="2" spans="2:19">
      <c r="B2" s="213" t="s">
        <v>1044</v>
      </c>
      <c r="C2" s="213"/>
      <c r="D2" s="213"/>
      <c r="E2" s="213"/>
      <c r="H2" s="98" t="str">
        <f>B2</f>
        <v>BOND YIELD PLUS RISK PREMIUM ANALYSIS</v>
      </c>
      <c r="I2" s="98"/>
      <c r="J2" s="98"/>
      <c r="K2" s="98"/>
      <c r="L2" s="98"/>
      <c r="M2" s="98"/>
      <c r="N2" s="98"/>
      <c r="O2" s="98"/>
      <c r="P2" s="98"/>
    </row>
    <row r="3" spans="2:19">
      <c r="B3" s="98" t="s">
        <v>1252</v>
      </c>
      <c r="C3" s="98"/>
      <c r="D3" s="98"/>
      <c r="E3" s="98"/>
      <c r="H3" s="98" t="str">
        <f>B3</f>
        <v>Risk Premium -- Vertically Integrated Electric Utilities (US)</v>
      </c>
      <c r="I3" s="98"/>
      <c r="J3" s="98"/>
      <c r="K3" s="98"/>
      <c r="L3" s="98"/>
      <c r="M3" s="98"/>
      <c r="N3" s="98"/>
      <c r="O3" s="98"/>
      <c r="P3" s="98"/>
    </row>
    <row r="5" spans="2:19" ht="13.5" thickBot="1">
      <c r="C5" s="100" t="s">
        <v>23</v>
      </c>
      <c r="D5" s="100" t="s">
        <v>24</v>
      </c>
      <c r="E5" s="100" t="s">
        <v>25</v>
      </c>
    </row>
    <row r="6" spans="2:19" ht="38.25">
      <c r="B6" s="145"/>
      <c r="C6" s="146" t="s">
        <v>1259</v>
      </c>
      <c r="D6" s="146" t="s">
        <v>1045</v>
      </c>
      <c r="E6" s="146" t="s">
        <v>1046</v>
      </c>
    </row>
    <row r="7" spans="2:19">
      <c r="B7" s="101" t="s">
        <v>1047</v>
      </c>
      <c r="C7" s="102">
        <v>0.12380999999999998</v>
      </c>
      <c r="D7" s="102">
        <v>7.8020624999999968E-2</v>
      </c>
      <c r="E7" s="102">
        <f>C7-D7</f>
        <v>4.5789375000000007E-2</v>
      </c>
      <c r="F7" s="99">
        <v>10</v>
      </c>
      <c r="R7" s="103"/>
      <c r="S7" s="104"/>
    </row>
    <row r="8" spans="2:19">
      <c r="B8" s="101" t="s">
        <v>1048</v>
      </c>
      <c r="C8" s="102">
        <v>0.11827500000000001</v>
      </c>
      <c r="D8" s="102">
        <v>7.8934374999999987E-2</v>
      </c>
      <c r="E8" s="102">
        <f t="shared" ref="E8:E71" si="0">C8-D8</f>
        <v>3.9340625000000018E-2</v>
      </c>
      <c r="F8" s="99">
        <v>12</v>
      </c>
      <c r="R8" s="103"/>
      <c r="S8" s="104"/>
    </row>
    <row r="9" spans="2:19">
      <c r="B9" s="101" t="s">
        <v>1049</v>
      </c>
      <c r="C9" s="102">
        <v>0.12031249999999999</v>
      </c>
      <c r="D9" s="102">
        <v>7.4454461538461553E-2</v>
      </c>
      <c r="E9" s="102">
        <f t="shared" si="0"/>
        <v>4.5858038461538436E-2</v>
      </c>
      <c r="F9" s="99">
        <v>8</v>
      </c>
      <c r="R9" s="103"/>
      <c r="S9" s="104"/>
    </row>
    <row r="10" spans="2:19">
      <c r="B10" s="101" t="s">
        <v>1050</v>
      </c>
      <c r="C10" s="102">
        <v>0.12140666666666668</v>
      </c>
      <c r="D10" s="102">
        <v>7.5184696969696943E-2</v>
      </c>
      <c r="E10" s="102">
        <f t="shared" si="0"/>
        <v>4.6221969696969734E-2</v>
      </c>
      <c r="F10" s="99">
        <v>15</v>
      </c>
      <c r="R10" s="103"/>
      <c r="S10" s="104"/>
    </row>
    <row r="11" spans="2:19">
      <c r="B11" s="101" t="s">
        <v>1051</v>
      </c>
      <c r="C11" s="102">
        <v>0.11835714285714286</v>
      </c>
      <c r="D11" s="102">
        <v>7.0683968253968263E-2</v>
      </c>
      <c r="E11" s="102">
        <f t="shared" si="0"/>
        <v>4.7673174603174592E-2</v>
      </c>
      <c r="F11" s="99">
        <v>7</v>
      </c>
      <c r="R11" s="103"/>
      <c r="S11" s="104"/>
    </row>
    <row r="12" spans="2:19">
      <c r="B12" s="100" t="s">
        <v>1052</v>
      </c>
      <c r="C12" s="102">
        <v>0.11641111111111109</v>
      </c>
      <c r="D12" s="102">
        <v>6.8553230769230741E-2</v>
      </c>
      <c r="E12" s="102">
        <f t="shared" si="0"/>
        <v>4.7857880341880349E-2</v>
      </c>
      <c r="F12" s="99">
        <v>9</v>
      </c>
      <c r="R12" s="103"/>
      <c r="S12" s="104"/>
    </row>
    <row r="13" spans="2:19">
      <c r="B13" s="100" t="s">
        <v>1053</v>
      </c>
      <c r="C13" s="102">
        <v>0.11151666666666667</v>
      </c>
      <c r="D13" s="102">
        <v>6.3142727272727309E-2</v>
      </c>
      <c r="E13" s="102">
        <f t="shared" si="0"/>
        <v>4.8373939393939358E-2</v>
      </c>
      <c r="F13" s="99">
        <v>6</v>
      </c>
      <c r="R13" s="103"/>
      <c r="S13" s="104"/>
    </row>
    <row r="14" spans="2:19">
      <c r="B14" s="100" t="s">
        <v>1054</v>
      </c>
      <c r="C14" s="102">
        <v>0.11041666666666666</v>
      </c>
      <c r="D14" s="102">
        <v>6.1389999999999986E-2</v>
      </c>
      <c r="E14" s="102">
        <f t="shared" si="0"/>
        <v>4.9026666666666677E-2</v>
      </c>
      <c r="F14" s="99">
        <v>6</v>
      </c>
      <c r="R14" s="103"/>
      <c r="S14" s="104"/>
    </row>
    <row r="15" spans="2:19">
      <c r="B15" s="100" t="s">
        <v>1055</v>
      </c>
      <c r="C15" s="102">
        <v>0.11067</v>
      </c>
      <c r="D15" s="102">
        <v>6.5745156249999992E-2</v>
      </c>
      <c r="E15" s="102">
        <f t="shared" si="0"/>
        <v>4.4924843750000013E-2</v>
      </c>
      <c r="F15" s="99">
        <v>10</v>
      </c>
      <c r="R15" s="103"/>
      <c r="S15" s="104"/>
    </row>
    <row r="16" spans="2:19">
      <c r="B16" s="100" t="s">
        <v>1056</v>
      </c>
      <c r="C16" s="102">
        <v>0.1113</v>
      </c>
      <c r="D16" s="102">
        <v>7.3526307692307669E-2</v>
      </c>
      <c r="E16" s="102">
        <f t="shared" si="0"/>
        <v>3.7773692307692328E-2</v>
      </c>
      <c r="F16" s="99">
        <v>5</v>
      </c>
      <c r="R16" s="103"/>
      <c r="S16" s="104"/>
    </row>
    <row r="17" spans="2:19">
      <c r="B17" s="100" t="s">
        <v>1057</v>
      </c>
      <c r="C17" s="102">
        <v>0.1275</v>
      </c>
      <c r="D17" s="102">
        <v>7.5847727272727289E-2</v>
      </c>
      <c r="E17" s="102">
        <f t="shared" si="0"/>
        <v>5.1652272727272713E-2</v>
      </c>
      <c r="F17" s="99">
        <v>1</v>
      </c>
      <c r="R17" s="103"/>
      <c r="S17" s="104"/>
    </row>
    <row r="18" spans="2:19">
      <c r="B18" s="100" t="s">
        <v>1058</v>
      </c>
      <c r="C18" s="102">
        <v>0.11238333333333334</v>
      </c>
      <c r="D18" s="102">
        <v>7.9568461538461532E-2</v>
      </c>
      <c r="E18" s="102">
        <f t="shared" si="0"/>
        <v>3.2814871794871803E-2</v>
      </c>
      <c r="F18" s="99">
        <v>12</v>
      </c>
      <c r="R18" s="103"/>
      <c r="S18" s="104"/>
    </row>
    <row r="19" spans="2:19">
      <c r="B19" s="100">
        <v>1995.1</v>
      </c>
      <c r="C19" s="102">
        <v>0.1196125</v>
      </c>
      <c r="D19" s="102">
        <v>7.6257230769230799E-2</v>
      </c>
      <c r="E19" s="102">
        <f t="shared" si="0"/>
        <v>4.3355269230769197E-2</v>
      </c>
      <c r="F19" s="99">
        <v>8</v>
      </c>
      <c r="R19" s="103"/>
      <c r="S19" s="104"/>
    </row>
    <row r="20" spans="2:19">
      <c r="B20" s="100" t="s">
        <v>1059</v>
      </c>
      <c r="C20" s="102">
        <v>0.1131625</v>
      </c>
      <c r="D20" s="102">
        <v>6.9425846153846171E-2</v>
      </c>
      <c r="E20" s="102">
        <f t="shared" si="0"/>
        <v>4.3736653846153828E-2</v>
      </c>
      <c r="F20" s="99">
        <v>8</v>
      </c>
      <c r="R20" s="103"/>
      <c r="S20" s="104"/>
    </row>
    <row r="21" spans="2:19">
      <c r="B21" s="100" t="s">
        <v>1060</v>
      </c>
      <c r="C21" s="102">
        <v>0.1137</v>
      </c>
      <c r="D21" s="102">
        <v>6.7118615384615374E-2</v>
      </c>
      <c r="E21" s="102">
        <f t="shared" si="0"/>
        <v>4.6581384615384622E-2</v>
      </c>
      <c r="F21" s="99">
        <v>5</v>
      </c>
      <c r="R21" s="103"/>
      <c r="S21" s="104"/>
    </row>
    <row r="22" spans="2:19">
      <c r="B22" s="100" t="s">
        <v>1061</v>
      </c>
      <c r="C22" s="102">
        <v>0.11584285714285712</v>
      </c>
      <c r="D22" s="102">
        <v>6.2348153846153817E-2</v>
      </c>
      <c r="E22" s="102">
        <f t="shared" si="0"/>
        <v>5.3494703296703305E-2</v>
      </c>
      <c r="F22" s="99">
        <v>7</v>
      </c>
      <c r="R22" s="103"/>
      <c r="S22" s="104"/>
    </row>
    <row r="23" spans="2:19">
      <c r="B23" s="100" t="s">
        <v>1062</v>
      </c>
      <c r="C23" s="102">
        <v>0.1225</v>
      </c>
      <c r="D23" s="102">
        <v>6.2925692307692321E-2</v>
      </c>
      <c r="E23" s="102">
        <f t="shared" si="0"/>
        <v>5.9574307692307676E-2</v>
      </c>
      <c r="F23" s="99">
        <v>2</v>
      </c>
      <c r="R23" s="103"/>
      <c r="S23" s="104"/>
    </row>
    <row r="24" spans="2:19">
      <c r="B24" s="100" t="s">
        <v>1063</v>
      </c>
      <c r="C24" s="102">
        <v>0.11458888888888888</v>
      </c>
      <c r="D24" s="102">
        <v>6.9183230769230789E-2</v>
      </c>
      <c r="E24" s="102">
        <f t="shared" si="0"/>
        <v>4.5405658119658091E-2</v>
      </c>
      <c r="F24" s="99">
        <v>9</v>
      </c>
      <c r="R24" s="103"/>
      <c r="S24" s="104"/>
    </row>
    <row r="25" spans="2:19">
      <c r="B25" s="100" t="s">
        <v>1064</v>
      </c>
      <c r="C25" s="102">
        <v>0.10700000000000001</v>
      </c>
      <c r="D25" s="102">
        <v>6.9644696969696968E-2</v>
      </c>
      <c r="E25" s="102">
        <f t="shared" si="0"/>
        <v>3.7355303030303044E-2</v>
      </c>
      <c r="F25" s="99">
        <v>2</v>
      </c>
      <c r="H25" t="s">
        <v>1066</v>
      </c>
      <c r="I25"/>
      <c r="J25"/>
      <c r="K25"/>
      <c r="L25"/>
      <c r="M25"/>
      <c r="N25"/>
      <c r="O25"/>
      <c r="P25"/>
      <c r="R25" s="103"/>
      <c r="S25" s="104"/>
    </row>
    <row r="26" spans="2:19" ht="13.5" thickBot="1">
      <c r="B26" s="100" t="s">
        <v>1065</v>
      </c>
      <c r="C26" s="102">
        <v>0.11559999999999999</v>
      </c>
      <c r="D26" s="102">
        <v>6.6189999999999999E-2</v>
      </c>
      <c r="E26" s="102">
        <f t="shared" si="0"/>
        <v>4.9409999999999996E-2</v>
      </c>
      <c r="F26" s="99">
        <v>5</v>
      </c>
      <c r="H26"/>
      <c r="I26"/>
      <c r="J26"/>
      <c r="K26"/>
      <c r="L26"/>
      <c r="M26"/>
      <c r="N26"/>
      <c r="O26"/>
      <c r="P26"/>
      <c r="R26" s="103"/>
      <c r="S26" s="104"/>
    </row>
    <row r="27" spans="2:19">
      <c r="B27" s="100" t="s">
        <v>1067</v>
      </c>
      <c r="C27" s="102">
        <v>0.11080000000000001</v>
      </c>
      <c r="D27" s="102">
        <v>6.8133281250000011E-2</v>
      </c>
      <c r="E27" s="102">
        <f t="shared" si="0"/>
        <v>4.2666718749999999E-2</v>
      </c>
      <c r="F27" s="99">
        <v>4</v>
      </c>
      <c r="H27" s="171" t="s">
        <v>1069</v>
      </c>
      <c r="I27" s="171"/>
      <c r="J27"/>
      <c r="K27"/>
      <c r="L27"/>
      <c r="M27"/>
      <c r="N27"/>
      <c r="O27"/>
      <c r="P27"/>
      <c r="R27" s="103"/>
      <c r="S27" s="104"/>
    </row>
    <row r="28" spans="2:19">
      <c r="B28" s="100" t="s">
        <v>1068</v>
      </c>
      <c r="C28" s="102">
        <v>0.11616666666666668</v>
      </c>
      <c r="D28" s="102">
        <v>6.9324153846153841E-2</v>
      </c>
      <c r="E28" s="102">
        <f t="shared" si="0"/>
        <v>4.6842512820512841E-2</v>
      </c>
      <c r="F28" s="99">
        <v>3</v>
      </c>
      <c r="H28" t="s">
        <v>1071</v>
      </c>
      <c r="I28">
        <v>0.89189352873452432</v>
      </c>
      <c r="J28"/>
      <c r="K28"/>
      <c r="L28"/>
      <c r="M28"/>
      <c r="N28"/>
      <c r="O28"/>
      <c r="P28"/>
      <c r="R28" s="103"/>
      <c r="S28" s="104"/>
    </row>
    <row r="29" spans="2:19">
      <c r="B29" s="100" t="s">
        <v>1070</v>
      </c>
      <c r="C29" s="102">
        <v>0.12</v>
      </c>
      <c r="D29" s="102">
        <v>6.5281666666666668E-2</v>
      </c>
      <c r="E29" s="102">
        <f t="shared" si="0"/>
        <v>5.4718333333333327E-2</v>
      </c>
      <c r="F29" s="99">
        <v>1</v>
      </c>
      <c r="H29" t="s">
        <v>1073</v>
      </c>
      <c r="I29">
        <v>0.79547406659852171</v>
      </c>
      <c r="J29"/>
      <c r="K29"/>
      <c r="L29"/>
      <c r="M29"/>
      <c r="N29"/>
      <c r="O29"/>
      <c r="P29"/>
      <c r="R29" s="103"/>
      <c r="S29" s="104"/>
    </row>
    <row r="30" spans="2:19">
      <c r="B30" s="101" t="s">
        <v>1072</v>
      </c>
      <c r="C30" s="102">
        <v>0.1106</v>
      </c>
      <c r="D30" s="102">
        <v>6.1372272727272741E-2</v>
      </c>
      <c r="E30" s="102">
        <f t="shared" si="0"/>
        <v>4.9227727272727263E-2</v>
      </c>
      <c r="F30" s="99">
        <v>2</v>
      </c>
      <c r="H30" t="s">
        <v>1075</v>
      </c>
      <c r="I30">
        <v>0.7939127999313349</v>
      </c>
      <c r="J30"/>
      <c r="K30"/>
      <c r="L30"/>
      <c r="M30"/>
      <c r="N30"/>
      <c r="O30"/>
      <c r="P30"/>
      <c r="R30" s="103"/>
      <c r="S30" s="104"/>
    </row>
    <row r="31" spans="2:19">
      <c r="B31" s="101">
        <v>1998.1</v>
      </c>
      <c r="C31" s="102">
        <v>0.11312499999999999</v>
      </c>
      <c r="D31" s="102">
        <v>5.8820156250000019E-2</v>
      </c>
      <c r="E31" s="102">
        <f t="shared" si="0"/>
        <v>5.430484374999997E-2</v>
      </c>
      <c r="F31" s="99">
        <v>4</v>
      </c>
      <c r="H31" t="s">
        <v>1077</v>
      </c>
      <c r="I31">
        <v>4.5435200909763824E-3</v>
      </c>
      <c r="J31"/>
      <c r="K31"/>
      <c r="L31"/>
      <c r="M31"/>
      <c r="N31"/>
      <c r="O31"/>
      <c r="P31"/>
      <c r="R31" s="103"/>
      <c r="S31" s="104"/>
    </row>
    <row r="32" spans="2:19" ht="13.5" thickBot="1">
      <c r="B32" s="100" t="s">
        <v>1074</v>
      </c>
      <c r="C32" s="102">
        <v>0.122</v>
      </c>
      <c r="D32" s="102">
        <v>5.8462461538461553E-2</v>
      </c>
      <c r="E32" s="102">
        <f t="shared" si="0"/>
        <v>6.3537538461538451E-2</v>
      </c>
      <c r="F32" s="99">
        <v>1</v>
      </c>
      <c r="H32" s="167" t="s">
        <v>1079</v>
      </c>
      <c r="I32" s="167">
        <v>133</v>
      </c>
      <c r="J32"/>
      <c r="K32"/>
      <c r="L32"/>
      <c r="M32"/>
      <c r="N32"/>
      <c r="O32"/>
      <c r="P32"/>
      <c r="R32" s="103"/>
      <c r="S32" s="104"/>
    </row>
    <row r="33" spans="2:19">
      <c r="B33" s="100" t="s">
        <v>1076</v>
      </c>
      <c r="C33" s="102">
        <v>0.11650000000000001</v>
      </c>
      <c r="D33" s="102">
        <v>5.4731969696969689E-2</v>
      </c>
      <c r="E33" s="102">
        <f t="shared" si="0"/>
        <v>6.1768030303030318E-2</v>
      </c>
      <c r="F33" s="99">
        <v>2</v>
      </c>
      <c r="H33"/>
      <c r="I33"/>
      <c r="J33"/>
      <c r="K33"/>
      <c r="L33"/>
      <c r="M33"/>
      <c r="N33"/>
      <c r="O33"/>
      <c r="P33"/>
      <c r="R33" s="103"/>
      <c r="S33" s="104"/>
    </row>
    <row r="34" spans="2:19" ht="13.5" thickBot="1">
      <c r="B34" s="100" t="s">
        <v>1078</v>
      </c>
      <c r="C34" s="102">
        <v>0.123</v>
      </c>
      <c r="D34" s="102">
        <v>5.1047272727272747E-2</v>
      </c>
      <c r="E34" s="102">
        <f t="shared" si="0"/>
        <v>7.1952727272727252E-2</v>
      </c>
      <c r="F34" s="99">
        <v>3</v>
      </c>
      <c r="H34" t="s">
        <v>1082</v>
      </c>
      <c r="I34"/>
      <c r="J34"/>
      <c r="K34"/>
      <c r="L34"/>
      <c r="M34"/>
      <c r="N34"/>
      <c r="O34"/>
      <c r="P34"/>
      <c r="R34" s="103"/>
      <c r="S34" s="104"/>
    </row>
    <row r="35" spans="2:19">
      <c r="B35" s="101" t="s">
        <v>1080</v>
      </c>
      <c r="C35" s="102">
        <v>0.10400000000000001</v>
      </c>
      <c r="D35" s="102">
        <v>5.3729687500000019E-2</v>
      </c>
      <c r="E35" s="102">
        <f t="shared" si="0"/>
        <v>5.027031249999999E-2</v>
      </c>
      <c r="F35" s="99">
        <v>2</v>
      </c>
      <c r="H35" s="172"/>
      <c r="I35" s="172" t="s">
        <v>1084</v>
      </c>
      <c r="J35" s="172" t="s">
        <v>1085</v>
      </c>
      <c r="K35" s="172" t="s">
        <v>623</v>
      </c>
      <c r="L35" s="172" t="s">
        <v>294</v>
      </c>
      <c r="M35" s="172" t="s">
        <v>1086</v>
      </c>
      <c r="N35"/>
      <c r="O35"/>
      <c r="P35"/>
      <c r="R35" s="103"/>
      <c r="S35" s="104"/>
    </row>
    <row r="36" spans="2:19">
      <c r="B36" s="101" t="s">
        <v>1081</v>
      </c>
      <c r="C36" s="102">
        <v>0.1094</v>
      </c>
      <c r="D36" s="102">
        <v>5.794030769230768E-2</v>
      </c>
      <c r="E36" s="102">
        <f t="shared" si="0"/>
        <v>5.1459692307692317E-2</v>
      </c>
      <c r="F36" s="99">
        <v>1</v>
      </c>
      <c r="H36" t="s">
        <v>1088</v>
      </c>
      <c r="I36">
        <v>1</v>
      </c>
      <c r="J36">
        <v>1.0518016399134975E-2</v>
      </c>
      <c r="K36">
        <v>1.0518016399134975E-2</v>
      </c>
      <c r="L36">
        <v>509.50557218507305</v>
      </c>
      <c r="M36">
        <v>5.5634744026921318E-47</v>
      </c>
      <c r="N36"/>
      <c r="O36"/>
      <c r="P36"/>
      <c r="R36" s="103"/>
      <c r="S36" s="104"/>
    </row>
    <row r="37" spans="2:19">
      <c r="B37" s="101">
        <v>1999.3</v>
      </c>
      <c r="C37" s="102">
        <v>0.1075</v>
      </c>
      <c r="D37" s="102">
        <v>6.0375606060606074E-2</v>
      </c>
      <c r="E37" s="102">
        <f t="shared" si="0"/>
        <v>4.7124393939393924E-2</v>
      </c>
      <c r="F37" s="99">
        <v>2</v>
      </c>
      <c r="H37" t="s">
        <v>1090</v>
      </c>
      <c r="I37">
        <v>131</v>
      </c>
      <c r="J37">
        <v>2.7043083010408905E-3</v>
      </c>
      <c r="K37">
        <v>2.0643574817106035E-5</v>
      </c>
      <c r="L37"/>
      <c r="M37"/>
      <c r="N37"/>
      <c r="O37"/>
      <c r="P37"/>
      <c r="R37" s="103"/>
      <c r="S37" s="104"/>
    </row>
    <row r="38" spans="2:19" ht="13.5" thickBot="1">
      <c r="B38" s="101" t="s">
        <v>1083</v>
      </c>
      <c r="C38" s="102">
        <v>0.111</v>
      </c>
      <c r="D38" s="102">
        <v>6.2528484848484861E-2</v>
      </c>
      <c r="E38" s="102">
        <f t="shared" si="0"/>
        <v>4.847151515151514E-2</v>
      </c>
      <c r="F38" s="99">
        <v>1</v>
      </c>
      <c r="H38" s="167" t="s">
        <v>1092</v>
      </c>
      <c r="I38" s="167">
        <v>132</v>
      </c>
      <c r="J38" s="167">
        <v>1.3222324700175866E-2</v>
      </c>
      <c r="K38" s="167"/>
      <c r="L38" s="167"/>
      <c r="M38" s="167"/>
      <c r="N38"/>
      <c r="O38"/>
      <c r="P38"/>
      <c r="R38" s="103"/>
      <c r="S38" s="104"/>
    </row>
    <row r="39" spans="2:19" ht="13.5" thickBot="1">
      <c r="B39" s="100" t="s">
        <v>1087</v>
      </c>
      <c r="C39" s="102">
        <v>0.112125</v>
      </c>
      <c r="D39" s="102">
        <v>6.2912615384615386E-2</v>
      </c>
      <c r="E39" s="102">
        <f t="shared" si="0"/>
        <v>4.9212384615384616E-2</v>
      </c>
      <c r="F39" s="99">
        <v>4</v>
      </c>
      <c r="H39"/>
      <c r="I39"/>
      <c r="J39"/>
      <c r="K39"/>
      <c r="L39"/>
      <c r="M39"/>
      <c r="N39"/>
      <c r="O39"/>
      <c r="P39"/>
      <c r="R39" s="103"/>
      <c r="S39" s="104"/>
    </row>
    <row r="40" spans="2:19">
      <c r="B40" s="101" t="s">
        <v>1089</v>
      </c>
      <c r="C40" s="102">
        <v>0.11</v>
      </c>
      <c r="D40" s="102">
        <v>5.9723230769230765E-2</v>
      </c>
      <c r="E40" s="102">
        <f t="shared" si="0"/>
        <v>5.0276769230769236E-2</v>
      </c>
      <c r="F40" s="99">
        <v>1</v>
      </c>
      <c r="H40" s="172"/>
      <c r="I40" s="172" t="s">
        <v>1095</v>
      </c>
      <c r="J40" s="172" t="s">
        <v>1077</v>
      </c>
      <c r="K40" s="172" t="s">
        <v>1096</v>
      </c>
      <c r="L40" s="172" t="s">
        <v>1097</v>
      </c>
      <c r="M40" s="172" t="s">
        <v>1098</v>
      </c>
      <c r="N40" s="172" t="s">
        <v>1260</v>
      </c>
      <c r="O40"/>
      <c r="P40"/>
      <c r="R40" s="103"/>
      <c r="S40" s="104"/>
    </row>
    <row r="41" spans="2:19">
      <c r="B41" s="100" t="s">
        <v>1091</v>
      </c>
      <c r="C41" s="102">
        <v>0.1168</v>
      </c>
      <c r="D41" s="102">
        <v>5.7871875000000017E-2</v>
      </c>
      <c r="E41" s="102">
        <f t="shared" si="0"/>
        <v>5.8928124999999984E-2</v>
      </c>
      <c r="F41" s="99">
        <v>2</v>
      </c>
      <c r="H41" t="s">
        <v>1100</v>
      </c>
      <c r="I41">
        <v>8.5476257797489158E-2</v>
      </c>
      <c r="J41">
        <v>1.1859328884655789E-3</v>
      </c>
      <c r="K41">
        <v>72.075122149688212</v>
      </c>
      <c r="L41">
        <v>2.8231839536607146E-107</v>
      </c>
      <c r="M41">
        <v>8.3130199652585737E-2</v>
      </c>
      <c r="N41">
        <v>8.7822315942392579E-2</v>
      </c>
      <c r="O41"/>
      <c r="P41"/>
      <c r="R41" s="103"/>
      <c r="S41" s="104"/>
    </row>
    <row r="42" spans="2:19" ht="13.5" thickBot="1">
      <c r="B42" s="100" t="s">
        <v>1093</v>
      </c>
      <c r="C42" s="102">
        <v>0.125</v>
      </c>
      <c r="D42" s="102">
        <v>5.686107692307691E-2</v>
      </c>
      <c r="E42" s="102">
        <f t="shared" si="0"/>
        <v>6.8138923076923097E-2</v>
      </c>
      <c r="F42" s="99">
        <v>2</v>
      </c>
      <c r="H42" s="167" t="s">
        <v>1102</v>
      </c>
      <c r="I42" s="167">
        <v>-0.55674449378072477</v>
      </c>
      <c r="J42" s="167">
        <v>2.4665019408462805E-2</v>
      </c>
      <c r="K42" s="167">
        <v>-22.572230111025188</v>
      </c>
      <c r="L42" s="167">
        <v>5.5634744026926861E-47</v>
      </c>
      <c r="M42" s="167">
        <v>-0.60553778574541128</v>
      </c>
      <c r="N42" s="167">
        <v>-0.50795120181603826</v>
      </c>
      <c r="O42"/>
      <c r="P42"/>
      <c r="R42" s="103"/>
      <c r="S42" s="104"/>
    </row>
    <row r="43" spans="2:19">
      <c r="B43" s="101" t="s">
        <v>1094</v>
      </c>
      <c r="C43" s="102">
        <v>0.11375</v>
      </c>
      <c r="D43" s="102">
        <v>5.4425937500000014E-2</v>
      </c>
      <c r="E43" s="102">
        <f t="shared" si="0"/>
        <v>5.932406249999999E-2</v>
      </c>
      <c r="F43" s="99">
        <v>2</v>
      </c>
      <c r="H43"/>
      <c r="I43"/>
      <c r="J43"/>
      <c r="K43"/>
      <c r="L43"/>
      <c r="M43"/>
      <c r="N43"/>
      <c r="O43"/>
      <c r="P43"/>
      <c r="R43" s="103"/>
      <c r="S43" s="104"/>
    </row>
    <row r="44" spans="2:19">
      <c r="B44" s="100" t="s">
        <v>1099</v>
      </c>
      <c r="C44" s="102">
        <v>0.11</v>
      </c>
      <c r="D44" s="102">
        <v>5.699338461538464E-2</v>
      </c>
      <c r="E44" s="102">
        <f t="shared" si="0"/>
        <v>5.300661538461536E-2</v>
      </c>
      <c r="F44" s="99">
        <v>1</v>
      </c>
      <c r="H44"/>
      <c r="I44"/>
      <c r="J44"/>
      <c r="K44"/>
      <c r="L44"/>
      <c r="M44"/>
      <c r="N44"/>
      <c r="O44"/>
      <c r="P44"/>
      <c r="R44" s="103"/>
      <c r="S44" s="104"/>
    </row>
    <row r="45" spans="2:19">
      <c r="B45" s="100">
        <v>2001.3</v>
      </c>
      <c r="C45" s="102">
        <v>0.10755714285714284</v>
      </c>
      <c r="D45" s="102">
        <v>5.5225625000000021E-2</v>
      </c>
      <c r="E45" s="102">
        <f t="shared" si="0"/>
        <v>5.2331517857142816E-2</v>
      </c>
      <c r="F45" s="99">
        <v>7</v>
      </c>
      <c r="H45"/>
      <c r="I45"/>
      <c r="J45"/>
      <c r="K45"/>
      <c r="L45"/>
      <c r="M45"/>
      <c r="N45"/>
      <c r="O45"/>
      <c r="P45"/>
      <c r="R45" s="103"/>
      <c r="S45" s="104"/>
    </row>
    <row r="46" spans="2:19" ht="13.5" thickBot="1">
      <c r="B46" s="100" t="s">
        <v>1101</v>
      </c>
      <c r="C46" s="102">
        <v>0.11993333333333334</v>
      </c>
      <c r="D46" s="102">
        <v>5.2970909090909089E-2</v>
      </c>
      <c r="E46" s="102">
        <f t="shared" si="0"/>
        <v>6.696242424242424E-2</v>
      </c>
      <c r="F46" s="99">
        <v>3</v>
      </c>
      <c r="H46" s="1"/>
      <c r="I46" s="1"/>
      <c r="J46" s="1"/>
      <c r="K46" s="2" t="s">
        <v>29</v>
      </c>
      <c r="L46" s="2" t="s">
        <v>63</v>
      </c>
      <c r="M46" s="2" t="s">
        <v>54</v>
      </c>
      <c r="O46"/>
      <c r="P46"/>
      <c r="R46" s="103"/>
      <c r="S46" s="104"/>
    </row>
    <row r="47" spans="2:19">
      <c r="B47" s="101" t="s">
        <v>1103</v>
      </c>
      <c r="C47" s="102">
        <v>0.10050000000000001</v>
      </c>
      <c r="D47" s="102">
        <v>5.5132187499999999E-2</v>
      </c>
      <c r="E47" s="102">
        <f t="shared" si="0"/>
        <v>4.5367812500000007E-2</v>
      </c>
      <c r="F47" s="99">
        <v>2</v>
      </c>
      <c r="H47" s="147"/>
      <c r="I47" s="147"/>
      <c r="J47" s="147"/>
      <c r="K47" s="148" t="s">
        <v>1108</v>
      </c>
      <c r="L47" s="148"/>
      <c r="M47" s="148"/>
      <c r="R47" s="103"/>
      <c r="S47" s="104"/>
    </row>
    <row r="48" spans="2:19">
      <c r="B48" s="100" t="s">
        <v>1104</v>
      </c>
      <c r="C48" s="102">
        <v>0.11405</v>
      </c>
      <c r="D48" s="102">
        <v>5.6129153846153849E-2</v>
      </c>
      <c r="E48" s="102">
        <f t="shared" si="0"/>
        <v>5.7920846153846149E-2</v>
      </c>
      <c r="F48" s="99">
        <v>6</v>
      </c>
      <c r="K48" s="100" t="s">
        <v>1110</v>
      </c>
      <c r="L48" s="100" t="s">
        <v>1111</v>
      </c>
      <c r="M48" s="100"/>
      <c r="R48" s="103"/>
      <c r="S48" s="104"/>
    </row>
    <row r="49" spans="2:19">
      <c r="B49" s="100" t="s">
        <v>1105</v>
      </c>
      <c r="C49" s="102">
        <v>0.11650000000000001</v>
      </c>
      <c r="D49" s="102">
        <v>5.0848590909090899E-2</v>
      </c>
      <c r="E49" s="102">
        <f t="shared" si="0"/>
        <v>6.5651409090909107E-2</v>
      </c>
      <c r="F49" s="99">
        <v>2</v>
      </c>
      <c r="H49" s="149"/>
      <c r="I49" s="149"/>
      <c r="J49" s="149"/>
      <c r="K49" s="150" t="s">
        <v>1113</v>
      </c>
      <c r="L49" s="150" t="s">
        <v>1114</v>
      </c>
      <c r="M49" s="150" t="s">
        <v>1115</v>
      </c>
      <c r="R49" s="103"/>
      <c r="S49" s="104"/>
    </row>
    <row r="50" spans="2:19">
      <c r="B50" s="101" t="s">
        <v>1106</v>
      </c>
      <c r="C50" s="102">
        <v>0.11566666666666665</v>
      </c>
      <c r="D50" s="102">
        <v>4.9307318181818195E-2</v>
      </c>
      <c r="E50" s="102">
        <f t="shared" si="0"/>
        <v>6.6359348484848452E-2</v>
      </c>
      <c r="F50" s="99">
        <v>3</v>
      </c>
      <c r="R50" s="103"/>
      <c r="S50" s="104"/>
    </row>
    <row r="51" spans="2:19">
      <c r="B51" s="100" t="s">
        <v>1107</v>
      </c>
      <c r="C51" s="102">
        <v>0.11720000000000001</v>
      </c>
      <c r="D51" s="102">
        <v>4.8490953125E-2</v>
      </c>
      <c r="E51" s="102">
        <f t="shared" si="0"/>
        <v>6.8709046875000013E-2</v>
      </c>
      <c r="F51" s="99">
        <v>5</v>
      </c>
      <c r="H51" s="99" t="s">
        <v>1118</v>
      </c>
      <c r="K51" s="105">
        <f>'JCN-R4 CAPM Total MRP 1'!D8</f>
        <v>4.6096666666666675E-2</v>
      </c>
      <c r="L51" s="102">
        <f>$I$41+($I$42*K51)</f>
        <v>5.9812192449177015E-2</v>
      </c>
      <c r="M51" s="102">
        <f>SUM(K51:L51)</f>
        <v>0.10590885911584369</v>
      </c>
      <c r="R51" s="103"/>
      <c r="S51" s="104"/>
    </row>
    <row r="52" spans="2:19">
      <c r="B52" s="100" t="s">
        <v>1109</v>
      </c>
      <c r="C52" s="102">
        <v>0.111625</v>
      </c>
      <c r="D52" s="102">
        <v>4.5979046153846168E-2</v>
      </c>
      <c r="E52" s="102">
        <f t="shared" si="0"/>
        <v>6.5645953846153834E-2</v>
      </c>
      <c r="F52" s="99">
        <v>4</v>
      </c>
      <c r="H52" s="99" t="s">
        <v>1306</v>
      </c>
      <c r="K52" s="105">
        <f>'JCN-R4 CAPM Total MRP 1'!D39</f>
        <v>4.5199999999999997E-2</v>
      </c>
      <c r="L52" s="102">
        <f>$I$41+($I$42*K52)</f>
        <v>6.0311406678600396E-2</v>
      </c>
      <c r="M52" s="102">
        <f>SUM(K52:L52)</f>
        <v>0.1055114066786004</v>
      </c>
      <c r="R52" s="103"/>
      <c r="S52" s="104"/>
    </row>
    <row r="53" spans="2:19">
      <c r="B53" s="100" t="s">
        <v>1112</v>
      </c>
      <c r="C53" s="102">
        <v>0.105</v>
      </c>
      <c r="D53" s="102">
        <v>5.1104863636363636E-2</v>
      </c>
      <c r="E53" s="102">
        <f t="shared" si="0"/>
        <v>5.389513636363636E-2</v>
      </c>
      <c r="F53" s="99">
        <v>1</v>
      </c>
      <c r="H53" s="149" t="s">
        <v>1255</v>
      </c>
      <c r="I53" s="149"/>
      <c r="J53" s="149"/>
      <c r="K53" s="105">
        <f>'JCN-R4 CAPM Total MRP 1'!D70</f>
        <v>4.2999999999999997E-2</v>
      </c>
      <c r="L53" s="151">
        <f>$I$41+($I$42*K53)</f>
        <v>6.1536244564917991E-2</v>
      </c>
      <c r="M53" s="151">
        <f>SUM(K53:L53)</f>
        <v>0.10453624456491799</v>
      </c>
      <c r="R53" s="103"/>
      <c r="S53" s="104"/>
    </row>
    <row r="54" spans="2:19" ht="13.5" thickBot="1">
      <c r="B54" s="100" t="s">
        <v>1116</v>
      </c>
      <c r="C54" s="102">
        <v>0.11339999999999999</v>
      </c>
      <c r="D54" s="102">
        <v>5.1142196969696976E-2</v>
      </c>
      <c r="E54" s="102">
        <f t="shared" si="0"/>
        <v>6.2257803030303011E-2</v>
      </c>
      <c r="F54" s="99">
        <v>5</v>
      </c>
      <c r="H54" s="106" t="s">
        <v>1122</v>
      </c>
      <c r="I54" s="106"/>
      <c r="J54" s="106"/>
      <c r="K54" s="107"/>
      <c r="L54" s="107"/>
      <c r="M54" s="107">
        <f>AVERAGE(M51:M53)</f>
        <v>0.10531883678645403</v>
      </c>
      <c r="R54" s="103"/>
      <c r="S54" s="104"/>
    </row>
    <row r="55" spans="2:19">
      <c r="B55" s="100" t="s">
        <v>1117</v>
      </c>
      <c r="C55" s="102">
        <v>0.10999999999999999</v>
      </c>
      <c r="D55" s="102">
        <v>4.8753138461538476E-2</v>
      </c>
      <c r="E55" s="102">
        <f t="shared" si="0"/>
        <v>6.1246861538461511E-2</v>
      </c>
      <c r="F55" s="99">
        <v>3</v>
      </c>
      <c r="R55" s="103"/>
      <c r="S55" s="104"/>
    </row>
    <row r="56" spans="2:19">
      <c r="B56" s="100" t="s">
        <v>1119</v>
      </c>
      <c r="C56" s="102">
        <v>0.10638571428571428</v>
      </c>
      <c r="D56" s="102">
        <v>5.3192861538461533E-2</v>
      </c>
      <c r="E56" s="102">
        <f t="shared" si="0"/>
        <v>5.3192852747252745E-2</v>
      </c>
      <c r="F56" s="99">
        <v>7</v>
      </c>
      <c r="H56" s="152" t="s">
        <v>30</v>
      </c>
      <c r="R56" s="103"/>
      <c r="S56" s="104"/>
    </row>
    <row r="57" spans="2:19">
      <c r="B57" s="100" t="s">
        <v>1120</v>
      </c>
      <c r="C57" s="102">
        <v>0.1075</v>
      </c>
      <c r="D57" s="102">
        <v>5.0588015151515148E-2</v>
      </c>
      <c r="E57" s="102">
        <f t="shared" si="0"/>
        <v>5.6911984848484851E-2</v>
      </c>
      <c r="F57" s="99">
        <v>3</v>
      </c>
      <c r="H57" s="108" t="s">
        <v>1307</v>
      </c>
      <c r="R57" s="103"/>
      <c r="S57" s="104"/>
    </row>
    <row r="58" spans="2:19">
      <c r="B58" s="100" t="s">
        <v>1121</v>
      </c>
      <c r="C58" s="102">
        <v>0.11244000000000001</v>
      </c>
      <c r="D58" s="102">
        <v>4.864845454545455E-2</v>
      </c>
      <c r="E58" s="102">
        <f t="shared" si="0"/>
        <v>6.3791545454545462E-2</v>
      </c>
      <c r="F58" s="99">
        <v>5</v>
      </c>
      <c r="H58" s="108" t="s">
        <v>1127</v>
      </c>
      <c r="R58" s="103"/>
      <c r="S58" s="104"/>
    </row>
    <row r="59" spans="2:19">
      <c r="B59" s="100" t="s">
        <v>1123</v>
      </c>
      <c r="C59" s="102">
        <v>0.10625</v>
      </c>
      <c r="D59" s="102">
        <v>4.6927312499999985E-2</v>
      </c>
      <c r="E59" s="102">
        <f t="shared" si="0"/>
        <v>5.9322687500000013E-2</v>
      </c>
      <c r="F59" s="99">
        <v>4</v>
      </c>
      <c r="H59" s="108" t="s">
        <v>1129</v>
      </c>
      <c r="R59" s="103"/>
      <c r="S59" s="104"/>
    </row>
    <row r="60" spans="2:19">
      <c r="B60" s="101" t="s">
        <v>1124</v>
      </c>
      <c r="C60" s="102">
        <v>0.10312499999999999</v>
      </c>
      <c r="D60" s="102">
        <v>4.4650938461538468E-2</v>
      </c>
      <c r="E60" s="102">
        <f t="shared" si="0"/>
        <v>5.8474061538461526E-2</v>
      </c>
      <c r="F60" s="99">
        <v>4</v>
      </c>
      <c r="H60" s="1" t="s">
        <v>1308</v>
      </c>
      <c r="R60" s="103"/>
      <c r="S60" s="104"/>
    </row>
    <row r="61" spans="2:19">
      <c r="B61" s="100" t="s">
        <v>1125</v>
      </c>
      <c r="C61" s="102">
        <v>0.11083333333333334</v>
      </c>
      <c r="D61" s="102">
        <v>4.4381742424242414E-2</v>
      </c>
      <c r="E61" s="102">
        <f t="shared" si="0"/>
        <v>6.6451590909090918E-2</v>
      </c>
      <c r="F61" s="99">
        <v>3</v>
      </c>
      <c r="H61" s="1" t="s">
        <v>1309</v>
      </c>
      <c r="R61" s="103"/>
      <c r="S61" s="104"/>
    </row>
    <row r="62" spans="2:19">
      <c r="B62" s="100" t="s">
        <v>1126</v>
      </c>
      <c r="C62" s="102">
        <v>0.10631249999999999</v>
      </c>
      <c r="D62" s="102">
        <v>4.6829078125E-2</v>
      </c>
      <c r="E62" s="102">
        <f t="shared" si="0"/>
        <v>5.9483421874999991E-2</v>
      </c>
      <c r="F62" s="99">
        <v>8</v>
      </c>
      <c r="H62" s="1" t="s">
        <v>1287</v>
      </c>
      <c r="R62" s="103"/>
      <c r="S62" s="104"/>
    </row>
    <row r="63" spans="2:19">
      <c r="B63" s="100" t="s">
        <v>1128</v>
      </c>
      <c r="C63" s="102">
        <v>0.10695</v>
      </c>
      <c r="D63" s="102">
        <v>4.633183076923076E-2</v>
      </c>
      <c r="E63" s="102">
        <f t="shared" si="0"/>
        <v>6.0618169230769244E-2</v>
      </c>
      <c r="F63" s="99">
        <v>2</v>
      </c>
      <c r="H63" s="1" t="s">
        <v>1134</v>
      </c>
      <c r="R63" s="103"/>
      <c r="S63" s="104"/>
    </row>
    <row r="64" spans="2:19">
      <c r="B64" s="100" t="s">
        <v>1130</v>
      </c>
      <c r="C64" s="102">
        <v>0.10787499999999998</v>
      </c>
      <c r="D64" s="102">
        <v>5.1406507692307687E-2</v>
      </c>
      <c r="E64" s="102">
        <f t="shared" si="0"/>
        <v>5.6468492307692297E-2</v>
      </c>
      <c r="F64" s="99">
        <v>4</v>
      </c>
      <c r="H64" s="109" t="str">
        <f>"[8] Equals "&amp;TEXT(I41,"0.000000")&amp;" + ("&amp;TEXT(I42,"0.000000")&amp;" x Column [7])"</f>
        <v>[8] Equals 0.085476 + (-0.556744 x Column [7])</v>
      </c>
      <c r="R64" s="103"/>
      <c r="S64" s="104"/>
    </row>
    <row r="65" spans="2:19">
      <c r="B65" s="100" t="s">
        <v>1131</v>
      </c>
      <c r="C65" s="102">
        <v>0.10346666666666667</v>
      </c>
      <c r="D65" s="102">
        <v>4.9925692307692303E-2</v>
      </c>
      <c r="E65" s="102">
        <f t="shared" si="0"/>
        <v>5.3540974358974362E-2</v>
      </c>
      <c r="F65" s="99">
        <v>3</v>
      </c>
      <c r="H65" s="108" t="s">
        <v>1137</v>
      </c>
      <c r="R65" s="103"/>
      <c r="S65" s="104"/>
    </row>
    <row r="66" spans="2:19">
      <c r="B66" s="100" t="s">
        <v>1132</v>
      </c>
      <c r="C66" s="102">
        <v>0.1065</v>
      </c>
      <c r="D66" s="102">
        <v>4.739560000000001E-2</v>
      </c>
      <c r="E66" s="102">
        <f t="shared" si="0"/>
        <v>5.9104399999999988E-2</v>
      </c>
      <c r="F66" s="99">
        <v>6</v>
      </c>
      <c r="H66" s="108"/>
      <c r="R66" s="103"/>
      <c r="S66" s="104"/>
    </row>
    <row r="67" spans="2:19">
      <c r="B67" s="100" t="s">
        <v>1133</v>
      </c>
      <c r="C67" s="102">
        <v>0.10591666666666666</v>
      </c>
      <c r="D67" s="102">
        <v>4.7964107692307696E-2</v>
      </c>
      <c r="E67" s="102">
        <f t="shared" si="0"/>
        <v>5.7952558974358963E-2</v>
      </c>
      <c r="F67" s="99">
        <v>6</v>
      </c>
      <c r="R67" s="103"/>
      <c r="S67" s="104"/>
    </row>
    <row r="68" spans="2:19">
      <c r="B68" s="100" t="s">
        <v>1135</v>
      </c>
      <c r="C68" s="102">
        <v>0.10324999999999999</v>
      </c>
      <c r="D68" s="102">
        <v>4.9891384615384615E-2</v>
      </c>
      <c r="E68" s="102">
        <f t="shared" si="0"/>
        <v>5.3358615384615379E-2</v>
      </c>
      <c r="F68" s="99">
        <v>10</v>
      </c>
      <c r="R68" s="103"/>
      <c r="S68" s="104"/>
    </row>
    <row r="69" spans="2:19">
      <c r="B69" s="100" t="s">
        <v>1136</v>
      </c>
      <c r="C69" s="102">
        <v>0.10400000000000001</v>
      </c>
      <c r="D69" s="102">
        <v>4.9470430769230793E-2</v>
      </c>
      <c r="E69" s="102">
        <f t="shared" si="0"/>
        <v>5.4529569230769216E-2</v>
      </c>
      <c r="F69" s="99">
        <v>1</v>
      </c>
      <c r="R69" s="103"/>
      <c r="S69" s="104"/>
    </row>
    <row r="70" spans="2:19">
      <c r="B70" s="100" t="s">
        <v>1138</v>
      </c>
      <c r="C70" s="102">
        <v>0.1065</v>
      </c>
      <c r="D70" s="102">
        <v>4.6137848484848476E-2</v>
      </c>
      <c r="E70" s="102">
        <f t="shared" si="0"/>
        <v>6.0362151515151521E-2</v>
      </c>
      <c r="F70" s="99">
        <v>9</v>
      </c>
      <c r="R70" s="103"/>
      <c r="S70" s="104"/>
    </row>
    <row r="71" spans="2:19">
      <c r="B71" s="100" t="s">
        <v>1139</v>
      </c>
      <c r="C71" s="102">
        <v>0.10614999999999999</v>
      </c>
      <c r="D71" s="102">
        <v>4.4057984615384606E-2</v>
      </c>
      <c r="E71" s="102">
        <f t="shared" si="0"/>
        <v>6.2092015384615389E-2</v>
      </c>
      <c r="F71" s="99">
        <v>4</v>
      </c>
      <c r="R71" s="103"/>
      <c r="S71" s="104"/>
    </row>
    <row r="72" spans="2:19">
      <c r="B72" s="100" t="s">
        <v>1140</v>
      </c>
      <c r="C72" s="102">
        <v>0.1053625</v>
      </c>
      <c r="D72" s="102">
        <v>4.5697861538461525E-2</v>
      </c>
      <c r="E72" s="102">
        <f t="shared" ref="E72:E135" si="1">C72-D72</f>
        <v>5.9664638461538473E-2</v>
      </c>
      <c r="F72" s="99">
        <v>8</v>
      </c>
      <c r="R72" s="103"/>
      <c r="S72" s="104"/>
    </row>
    <row r="73" spans="2:19">
      <c r="B73" s="100" t="s">
        <v>1141</v>
      </c>
      <c r="C73" s="102">
        <v>0.10426666666666667</v>
      </c>
      <c r="D73" s="102">
        <v>4.4448575757575763E-2</v>
      </c>
      <c r="E73" s="102">
        <f t="shared" si="1"/>
        <v>5.9818090909090911E-2</v>
      </c>
      <c r="F73" s="99">
        <v>6</v>
      </c>
      <c r="R73" s="103"/>
      <c r="S73" s="104"/>
    </row>
    <row r="74" spans="2:19">
      <c r="B74" s="100" t="s">
        <v>1142</v>
      </c>
      <c r="C74" s="102">
        <v>0.103875</v>
      </c>
      <c r="D74" s="102">
        <v>3.648545454545455E-2</v>
      </c>
      <c r="E74" s="102">
        <f t="shared" si="1"/>
        <v>6.7389545454545452E-2</v>
      </c>
      <c r="F74" s="99">
        <v>8</v>
      </c>
      <c r="R74" s="103"/>
      <c r="S74" s="104"/>
    </row>
    <row r="75" spans="2:19">
      <c r="B75" s="100" t="s">
        <v>1143</v>
      </c>
      <c r="C75" s="102">
        <v>0.10751999999999999</v>
      </c>
      <c r="D75" s="102">
        <v>3.4371828125000004E-2</v>
      </c>
      <c r="E75" s="102">
        <f t="shared" si="1"/>
        <v>7.3148171874999987E-2</v>
      </c>
      <c r="F75" s="99">
        <v>5</v>
      </c>
      <c r="R75" s="103"/>
      <c r="S75" s="104"/>
    </row>
    <row r="76" spans="2:19">
      <c r="B76" s="100" t="s">
        <v>1144</v>
      </c>
      <c r="C76" s="102">
        <v>0.1075</v>
      </c>
      <c r="D76" s="102">
        <v>4.1675338461538453E-2</v>
      </c>
      <c r="E76" s="102">
        <f t="shared" si="1"/>
        <v>6.5824661538461546E-2</v>
      </c>
      <c r="F76" s="99">
        <v>7</v>
      </c>
      <c r="R76" s="103"/>
      <c r="S76" s="104"/>
    </row>
    <row r="77" spans="2:19">
      <c r="B77" s="100" t="s">
        <v>1145</v>
      </c>
      <c r="C77" s="102">
        <v>0.105</v>
      </c>
      <c r="D77" s="102">
        <v>4.3207924242424235E-2</v>
      </c>
      <c r="E77" s="102">
        <f t="shared" si="1"/>
        <v>6.1792075757575761E-2</v>
      </c>
      <c r="F77" s="99">
        <v>1</v>
      </c>
      <c r="R77" s="103"/>
      <c r="S77" s="104"/>
    </row>
    <row r="78" spans="2:19">
      <c r="B78" s="100" t="s">
        <v>1146</v>
      </c>
      <c r="C78" s="102">
        <v>0.10592000000000003</v>
      </c>
      <c r="D78" s="102">
        <v>4.3368999999999998E-2</v>
      </c>
      <c r="E78" s="102">
        <f t="shared" si="1"/>
        <v>6.2551000000000023E-2</v>
      </c>
      <c r="F78" s="99">
        <v>15</v>
      </c>
      <c r="R78" s="103"/>
      <c r="S78" s="104"/>
    </row>
    <row r="79" spans="2:19">
      <c r="B79" s="100" t="s">
        <v>1147</v>
      </c>
      <c r="C79" s="102">
        <v>0.10592500000000001</v>
      </c>
      <c r="D79" s="102">
        <v>4.6233281250000008E-2</v>
      </c>
      <c r="E79" s="102">
        <f t="shared" si="1"/>
        <v>5.9691718749999997E-2</v>
      </c>
      <c r="F79" s="99">
        <v>12</v>
      </c>
      <c r="R79" s="103"/>
      <c r="S79" s="104"/>
    </row>
    <row r="80" spans="2:19">
      <c r="B80" s="100" t="s">
        <v>1148</v>
      </c>
      <c r="C80" s="102">
        <v>0.1018</v>
      </c>
      <c r="D80" s="102">
        <v>4.3635553846153849E-2</v>
      </c>
      <c r="E80" s="102">
        <f t="shared" si="1"/>
        <v>5.8164446153846153E-2</v>
      </c>
      <c r="F80" s="99">
        <v>5</v>
      </c>
      <c r="R80" s="103"/>
      <c r="S80" s="104"/>
    </row>
    <row r="81" spans="2:19">
      <c r="B81" s="100" t="s">
        <v>1149</v>
      </c>
      <c r="C81" s="102">
        <v>0.10403333333333332</v>
      </c>
      <c r="D81" s="102">
        <v>3.855463636363636E-2</v>
      </c>
      <c r="E81" s="102">
        <f t="shared" si="1"/>
        <v>6.5478696969696965E-2</v>
      </c>
      <c r="F81" s="99">
        <v>9</v>
      </c>
      <c r="R81" s="103"/>
      <c r="S81" s="104"/>
    </row>
    <row r="82" spans="2:19">
      <c r="B82" s="100" t="s">
        <v>1150</v>
      </c>
      <c r="C82" s="102">
        <v>0.10378666666666667</v>
      </c>
      <c r="D82" s="102">
        <v>4.1662787878787896E-2</v>
      </c>
      <c r="E82" s="102">
        <f t="shared" si="1"/>
        <v>6.212387878787877E-2</v>
      </c>
      <c r="F82" s="99">
        <v>15</v>
      </c>
      <c r="R82" s="103"/>
      <c r="S82" s="104"/>
    </row>
    <row r="83" spans="2:19">
      <c r="B83" s="100" t="s">
        <v>1151</v>
      </c>
      <c r="C83" s="102">
        <v>0.10091666666666665</v>
      </c>
      <c r="D83" s="102">
        <v>4.5583796874999978E-2</v>
      </c>
      <c r="E83" s="102">
        <f t="shared" si="1"/>
        <v>5.5332869791666676E-2</v>
      </c>
      <c r="F83" s="99">
        <v>6</v>
      </c>
      <c r="R83" s="103"/>
      <c r="S83" s="104"/>
    </row>
    <row r="84" spans="2:19">
      <c r="B84" s="101" t="s">
        <v>1152</v>
      </c>
      <c r="C84" s="102">
        <v>0.10262857142857143</v>
      </c>
      <c r="D84" s="102">
        <v>4.3380446153846154E-2</v>
      </c>
      <c r="E84" s="102">
        <f t="shared" si="1"/>
        <v>5.9248125274725276E-2</v>
      </c>
      <c r="F84" s="99">
        <v>7</v>
      </c>
      <c r="R84" s="103"/>
      <c r="S84" s="104"/>
    </row>
    <row r="85" spans="2:19">
      <c r="B85" s="101" t="s">
        <v>1153</v>
      </c>
      <c r="C85" s="102">
        <v>0.10571666666666667</v>
      </c>
      <c r="D85" s="102">
        <v>3.692825757575758E-2</v>
      </c>
      <c r="E85" s="102">
        <f t="shared" si="1"/>
        <v>6.8788409090909081E-2</v>
      </c>
      <c r="F85" s="99">
        <v>6</v>
      </c>
      <c r="R85" s="103"/>
      <c r="S85" s="104"/>
    </row>
    <row r="86" spans="2:19">
      <c r="B86" s="101" t="s">
        <v>1154</v>
      </c>
      <c r="C86" s="102">
        <v>0.10387777777777778</v>
      </c>
      <c r="D86" s="102">
        <v>3.0392815384615392E-2</v>
      </c>
      <c r="E86" s="102">
        <f t="shared" si="1"/>
        <v>7.3484962393162379E-2</v>
      </c>
      <c r="F86" s="99">
        <v>9</v>
      </c>
      <c r="R86" s="103"/>
      <c r="S86" s="104"/>
    </row>
    <row r="87" spans="2:19">
      <c r="B87" s="101" t="s">
        <v>1155</v>
      </c>
      <c r="C87" s="102">
        <v>0.10302857142857143</v>
      </c>
      <c r="D87" s="102">
        <v>3.1351338461538467E-2</v>
      </c>
      <c r="E87" s="102">
        <f t="shared" si="1"/>
        <v>7.1677232967032961E-2</v>
      </c>
      <c r="F87" s="99">
        <v>7</v>
      </c>
      <c r="R87" s="103"/>
      <c r="S87" s="104"/>
    </row>
    <row r="88" spans="2:19">
      <c r="B88" s="101" t="s">
        <v>1156</v>
      </c>
      <c r="C88" s="102">
        <v>9.9500000000000005E-2</v>
      </c>
      <c r="D88" s="102">
        <v>2.9340830769230764E-2</v>
      </c>
      <c r="E88" s="102">
        <f t="shared" si="1"/>
        <v>7.0159169230769244E-2</v>
      </c>
      <c r="F88" s="99">
        <v>11</v>
      </c>
      <c r="R88" s="103"/>
      <c r="S88" s="104"/>
    </row>
    <row r="89" spans="2:19">
      <c r="B89" s="101" t="s">
        <v>1157</v>
      </c>
      <c r="C89" s="102">
        <v>9.9000000000000005E-2</v>
      </c>
      <c r="D89" s="102">
        <v>2.7412938461538462E-2</v>
      </c>
      <c r="E89" s="102">
        <f t="shared" si="1"/>
        <v>7.1587061538461547E-2</v>
      </c>
      <c r="F89" s="99">
        <v>4</v>
      </c>
      <c r="R89" s="103"/>
      <c r="S89" s="104"/>
    </row>
    <row r="90" spans="2:19">
      <c r="B90" s="101" t="s">
        <v>1158</v>
      </c>
      <c r="C90" s="102">
        <v>0.10163529411764709</v>
      </c>
      <c r="D90" s="102">
        <v>2.8642166666666666E-2</v>
      </c>
      <c r="E90" s="102">
        <f t="shared" si="1"/>
        <v>7.2993127450980425E-2</v>
      </c>
      <c r="F90" s="99">
        <v>17</v>
      </c>
      <c r="R90" s="103"/>
      <c r="S90" s="104"/>
    </row>
    <row r="91" spans="2:19">
      <c r="B91" s="101" t="s">
        <v>1159</v>
      </c>
      <c r="C91" s="102">
        <v>9.849999999999999E-2</v>
      </c>
      <c r="D91" s="102">
        <v>3.1295609374999998E-2</v>
      </c>
      <c r="E91" s="102">
        <f t="shared" si="1"/>
        <v>6.7204390624999999E-2</v>
      </c>
      <c r="F91" s="99">
        <v>6</v>
      </c>
      <c r="R91" s="103"/>
      <c r="S91" s="104"/>
    </row>
    <row r="92" spans="2:19">
      <c r="B92" s="101" t="s">
        <v>1160</v>
      </c>
      <c r="C92" s="102">
        <v>9.8599999999999993E-2</v>
      </c>
      <c r="D92" s="102">
        <v>3.1398800000000004E-2</v>
      </c>
      <c r="E92" s="102">
        <f t="shared" si="1"/>
        <v>6.7201199999999989E-2</v>
      </c>
      <c r="F92" s="99">
        <v>5</v>
      </c>
      <c r="R92" s="103"/>
      <c r="S92" s="104"/>
    </row>
    <row r="93" spans="2:19">
      <c r="B93" s="101" t="s">
        <v>1161</v>
      </c>
      <c r="C93" s="102">
        <v>0.10119999999999998</v>
      </c>
      <c r="D93" s="102">
        <v>3.7113621212121202E-2</v>
      </c>
      <c r="E93" s="102">
        <f t="shared" si="1"/>
        <v>6.4086378787878789E-2</v>
      </c>
      <c r="F93" s="99">
        <v>4</v>
      </c>
      <c r="R93" s="103"/>
      <c r="S93" s="104"/>
    </row>
    <row r="94" spans="2:19">
      <c r="B94" s="101" t="s">
        <v>1162</v>
      </c>
      <c r="C94" s="102">
        <v>9.966875E-2</v>
      </c>
      <c r="D94" s="102">
        <v>3.7872272727272713E-2</v>
      </c>
      <c r="E94" s="102">
        <f t="shared" si="1"/>
        <v>6.1796477272727288E-2</v>
      </c>
      <c r="F94" s="99">
        <v>16</v>
      </c>
      <c r="R94" s="103"/>
    </row>
    <row r="95" spans="2:19">
      <c r="B95" s="101" t="s">
        <v>1163</v>
      </c>
      <c r="C95" s="102">
        <v>9.8549999999999999E-2</v>
      </c>
      <c r="D95" s="102">
        <v>3.6892906249999989E-2</v>
      </c>
      <c r="E95" s="102">
        <f t="shared" si="1"/>
        <v>6.165709375000001E-2</v>
      </c>
      <c r="F95" s="99">
        <v>2</v>
      </c>
      <c r="R95" s="103"/>
    </row>
    <row r="96" spans="2:19">
      <c r="B96" s="101" t="s">
        <v>1164</v>
      </c>
      <c r="C96" s="102">
        <v>0.10100000000000001</v>
      </c>
      <c r="D96" s="102">
        <v>3.4420169230769224E-2</v>
      </c>
      <c r="E96" s="102">
        <f t="shared" si="1"/>
        <v>6.6579830769230783E-2</v>
      </c>
      <c r="F96" s="99">
        <v>2</v>
      </c>
      <c r="R96" s="103"/>
    </row>
    <row r="97" spans="2:18">
      <c r="B97" s="101" t="s">
        <v>1165</v>
      </c>
      <c r="C97" s="102">
        <v>9.8999999999999991E-2</v>
      </c>
      <c r="D97" s="102">
        <v>3.2637651515151515E-2</v>
      </c>
      <c r="E97" s="102">
        <f t="shared" si="1"/>
        <v>6.6362348484848482E-2</v>
      </c>
      <c r="F97" s="99">
        <v>5</v>
      </c>
      <c r="R97" s="103"/>
    </row>
    <row r="98" spans="2:18">
      <c r="B98" s="101" t="s">
        <v>1166</v>
      </c>
      <c r="C98" s="102">
        <v>9.9440000000000001E-2</v>
      </c>
      <c r="D98" s="102">
        <v>2.9634439393939404E-2</v>
      </c>
      <c r="E98" s="102">
        <f t="shared" si="1"/>
        <v>6.9805560606060593E-2</v>
      </c>
      <c r="F98" s="99">
        <v>10</v>
      </c>
      <c r="R98" s="103"/>
    </row>
    <row r="99" spans="2:18">
      <c r="B99" s="101" t="s">
        <v>1167</v>
      </c>
      <c r="C99" s="102">
        <v>9.6374999999999988E-2</v>
      </c>
      <c r="D99" s="102">
        <v>2.5536187500000005E-2</v>
      </c>
      <c r="E99" s="102">
        <f t="shared" si="1"/>
        <v>7.0838812499999987E-2</v>
      </c>
      <c r="F99" s="99">
        <v>4</v>
      </c>
      <c r="R99" s="103"/>
    </row>
    <row r="100" spans="2:18">
      <c r="B100" s="101" t="s">
        <v>1168</v>
      </c>
      <c r="C100" s="102">
        <v>9.8266666666666655E-2</v>
      </c>
      <c r="D100" s="102">
        <v>2.8846923076923076E-2</v>
      </c>
      <c r="E100" s="102">
        <f t="shared" si="1"/>
        <v>6.9419743589743579E-2</v>
      </c>
      <c r="F100" s="99">
        <v>3</v>
      </c>
    </row>
    <row r="101" spans="2:18">
      <c r="B101" s="101" t="s">
        <v>1169</v>
      </c>
      <c r="C101" s="102">
        <v>9.4E-2</v>
      </c>
      <c r="D101" s="102">
        <v>2.9591227272727273E-2</v>
      </c>
      <c r="E101" s="102">
        <f t="shared" si="1"/>
        <v>6.4408772727272731E-2</v>
      </c>
      <c r="F101" s="99">
        <v>2</v>
      </c>
    </row>
    <row r="102" spans="2:18">
      <c r="B102" s="101" t="s">
        <v>1170</v>
      </c>
      <c r="C102" s="102">
        <v>9.862499999999999E-2</v>
      </c>
      <c r="D102" s="102">
        <v>2.9592590909090898E-2</v>
      </c>
      <c r="E102" s="102">
        <f t="shared" si="1"/>
        <v>6.9032409090909089E-2</v>
      </c>
      <c r="F102" s="99">
        <v>8</v>
      </c>
    </row>
    <row r="103" spans="2:18">
      <c r="B103" s="101" t="s">
        <v>1171</v>
      </c>
      <c r="C103" s="102">
        <v>9.6999999999999989E-2</v>
      </c>
      <c r="D103" s="102">
        <v>2.7197200000000001E-2</v>
      </c>
      <c r="E103" s="102">
        <f t="shared" si="1"/>
        <v>6.9802799999999984E-2</v>
      </c>
      <c r="F103" s="99">
        <v>3</v>
      </c>
    </row>
    <row r="104" spans="2:18">
      <c r="B104" s="101" t="s">
        <v>1172</v>
      </c>
      <c r="C104" s="102">
        <v>9.4800000000000009E-2</v>
      </c>
      <c r="D104" s="102">
        <v>2.5666046153846152E-2</v>
      </c>
      <c r="E104" s="102">
        <f t="shared" si="1"/>
        <v>6.9133953846153853E-2</v>
      </c>
      <c r="F104" s="99">
        <v>1</v>
      </c>
    </row>
    <row r="105" spans="2:18">
      <c r="B105" s="101" t="s">
        <v>1173</v>
      </c>
      <c r="C105" s="102">
        <v>9.7350000000000006E-2</v>
      </c>
      <c r="D105" s="102">
        <v>2.2773333333333333E-2</v>
      </c>
      <c r="E105" s="102">
        <f t="shared" si="1"/>
        <v>7.457666666666668E-2</v>
      </c>
      <c r="F105" s="99">
        <v>6</v>
      </c>
    </row>
    <row r="106" spans="2:18">
      <c r="B106" s="101" t="s">
        <v>1174</v>
      </c>
      <c r="C106" s="102">
        <v>9.8319999999999991E-2</v>
      </c>
      <c r="D106" s="102">
        <v>2.8326507692307684E-2</v>
      </c>
      <c r="E106" s="102">
        <f t="shared" si="1"/>
        <v>6.9993492307692307E-2</v>
      </c>
      <c r="F106" s="99">
        <v>10</v>
      </c>
    </row>
    <row r="107" spans="2:18">
      <c r="B107" s="101" t="s">
        <v>1175</v>
      </c>
      <c r="C107" s="102">
        <v>9.718333333333333E-2</v>
      </c>
      <c r="D107" s="102">
        <v>3.0435492307692304E-2</v>
      </c>
      <c r="E107" s="102">
        <f t="shared" si="1"/>
        <v>6.6747841025641019E-2</v>
      </c>
      <c r="F107" s="99">
        <v>6</v>
      </c>
    </row>
    <row r="108" spans="2:18">
      <c r="B108" s="101" t="s">
        <v>1176</v>
      </c>
      <c r="C108" s="102">
        <v>9.6428571428571419E-2</v>
      </c>
      <c r="D108" s="102">
        <v>2.8955353846153841E-2</v>
      </c>
      <c r="E108" s="102">
        <f t="shared" si="1"/>
        <v>6.7473217582417575E-2</v>
      </c>
      <c r="F108" s="99">
        <v>7</v>
      </c>
    </row>
    <row r="109" spans="2:18">
      <c r="B109" s="101" t="s">
        <v>1177</v>
      </c>
      <c r="C109" s="102">
        <v>0.1</v>
      </c>
      <c r="D109" s="102">
        <v>2.8157476923076918E-2</v>
      </c>
      <c r="E109" s="102">
        <f t="shared" si="1"/>
        <v>7.1842523076923084E-2</v>
      </c>
      <c r="F109" s="99">
        <v>1</v>
      </c>
    </row>
    <row r="110" spans="2:18">
      <c r="B110" s="101" t="s">
        <v>1178</v>
      </c>
      <c r="C110" s="102">
        <v>9.9064285714285702E-2</v>
      </c>
      <c r="D110" s="102">
        <v>2.8170630769230768E-2</v>
      </c>
      <c r="E110" s="102">
        <f t="shared" si="1"/>
        <v>7.0893654945054937E-2</v>
      </c>
      <c r="F110" s="99">
        <v>14</v>
      </c>
    </row>
    <row r="111" spans="2:18">
      <c r="B111" s="101" t="s">
        <v>1179</v>
      </c>
      <c r="C111" s="102">
        <v>9.6883333333333335E-2</v>
      </c>
      <c r="D111" s="102">
        <v>3.0233969230769233E-2</v>
      </c>
      <c r="E111" s="102">
        <f t="shared" si="1"/>
        <v>6.6649364102564099E-2</v>
      </c>
      <c r="F111" s="99">
        <v>6</v>
      </c>
    </row>
    <row r="112" spans="2:18">
      <c r="B112" s="101" t="s">
        <v>1180</v>
      </c>
      <c r="C112" s="102">
        <v>9.7474999999999992E-2</v>
      </c>
      <c r="D112" s="102">
        <v>3.0863630769230772E-2</v>
      </c>
      <c r="E112" s="102">
        <f t="shared" si="1"/>
        <v>6.6611369230769213E-2</v>
      </c>
      <c r="F112" s="99">
        <v>8</v>
      </c>
    </row>
    <row r="113" spans="2:6">
      <c r="B113" s="101" t="s">
        <v>1181</v>
      </c>
      <c r="C113" s="102">
        <v>9.6860000000000016E-2</v>
      </c>
      <c r="D113" s="102">
        <v>3.0584523076923074E-2</v>
      </c>
      <c r="E113" s="102">
        <f t="shared" si="1"/>
        <v>6.6275476923076948E-2</v>
      </c>
      <c r="F113" s="99">
        <v>5</v>
      </c>
    </row>
    <row r="114" spans="2:6">
      <c r="B114" s="101" t="s">
        <v>1182</v>
      </c>
      <c r="C114" s="102">
        <v>9.5225000000000018E-2</v>
      </c>
      <c r="D114" s="102">
        <v>3.270189393939394E-2</v>
      </c>
      <c r="E114" s="102">
        <f t="shared" si="1"/>
        <v>6.2523106060606071E-2</v>
      </c>
      <c r="F114" s="99">
        <v>4</v>
      </c>
    </row>
    <row r="115" spans="2:6">
      <c r="B115" s="101" t="s">
        <v>1183</v>
      </c>
      <c r="C115" s="102">
        <v>9.7166666666666665E-2</v>
      </c>
      <c r="D115" s="102">
        <v>3.0102703124999998E-2</v>
      </c>
      <c r="E115" s="102">
        <f t="shared" si="1"/>
        <v>6.706396354166666E-2</v>
      </c>
      <c r="F115" s="99">
        <v>3</v>
      </c>
    </row>
    <row r="116" spans="2:6">
      <c r="B116" s="101" t="s">
        <v>1184</v>
      </c>
      <c r="C116" s="102">
        <v>9.5762499999999987E-2</v>
      </c>
      <c r="D116" s="102">
        <v>2.7823599999999997E-2</v>
      </c>
      <c r="E116" s="102">
        <f t="shared" si="1"/>
        <v>6.7938899999999997E-2</v>
      </c>
      <c r="F116" s="99">
        <v>8</v>
      </c>
    </row>
    <row r="117" spans="2:6">
      <c r="B117" s="101" t="s">
        <v>1185</v>
      </c>
      <c r="C117" s="102">
        <v>9.5299999999999996E-2</v>
      </c>
      <c r="D117" s="102">
        <v>2.2855318181818182E-2</v>
      </c>
      <c r="E117" s="102">
        <f t="shared" si="1"/>
        <v>7.2444681818181811E-2</v>
      </c>
      <c r="F117" s="99">
        <v>2</v>
      </c>
    </row>
    <row r="118" spans="2:6">
      <c r="B118" s="101" t="s">
        <v>1186</v>
      </c>
      <c r="C118" s="102">
        <v>9.8874999999999991E-2</v>
      </c>
      <c r="D118" s="102">
        <v>2.2538393939393941E-2</v>
      </c>
      <c r="E118" s="102">
        <f t="shared" si="1"/>
        <v>7.6336606060606049E-2</v>
      </c>
      <c r="F118" s="99">
        <v>12</v>
      </c>
    </row>
    <row r="119" spans="2:6">
      <c r="B119" s="101" t="s">
        <v>1187</v>
      </c>
      <c r="C119" s="102">
        <v>9.7185714285714292E-2</v>
      </c>
      <c r="D119" s="102">
        <v>1.8880323076923073E-2</v>
      </c>
      <c r="E119" s="102">
        <f t="shared" si="1"/>
        <v>7.8305391208791222E-2</v>
      </c>
      <c r="F119" s="99">
        <v>7</v>
      </c>
    </row>
    <row r="120" spans="2:6">
      <c r="B120" s="101" t="s">
        <v>1188</v>
      </c>
      <c r="C120" s="102">
        <v>9.5749999999999988E-2</v>
      </c>
      <c r="D120" s="102">
        <v>1.3756846153846161E-2</v>
      </c>
      <c r="E120" s="102">
        <f t="shared" si="1"/>
        <v>8.1993153846153827E-2</v>
      </c>
      <c r="F120" s="99">
        <v>4</v>
      </c>
    </row>
    <row r="121" spans="2:6">
      <c r="B121" s="101">
        <v>2020.3</v>
      </c>
      <c r="C121" s="102">
        <v>9.2999999999999985E-2</v>
      </c>
      <c r="D121" s="102">
        <v>1.3650969696969693E-2</v>
      </c>
      <c r="E121" s="102">
        <f t="shared" si="1"/>
        <v>7.9349030303030296E-2</v>
      </c>
      <c r="F121" s="99">
        <v>6</v>
      </c>
    </row>
    <row r="122" spans="2:6">
      <c r="B122" s="101">
        <v>2020.4</v>
      </c>
      <c r="C122" s="102">
        <v>9.5599999999999991E-2</v>
      </c>
      <c r="D122" s="102">
        <v>1.6167287878787885E-2</v>
      </c>
      <c r="E122" s="102">
        <f t="shared" si="1"/>
        <v>7.9432712121212112E-2</v>
      </c>
      <c r="F122" s="99">
        <v>10</v>
      </c>
    </row>
    <row r="123" spans="2:6">
      <c r="B123" s="101">
        <v>2021.1</v>
      </c>
      <c r="C123" s="102">
        <v>9.4500000000000001E-2</v>
      </c>
      <c r="D123" s="102">
        <v>2.0693546875000003E-2</v>
      </c>
      <c r="E123" s="102">
        <f t="shared" si="1"/>
        <v>7.3806453125000004E-2</v>
      </c>
      <c r="F123" s="99">
        <v>2</v>
      </c>
    </row>
    <row r="124" spans="2:6">
      <c r="B124" s="101">
        <v>2021.2</v>
      </c>
      <c r="C124" s="102">
        <v>9.4683333333333328E-2</v>
      </c>
      <c r="D124" s="102">
        <v>2.2536384615384621E-2</v>
      </c>
      <c r="E124" s="102">
        <f t="shared" si="1"/>
        <v>7.2146948717948703E-2</v>
      </c>
      <c r="F124" s="99">
        <v>6</v>
      </c>
    </row>
    <row r="125" spans="2:6">
      <c r="B125" s="101">
        <v>2021.3</v>
      </c>
      <c r="C125" s="102">
        <v>9.2740000000000003E-2</v>
      </c>
      <c r="D125" s="102">
        <v>1.9311075757575756E-2</v>
      </c>
      <c r="E125" s="102">
        <f t="shared" si="1"/>
        <v>7.3428924242424254E-2</v>
      </c>
      <c r="F125" s="99">
        <v>5</v>
      </c>
    </row>
    <row r="126" spans="2:6">
      <c r="B126" s="101">
        <v>2021.4</v>
      </c>
      <c r="C126" s="102">
        <v>9.69E-2</v>
      </c>
      <c r="D126" s="102">
        <v>1.943701515151515E-2</v>
      </c>
      <c r="E126" s="102">
        <f t="shared" si="1"/>
        <v>7.746298484848485E-2</v>
      </c>
      <c r="F126" s="99">
        <v>12</v>
      </c>
    </row>
    <row r="127" spans="2:6">
      <c r="B127" s="101">
        <v>2022.1</v>
      </c>
      <c r="C127" s="102">
        <v>9.4500000000000015E-2</v>
      </c>
      <c r="D127" s="102">
        <v>2.2523281249999996E-2</v>
      </c>
      <c r="E127" s="102">
        <f t="shared" si="1"/>
        <v>7.1976718750000016E-2</v>
      </c>
      <c r="F127" s="99">
        <v>3</v>
      </c>
    </row>
    <row r="128" spans="2:6">
      <c r="B128" s="101">
        <v>2022.2</v>
      </c>
      <c r="C128" s="102">
        <v>9.5000000000000001E-2</v>
      </c>
      <c r="D128" s="102">
        <v>3.0324123076923084E-2</v>
      </c>
      <c r="E128" s="102">
        <f t="shared" si="1"/>
        <v>6.4675876923076914E-2</v>
      </c>
      <c r="F128" s="99">
        <v>2</v>
      </c>
    </row>
    <row r="129" spans="2:6">
      <c r="B129" s="101">
        <v>2022.3</v>
      </c>
      <c r="C129" s="102">
        <v>9.1399999999999995E-2</v>
      </c>
      <c r="D129" s="102">
        <v>3.2550939393939403E-2</v>
      </c>
      <c r="E129" s="102">
        <f t="shared" si="1"/>
        <v>5.8849060606060592E-2</v>
      </c>
      <c r="F129" s="99">
        <v>3</v>
      </c>
    </row>
    <row r="130" spans="2:6">
      <c r="B130" s="100">
        <v>2022.4</v>
      </c>
      <c r="C130" s="102">
        <v>9.9358823529411763E-2</v>
      </c>
      <c r="D130" s="102">
        <v>3.8797984615384619E-2</v>
      </c>
      <c r="E130" s="102">
        <f t="shared" si="1"/>
        <v>6.0560838914027144E-2</v>
      </c>
      <c r="F130" s="99">
        <v>17</v>
      </c>
    </row>
    <row r="131" spans="2:6">
      <c r="B131" s="100">
        <v>2023.1</v>
      </c>
      <c r="C131" s="102">
        <v>9.7300000000000011E-2</v>
      </c>
      <c r="D131" s="102">
        <v>3.7428369230769219E-2</v>
      </c>
      <c r="E131" s="102">
        <f t="shared" si="1"/>
        <v>5.9871630769230792E-2</v>
      </c>
      <c r="F131" s="99">
        <v>5</v>
      </c>
    </row>
    <row r="132" spans="2:6">
      <c r="B132" s="100">
        <v>2023.2</v>
      </c>
      <c r="C132" s="102">
        <v>9.6666666666666679E-2</v>
      </c>
      <c r="D132" s="102">
        <v>3.8023369230769231E-2</v>
      </c>
      <c r="E132" s="102">
        <f t="shared" si="1"/>
        <v>5.8643297435897447E-2</v>
      </c>
      <c r="F132" s="99">
        <v>3</v>
      </c>
    </row>
    <row r="133" spans="2:6">
      <c r="B133" s="100">
        <v>2023.3</v>
      </c>
      <c r="C133" s="102">
        <v>9.7888888888888873E-2</v>
      </c>
      <c r="D133" s="102">
        <v>4.2271369230769247E-2</v>
      </c>
      <c r="E133" s="102">
        <f t="shared" si="1"/>
        <v>5.5617519658119625E-2</v>
      </c>
      <c r="F133" s="99">
        <v>9</v>
      </c>
    </row>
    <row r="134" spans="2:6">
      <c r="B134" s="100">
        <v>2023.4</v>
      </c>
      <c r="C134" s="102">
        <v>9.8483333333333339E-2</v>
      </c>
      <c r="D134" s="102">
        <v>4.5814830769230791E-2</v>
      </c>
      <c r="E134" s="102">
        <f t="shared" si="1"/>
        <v>5.2668502564102548E-2</v>
      </c>
      <c r="F134" s="99">
        <v>18</v>
      </c>
    </row>
    <row r="135" spans="2:6">
      <c r="B135" s="100">
        <v>2024.1</v>
      </c>
      <c r="C135" s="102">
        <v>9.6728571428571428E-2</v>
      </c>
      <c r="D135" s="102">
        <v>4.3217861538461522E-2</v>
      </c>
      <c r="E135" s="102">
        <f t="shared" si="1"/>
        <v>5.3510709890109906E-2</v>
      </c>
      <c r="F135" s="99">
        <v>7</v>
      </c>
    </row>
    <row r="136" spans="2:6">
      <c r="B136" s="100">
        <v>2024.2</v>
      </c>
      <c r="C136" s="102">
        <v>9.8966666666666661E-2</v>
      </c>
      <c r="D136" s="102">
        <v>4.5760249999999988E-2</v>
      </c>
      <c r="E136" s="102">
        <f t="shared" ref="E136:E139" si="2">C136-D136</f>
        <v>5.3206416666666673E-2</v>
      </c>
      <c r="F136" s="99">
        <v>3</v>
      </c>
    </row>
    <row r="137" spans="2:6">
      <c r="B137" s="100">
        <v>2024.3</v>
      </c>
      <c r="C137" s="102">
        <v>9.8800000000000013E-2</v>
      </c>
      <c r="D137" s="102">
        <v>4.2270787878787887E-2</v>
      </c>
      <c r="E137" s="102">
        <f t="shared" si="2"/>
        <v>5.6529212121212126E-2</v>
      </c>
      <c r="F137" s="99">
        <v>8</v>
      </c>
    </row>
    <row r="138" spans="2:6">
      <c r="B138" s="100">
        <v>2024.4</v>
      </c>
      <c r="C138" s="102">
        <v>9.897857142857143E-2</v>
      </c>
      <c r="D138" s="102">
        <v>4.4956424242424256E-2</v>
      </c>
      <c r="E138" s="102">
        <f t="shared" si="2"/>
        <v>5.4022147186147174E-2</v>
      </c>
      <c r="F138" s="99">
        <v>14</v>
      </c>
    </row>
    <row r="139" spans="2:6">
      <c r="B139" s="100">
        <v>2025.1</v>
      </c>
      <c r="C139" s="102">
        <v>9.824999999999999E-2</v>
      </c>
      <c r="D139" s="102">
        <v>4.7136281250000002E-2</v>
      </c>
      <c r="E139" s="102">
        <f t="shared" si="2"/>
        <v>5.1113718749999988E-2</v>
      </c>
      <c r="F139" s="99">
        <v>10</v>
      </c>
    </row>
    <row r="140" spans="2:6">
      <c r="B140" s="110" t="s">
        <v>1122</v>
      </c>
      <c r="C140" s="111">
        <f>AVERAGE(C7:C139)</f>
        <v>0.10557828507718878</v>
      </c>
      <c r="D140" s="111">
        <f>AVERAGE(D7:D139)</f>
        <v>4.5350880017619728E-2</v>
      </c>
      <c r="E140" s="111">
        <f>AVERAGE(E7:E139)</f>
        <v>6.0227405059569077E-2</v>
      </c>
      <c r="F140" s="99">
        <f>SUM(F7:F139)</f>
        <v>780</v>
      </c>
    </row>
    <row r="141" spans="2:6" ht="13.5" thickBot="1">
      <c r="B141" s="153" t="s">
        <v>1189</v>
      </c>
      <c r="C141" s="154">
        <f>MEDIAN(C7:C139)</f>
        <v>0.10426666666666667</v>
      </c>
      <c r="D141" s="154">
        <f>MEDIAN(D7:D139)</f>
        <v>4.5697861538461525E-2</v>
      </c>
      <c r="E141" s="154">
        <f>MEDIAN(E7:E139)</f>
        <v>6.0560838914027144E-2</v>
      </c>
    </row>
    <row r="142" spans="2:6">
      <c r="B142" s="101"/>
      <c r="D142" s="102"/>
    </row>
    <row r="143" spans="2:6">
      <c r="B143" s="101"/>
      <c r="D143" s="102"/>
    </row>
    <row r="144" spans="2:6">
      <c r="D144" s="102"/>
    </row>
    <row r="145" spans="4:4">
      <c r="D145" s="102"/>
    </row>
    <row r="146" spans="4:4">
      <c r="D146" s="102"/>
    </row>
    <row r="147" spans="4:4">
      <c r="D147" s="102"/>
    </row>
    <row r="148" spans="4:4">
      <c r="D148" s="102"/>
    </row>
    <row r="1249" spans="26:28">
      <c r="Z1249" s="99">
        <f>M1249</f>
        <v>0</v>
      </c>
      <c r="AA1249" s="99">
        <f>S1249/100</f>
        <v>0</v>
      </c>
      <c r="AB1249" s="99" t="e">
        <v>#N/A</v>
      </c>
    </row>
  </sheetData>
  <mergeCells count="1">
    <mergeCell ref="B2:E2"/>
  </mergeCells>
  <printOptions horizontalCentered="1"/>
  <pageMargins left="0.7" right="0.7" top="0.75" bottom="0.75" header="0.3" footer="0.3"/>
  <pageSetup scale="58" fitToWidth="0" orientation="portrait" useFirstPageNumber="1" r:id="rId1"/>
  <headerFooter>
    <oddHeader>&amp;R&amp;"Times New Roman,Bold"KyPSC Case No. 2024-00354
Attachment JCN-Rebuttal-5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O36"/>
  <sheetViews>
    <sheetView view="pageLayout" zoomScale="60" zoomScaleNormal="85" zoomScaleSheetLayoutView="85" zoomScalePageLayoutView="60" workbookViewId="0"/>
  </sheetViews>
  <sheetFormatPr defaultColWidth="9.140625" defaultRowHeight="12.75"/>
  <cols>
    <col min="1" max="1" width="3" style="18" customWidth="1"/>
    <col min="2" max="2" width="33.140625" style="18" customWidth="1"/>
    <col min="3" max="3" width="7.7109375" style="18" customWidth="1"/>
    <col min="4" max="4" width="15.42578125" style="18" customWidth="1"/>
    <col min="5" max="5" width="12.28515625" style="18" customWidth="1"/>
    <col min="6" max="6" width="14.85546875" style="18" customWidth="1"/>
    <col min="7" max="7" width="12" style="18" customWidth="1"/>
    <col min="8" max="8" width="13" style="18" customWidth="1"/>
    <col min="9" max="9" width="13.42578125" style="18" customWidth="1"/>
    <col min="10" max="10" width="12.5703125" style="18" customWidth="1"/>
    <col min="11" max="11" width="14" style="18" customWidth="1"/>
    <col min="12" max="12" width="12.85546875" style="18" customWidth="1"/>
    <col min="13" max="13" width="15.7109375" style="18" customWidth="1"/>
    <col min="14" max="14" width="19" style="18" bestFit="1" customWidth="1"/>
    <col min="15" max="16384" width="9.140625" style="18"/>
  </cols>
  <sheetData>
    <row r="1" spans="1:15" ht="12.75" customHeight="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>
      <c r="B2" s="214" t="s">
        <v>1190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5" ht="12.75" customHeight="1"/>
    <row r="4" spans="1:15" ht="12.75" customHeight="1" thickBot="1">
      <c r="D4" s="26" t="s">
        <v>23</v>
      </c>
      <c r="E4" s="26" t="s">
        <v>24</v>
      </c>
      <c r="F4" s="26" t="s">
        <v>25</v>
      </c>
      <c r="G4" s="26" t="s">
        <v>26</v>
      </c>
      <c r="H4" s="26" t="s">
        <v>27</v>
      </c>
      <c r="I4" s="26" t="s">
        <v>28</v>
      </c>
      <c r="J4" s="26" t="s">
        <v>29</v>
      </c>
      <c r="K4" s="26" t="s">
        <v>63</v>
      </c>
      <c r="L4" s="26" t="s">
        <v>54</v>
      </c>
      <c r="M4" s="26" t="s">
        <v>64</v>
      </c>
      <c r="O4" s="20"/>
    </row>
    <row r="5" spans="1:15" ht="63" customHeight="1">
      <c r="A5" s="21"/>
      <c r="B5" s="155"/>
      <c r="C5" s="155"/>
      <c r="D5" s="174" t="s">
        <v>1312</v>
      </c>
      <c r="E5" s="174" t="s">
        <v>1313</v>
      </c>
      <c r="F5" s="174" t="s">
        <v>1314</v>
      </c>
      <c r="G5" s="174" t="s">
        <v>1315</v>
      </c>
      <c r="H5" s="174" t="s">
        <v>1316</v>
      </c>
      <c r="I5" s="174" t="s">
        <v>1317</v>
      </c>
      <c r="J5" s="174" t="s">
        <v>1318</v>
      </c>
      <c r="K5" s="173" t="s">
        <v>1191</v>
      </c>
      <c r="L5" s="156" t="s">
        <v>1192</v>
      </c>
      <c r="M5" s="156" t="s">
        <v>1193</v>
      </c>
    </row>
    <row r="6" spans="1:15">
      <c r="A6" s="22"/>
      <c r="B6" s="10" t="str">
        <f>'JCN-R4 CAPM Total MRP 1'!B8</f>
        <v>Alliant Energy Corporation</v>
      </c>
      <c r="C6" s="10" t="str">
        <f>'JCN-R4 CAPM Total MRP 1'!C8</f>
        <v>LNT</v>
      </c>
      <c r="D6" s="36">
        <v>0.12</v>
      </c>
      <c r="E6" s="61">
        <v>15681</v>
      </c>
      <c r="F6" s="36">
        <v>0.44700000000000001</v>
      </c>
      <c r="G6" s="160">
        <f t="shared" ref="G6" si="0">E6*F6</f>
        <v>7009.4070000000002</v>
      </c>
      <c r="H6" s="61">
        <v>17070</v>
      </c>
      <c r="I6" s="36">
        <v>0.48</v>
      </c>
      <c r="J6" s="45">
        <f>H6*I6</f>
        <v>8193.6</v>
      </c>
      <c r="K6" s="37">
        <f t="shared" ref="K6" si="1">IFERROR((J6/G6)^(1/5)-1, " ")</f>
        <v>3.1712508834756958E-2</v>
      </c>
      <c r="L6" s="38">
        <f t="shared" ref="L6" si="2">IFERROR(2*(1+K6)/(2+K6), " ")</f>
        <v>1.0156087579797128</v>
      </c>
      <c r="M6" s="39">
        <f t="shared" ref="M6" si="3">D6*L6</f>
        <v>0.12187305095756554</v>
      </c>
    </row>
    <row r="7" spans="1:15">
      <c r="A7" s="22"/>
      <c r="B7" s="10" t="str">
        <f>'JCN-R4 CAPM Total MRP 1'!B9</f>
        <v>Ameren Corporation</v>
      </c>
      <c r="C7" s="10" t="str">
        <f>'JCN-R4 CAPM Total MRP 1'!C9</f>
        <v>AEE</v>
      </c>
      <c r="D7" s="36">
        <v>0.1</v>
      </c>
      <c r="E7" s="61">
        <v>25432</v>
      </c>
      <c r="F7" s="36">
        <v>0.45300000000000001</v>
      </c>
      <c r="G7" s="160">
        <f t="shared" ref="G7:G20" si="4">E7*F7</f>
        <v>11520.696</v>
      </c>
      <c r="H7" s="61">
        <v>29500</v>
      </c>
      <c r="I7" s="36">
        <v>0.48499999999999999</v>
      </c>
      <c r="J7" s="45">
        <f t="shared" ref="J7:J20" si="5">H7*I7</f>
        <v>14307.5</v>
      </c>
      <c r="K7" s="37">
        <f t="shared" ref="K7:K20" si="6">IFERROR((J7/G7)^(1/5)-1, " ")</f>
        <v>4.4280113098836393E-2</v>
      </c>
      <c r="L7" s="38">
        <f t="shared" ref="L7:L20" si="7">IFERROR(2*(1+K7)/(2+K7), " ")</f>
        <v>1.0216604920309642</v>
      </c>
      <c r="M7" s="39">
        <f t="shared" ref="M7:M20" si="8">D7*L7</f>
        <v>0.10216604920309642</v>
      </c>
    </row>
    <row r="8" spans="1:15">
      <c r="A8" s="22"/>
      <c r="B8" s="10" t="str">
        <f>'JCN-R4 CAPM Total MRP 1'!B10</f>
        <v>American Electric Power Company, Inc.</v>
      </c>
      <c r="C8" s="10" t="str">
        <f>'JCN-R4 CAPM Total MRP 1'!C10</f>
        <v>AEP</v>
      </c>
      <c r="D8" s="36">
        <v>0.11</v>
      </c>
      <c r="E8" s="61">
        <v>67528</v>
      </c>
      <c r="F8" s="36">
        <v>0.42</v>
      </c>
      <c r="G8" s="160">
        <f t="shared" si="4"/>
        <v>28361.759999999998</v>
      </c>
      <c r="H8" s="61">
        <v>75900</v>
      </c>
      <c r="I8" s="36">
        <v>0.42499999999999999</v>
      </c>
      <c r="J8" s="45">
        <f t="shared" si="5"/>
        <v>32257.5</v>
      </c>
      <c r="K8" s="37">
        <f t="shared" si="6"/>
        <v>2.6075943559799031E-2</v>
      </c>
      <c r="L8" s="38">
        <f t="shared" si="7"/>
        <v>1.0128701708554833</v>
      </c>
      <c r="M8" s="39">
        <f t="shared" si="8"/>
        <v>0.11141571879410316</v>
      </c>
    </row>
    <row r="9" spans="1:15">
      <c r="A9" s="22"/>
      <c r="B9" s="10" t="str">
        <f>'JCN-R4 CAPM Total MRP 1'!B11</f>
        <v>Entergy Corporation</v>
      </c>
      <c r="C9" s="10" t="str">
        <f>'JCN-R4 CAPM Total MRP 1'!C11</f>
        <v>ETR</v>
      </c>
      <c r="D9" s="36">
        <v>9.5000000000000001E-2</v>
      </c>
      <c r="E9" s="61">
        <v>41917</v>
      </c>
      <c r="F9" s="36">
        <v>0.36</v>
      </c>
      <c r="G9" s="160">
        <f t="shared" si="4"/>
        <v>15090.119999999999</v>
      </c>
      <c r="H9" s="61">
        <v>55915</v>
      </c>
      <c r="I9" s="36">
        <v>0.36499999999999999</v>
      </c>
      <c r="J9" s="45">
        <f t="shared" ref="J9:J19" si="9">H9*I9</f>
        <v>20408.974999999999</v>
      </c>
      <c r="K9" s="37">
        <f t="shared" ref="K9:K19" si="10">IFERROR((J9/G9)^(1/5)-1, " ")</f>
        <v>6.2247456972755133E-2</v>
      </c>
      <c r="L9" s="38">
        <f t="shared" ref="L9:L14" si="11">IFERROR(2*(1+K9)/(2+K9), " ")</f>
        <v>1.0301842811163557</v>
      </c>
      <c r="M9" s="39">
        <f t="shared" ref="M9:M14" si="12">D9*L9</f>
        <v>9.7867506706053792E-2</v>
      </c>
    </row>
    <row r="10" spans="1:15">
      <c r="A10" s="22"/>
      <c r="B10" s="10" t="str">
        <f>'JCN-R4 CAPM Total MRP 1'!B12</f>
        <v>Evergy, Inc.</v>
      </c>
      <c r="C10" s="10" t="str">
        <f>'JCN-R4 CAPM Total MRP 1'!C12</f>
        <v>EVRG</v>
      </c>
      <c r="D10" s="36">
        <v>0.1</v>
      </c>
      <c r="E10" s="61">
        <v>21250</v>
      </c>
      <c r="F10" s="36">
        <v>0.48499999999999999</v>
      </c>
      <c r="G10" s="160">
        <f t="shared" si="4"/>
        <v>10306.25</v>
      </c>
      <c r="H10" s="61">
        <v>23400</v>
      </c>
      <c r="I10" s="36">
        <v>0.46500000000000002</v>
      </c>
      <c r="J10" s="45">
        <f t="shared" si="9"/>
        <v>10881</v>
      </c>
      <c r="K10" s="37">
        <f t="shared" si="10"/>
        <v>1.0912641535930856E-2</v>
      </c>
      <c r="L10" s="38">
        <f t="shared" si="11"/>
        <v>1.0054267108926203</v>
      </c>
      <c r="M10" s="39">
        <f t="shared" si="12"/>
        <v>0.10054267108926203</v>
      </c>
    </row>
    <row r="11" spans="1:15">
      <c r="A11" s="22"/>
      <c r="B11" s="10" t="str">
        <f>'JCN-R4 CAPM Total MRP 1'!B13</f>
        <v>IDACORP, Inc.</v>
      </c>
      <c r="C11" s="10" t="str">
        <f>'JCN-R4 CAPM Total MRP 1'!C13</f>
        <v>IDA</v>
      </c>
      <c r="D11" s="36">
        <v>0.09</v>
      </c>
      <c r="E11" s="61">
        <v>5683.4</v>
      </c>
      <c r="F11" s="36">
        <v>0.51200000000000001</v>
      </c>
      <c r="G11" s="160">
        <f t="shared" si="4"/>
        <v>2909.9007999999999</v>
      </c>
      <c r="H11" s="61">
        <v>7500</v>
      </c>
      <c r="I11" s="36">
        <v>0.505</v>
      </c>
      <c r="J11" s="45">
        <f t="shared" si="9"/>
        <v>3787.5</v>
      </c>
      <c r="K11" s="37">
        <f t="shared" si="10"/>
        <v>5.4131743262751497E-2</v>
      </c>
      <c r="L11" s="38">
        <f t="shared" si="11"/>
        <v>1.026352615133034</v>
      </c>
      <c r="M11" s="39">
        <f t="shared" si="12"/>
        <v>9.2371735361973059E-2</v>
      </c>
    </row>
    <row r="12" spans="1:15">
      <c r="A12" s="22"/>
      <c r="B12" s="10" t="str">
        <f>'JCN-R4 CAPM Total MRP 1'!B14</f>
        <v>NextEra Energy, Inc.</v>
      </c>
      <c r="C12" s="10" t="str">
        <f>'JCN-R4 CAPM Total MRP 1'!C14</f>
        <v>NEE</v>
      </c>
      <c r="D12" s="36">
        <v>0.14000000000000001</v>
      </c>
      <c r="E12" s="61">
        <v>122486</v>
      </c>
      <c r="F12" s="36">
        <v>0.41</v>
      </c>
      <c r="G12" s="160">
        <f t="shared" si="4"/>
        <v>50219.259999999995</v>
      </c>
      <c r="H12" s="61">
        <v>189400</v>
      </c>
      <c r="I12" s="36">
        <v>0.42</v>
      </c>
      <c r="J12" s="45">
        <f t="shared" si="9"/>
        <v>79548</v>
      </c>
      <c r="K12" s="37">
        <f t="shared" si="10"/>
        <v>9.6356488553936748E-2</v>
      </c>
      <c r="L12" s="38">
        <f t="shared" si="11"/>
        <v>1.0459637895940128</v>
      </c>
      <c r="M12" s="39">
        <f t="shared" si="12"/>
        <v>0.14643493054316181</v>
      </c>
    </row>
    <row r="13" spans="1:15">
      <c r="A13" s="22"/>
      <c r="B13" s="10" t="str">
        <f>'JCN-R4 CAPM Total MRP 1'!B15</f>
        <v>NorthWestern Corporation</v>
      </c>
      <c r="C13" s="10" t="str">
        <f>'JCN-R4 CAPM Total MRP 1'!C15</f>
        <v>NWE</v>
      </c>
      <c r="D13" s="36">
        <v>0.08</v>
      </c>
      <c r="E13" s="61">
        <v>5475.4</v>
      </c>
      <c r="F13" s="36">
        <v>0.50900000000000001</v>
      </c>
      <c r="G13" s="160">
        <f t="shared" si="4"/>
        <v>2786.9785999999999</v>
      </c>
      <c r="H13" s="61">
        <v>6700</v>
      </c>
      <c r="I13" s="36">
        <v>0.495</v>
      </c>
      <c r="J13" s="45">
        <f t="shared" si="9"/>
        <v>3316.5</v>
      </c>
      <c r="K13" s="37">
        <f t="shared" si="10"/>
        <v>3.5402653234987813E-2</v>
      </c>
      <c r="L13" s="38">
        <f t="shared" si="11"/>
        <v>1.017393439661052</v>
      </c>
      <c r="M13" s="39">
        <f t="shared" si="12"/>
        <v>8.1391475172884156E-2</v>
      </c>
    </row>
    <row r="14" spans="1:15">
      <c r="A14" s="22"/>
      <c r="B14" s="10" t="str">
        <f>'JCN-R4 CAPM Total MRP 1'!B16</f>
        <v>OGE Energy Corporation</v>
      </c>
      <c r="C14" s="10" t="str">
        <f>'JCN-R4 CAPM Total MRP 1'!C16</f>
        <v>OGE</v>
      </c>
      <c r="D14" s="36">
        <v>0.13</v>
      </c>
      <c r="E14" s="61">
        <v>9726.7999999999993</v>
      </c>
      <c r="F14" s="36">
        <v>0.49199999999999999</v>
      </c>
      <c r="G14" s="160">
        <f t="shared" si="4"/>
        <v>4785.5855999999994</v>
      </c>
      <c r="H14" s="61">
        <v>10400</v>
      </c>
      <c r="I14" s="36">
        <v>0.5</v>
      </c>
      <c r="J14" s="45">
        <f t="shared" si="9"/>
        <v>5200</v>
      </c>
      <c r="K14" s="37">
        <f t="shared" si="10"/>
        <v>1.6748758894592486E-2</v>
      </c>
      <c r="L14" s="38">
        <f t="shared" si="11"/>
        <v>1.0083048316359311</v>
      </c>
      <c r="M14" s="39">
        <f t="shared" si="12"/>
        <v>0.13107962811267104</v>
      </c>
    </row>
    <row r="15" spans="1:15">
      <c r="A15" s="22"/>
      <c r="B15" s="10" t="str">
        <f>'JCN-R4 CAPM Total MRP 1'!B17</f>
        <v>Pinnacle West Capital Corporation</v>
      </c>
      <c r="C15" s="10" t="str">
        <f>'JCN-R4 CAPM Total MRP 1'!C17</f>
        <v>PNW</v>
      </c>
      <c r="D15" s="36">
        <v>8.5000000000000006E-2</v>
      </c>
      <c r="E15" s="61">
        <v>13718</v>
      </c>
      <c r="F15" s="36">
        <v>0.45</v>
      </c>
      <c r="G15" s="160">
        <f t="shared" si="4"/>
        <v>6173.1</v>
      </c>
      <c r="H15" s="61">
        <v>18300</v>
      </c>
      <c r="I15" s="36">
        <v>0.48</v>
      </c>
      <c r="J15" s="45">
        <f t="shared" si="9"/>
        <v>8784</v>
      </c>
      <c r="K15" s="37">
        <f t="shared" si="10"/>
        <v>7.309408984357213E-2</v>
      </c>
      <c r="L15" s="38">
        <f t="shared" ref="L15:L19" si="13">IFERROR(2*(1+K15)/(2+K15), " ")</f>
        <v>1.0352584526682471</v>
      </c>
      <c r="M15" s="39">
        <f t="shared" ref="M15:M19" si="14">D15*L15</f>
        <v>8.799696847680101E-2</v>
      </c>
    </row>
    <row r="16" spans="1:15">
      <c r="A16" s="22"/>
      <c r="B16" s="10" t="str">
        <f>'JCN-R4 CAPM Total MRP 1'!B18</f>
        <v>TXNM Energy, Inc.</v>
      </c>
      <c r="C16" s="10" t="str">
        <f>'JCN-R4 CAPM Total MRP 1'!C18</f>
        <v>TXNM</v>
      </c>
      <c r="D16" s="36">
        <v>0.1</v>
      </c>
      <c r="E16" s="61">
        <v>6602.3</v>
      </c>
      <c r="F16" s="36">
        <v>0.35599999999999998</v>
      </c>
      <c r="G16" s="160">
        <f t="shared" si="4"/>
        <v>2350.4187999999999</v>
      </c>
      <c r="H16" s="61">
        <v>10400</v>
      </c>
      <c r="I16" s="36">
        <v>0.30499999999999999</v>
      </c>
      <c r="J16" s="45">
        <f t="shared" si="9"/>
        <v>3172</v>
      </c>
      <c r="K16" s="37">
        <f t="shared" si="10"/>
        <v>6.1787443841461842E-2</v>
      </c>
      <c r="L16" s="38">
        <f t="shared" si="13"/>
        <v>1.0299679018930976</v>
      </c>
      <c r="M16" s="39">
        <f t="shared" si="14"/>
        <v>0.10299679018930977</v>
      </c>
    </row>
    <row r="17" spans="1:14">
      <c r="A17" s="22"/>
      <c r="B17" s="10" t="str">
        <f>'JCN-R4 CAPM Total MRP 1'!B19</f>
        <v>Portland General Electric Company</v>
      </c>
      <c r="C17" s="10" t="str">
        <f>'JCN-R4 CAPM Total MRP 1'!C19</f>
        <v>POR</v>
      </c>
      <c r="D17" s="36">
        <v>9.5000000000000001E-2</v>
      </c>
      <c r="E17" s="61">
        <v>7513</v>
      </c>
      <c r="F17" s="36">
        <v>0.442</v>
      </c>
      <c r="G17" s="160">
        <f t="shared" si="4"/>
        <v>3320.7460000000001</v>
      </c>
      <c r="H17" s="61">
        <v>10750</v>
      </c>
      <c r="I17" s="36">
        <v>0.46</v>
      </c>
      <c r="J17" s="45">
        <f t="shared" si="9"/>
        <v>4945</v>
      </c>
      <c r="K17" s="37">
        <f t="shared" si="10"/>
        <v>8.2894449140537896E-2</v>
      </c>
      <c r="L17" s="38">
        <f t="shared" si="13"/>
        <v>1.039797719550668</v>
      </c>
      <c r="M17" s="39">
        <f t="shared" si="14"/>
        <v>9.8780783357313467E-2</v>
      </c>
    </row>
    <row r="18" spans="1:14">
      <c r="A18" s="22"/>
      <c r="B18" s="10" t="str">
        <f>'JCN-R4 CAPM Total MRP 1'!B20</f>
        <v>PPL Corporation</v>
      </c>
      <c r="C18" s="10" t="str">
        <f>'JCN-R4 CAPM Total MRP 1'!C20</f>
        <v>PPL</v>
      </c>
      <c r="D18" s="36">
        <v>9.5000000000000001E-2</v>
      </c>
      <c r="E18" s="61">
        <v>29875</v>
      </c>
      <c r="F18" s="36">
        <v>0.49</v>
      </c>
      <c r="G18" s="160">
        <f t="shared" si="4"/>
        <v>14638.75</v>
      </c>
      <c r="H18" s="61">
        <v>34280</v>
      </c>
      <c r="I18" s="36">
        <v>0.505</v>
      </c>
      <c r="J18" s="45">
        <f t="shared" si="9"/>
        <v>17311.400000000001</v>
      </c>
      <c r="K18" s="37">
        <f t="shared" si="10"/>
        <v>3.4107384659517015E-2</v>
      </c>
      <c r="L18" s="38">
        <f t="shared" si="13"/>
        <v>1.0167677404431752</v>
      </c>
      <c r="M18" s="39">
        <f t="shared" si="14"/>
        <v>9.6592935342101643E-2</v>
      </c>
    </row>
    <row r="19" spans="1:14">
      <c r="A19" s="22"/>
      <c r="B19" s="10" t="str">
        <f>'JCN-R4 CAPM Total MRP 1'!B21</f>
        <v>Southern Company</v>
      </c>
      <c r="C19" s="10" t="str">
        <f>'JCN-R4 CAPM Total MRP 1'!C21</f>
        <v>SO</v>
      </c>
      <c r="D19" s="36">
        <v>0.14499999999999999</v>
      </c>
      <c r="E19" s="61">
        <v>85000</v>
      </c>
      <c r="F19" s="36">
        <v>0.36</v>
      </c>
      <c r="G19" s="160">
        <f t="shared" si="4"/>
        <v>30600</v>
      </c>
      <c r="H19" s="61">
        <v>93500</v>
      </c>
      <c r="I19" s="36">
        <v>0.37</v>
      </c>
      <c r="J19" s="45">
        <f t="shared" si="9"/>
        <v>34595</v>
      </c>
      <c r="K19" s="37">
        <f t="shared" si="10"/>
        <v>2.4845460314497414E-2</v>
      </c>
      <c r="L19" s="38">
        <f t="shared" si="13"/>
        <v>1.01227029953715</v>
      </c>
      <c r="M19" s="39">
        <f t="shared" si="14"/>
        <v>0.14677919343288673</v>
      </c>
    </row>
    <row r="20" spans="1:14">
      <c r="A20" s="22"/>
      <c r="B20" s="10" t="str">
        <f>'JCN-R4 CAPM Total MRP 1'!B22</f>
        <v>Xcel Energy Inc.</v>
      </c>
      <c r="C20" s="10" t="str">
        <f>'JCN-R4 CAPM Total MRP 1'!C22</f>
        <v>XEL</v>
      </c>
      <c r="D20" s="36">
        <v>0.11</v>
      </c>
      <c r="E20" s="61">
        <v>42529</v>
      </c>
      <c r="F20" s="36">
        <v>0.41399999999999998</v>
      </c>
      <c r="G20" s="160">
        <f t="shared" si="4"/>
        <v>17607.005999999998</v>
      </c>
      <c r="H20" s="61">
        <v>64225</v>
      </c>
      <c r="I20" s="36">
        <v>0.39</v>
      </c>
      <c r="J20" s="45">
        <f t="shared" si="5"/>
        <v>25047.75</v>
      </c>
      <c r="K20" s="37">
        <f t="shared" si="6"/>
        <v>7.304180358028356E-2</v>
      </c>
      <c r="L20" s="38">
        <f t="shared" si="7"/>
        <v>1.0352341199555819</v>
      </c>
      <c r="M20" s="39">
        <f t="shared" si="8"/>
        <v>0.113875753195114</v>
      </c>
    </row>
    <row r="21" spans="1:14" ht="12.75" customHeight="1">
      <c r="A21" s="22"/>
      <c r="B21" s="89" t="s">
        <v>20</v>
      </c>
      <c r="C21" s="90"/>
      <c r="D21" s="91"/>
      <c r="E21" s="91"/>
      <c r="F21" s="91"/>
      <c r="G21" s="91"/>
      <c r="H21" s="91"/>
      <c r="I21" s="91"/>
      <c r="J21" s="91"/>
      <c r="K21" s="91"/>
      <c r="L21" s="92"/>
      <c r="M21" s="93">
        <f>MEDIAN(M6:M20)</f>
        <v>0.10216604920309642</v>
      </c>
    </row>
    <row r="22" spans="1:14" ht="12.75" customHeight="1" thickBot="1">
      <c r="A22" s="22"/>
      <c r="B22" s="54" t="s">
        <v>21</v>
      </c>
      <c r="C22" s="55"/>
      <c r="D22" s="56"/>
      <c r="E22" s="56"/>
      <c r="F22" s="56"/>
      <c r="G22" s="56"/>
      <c r="H22" s="56"/>
      <c r="I22" s="56"/>
      <c r="J22" s="56"/>
      <c r="K22" s="56"/>
      <c r="L22" s="54"/>
      <c r="M22" s="57">
        <f>AVERAGE(M6:M20)</f>
        <v>0.10881101266228653</v>
      </c>
    </row>
    <row r="23" spans="1:14" ht="12.75" customHeight="1">
      <c r="B23" s="27"/>
    </row>
    <row r="24" spans="1:14" ht="12.75" customHeight="1">
      <c r="B24" s="157" t="s">
        <v>30</v>
      </c>
      <c r="N24" s="26"/>
    </row>
    <row r="25" spans="1:14" ht="12.75" customHeight="1">
      <c r="B25" s="34" t="s">
        <v>1261</v>
      </c>
      <c r="G25" s="28"/>
      <c r="H25" s="29"/>
      <c r="I25" s="29"/>
      <c r="J25" s="29"/>
      <c r="K25" s="29"/>
      <c r="L25" s="29"/>
      <c r="M25" s="29"/>
      <c r="N25" s="30"/>
    </row>
    <row r="26" spans="1:14" ht="12.75" customHeight="1">
      <c r="B26" s="34" t="s">
        <v>1262</v>
      </c>
      <c r="G26" s="25"/>
      <c r="H26" s="25"/>
      <c r="I26" s="25"/>
      <c r="J26" s="25"/>
      <c r="K26" s="25"/>
      <c r="L26" s="25"/>
      <c r="N26" s="25"/>
    </row>
    <row r="27" spans="1:14" ht="12.75" customHeight="1">
      <c r="B27" s="34" t="s">
        <v>1263</v>
      </c>
      <c r="G27" s="23"/>
      <c r="H27" s="23"/>
      <c r="I27" s="23"/>
      <c r="J27" s="23"/>
      <c r="K27" s="23"/>
      <c r="L27" s="23"/>
      <c r="N27" s="23"/>
    </row>
    <row r="28" spans="1:14" ht="12.75" customHeight="1">
      <c r="B28" s="24" t="s">
        <v>1194</v>
      </c>
    </row>
    <row r="29" spans="1:14" ht="12.75" customHeight="1">
      <c r="B29" s="34" t="s">
        <v>46</v>
      </c>
    </row>
    <row r="30" spans="1:14" ht="12.75" customHeight="1">
      <c r="B30" s="34" t="s">
        <v>1264</v>
      </c>
    </row>
    <row r="31" spans="1:14" ht="12.75" customHeight="1">
      <c r="B31" s="166" t="s">
        <v>1258</v>
      </c>
    </row>
    <row r="32" spans="1:14" ht="12.75" customHeight="1">
      <c r="B32" s="24" t="s">
        <v>1195</v>
      </c>
    </row>
    <row r="33" spans="2:2" ht="12.75" customHeight="1">
      <c r="B33" s="24" t="s">
        <v>1196</v>
      </c>
    </row>
    <row r="34" spans="2:2" ht="12.75" customHeight="1">
      <c r="B34" s="24" t="s">
        <v>1197</v>
      </c>
    </row>
    <row r="35" spans="2:2" ht="12.75" customHeight="1">
      <c r="B35" s="24"/>
    </row>
    <row r="36" spans="2:2" ht="12.75" customHeight="1">
      <c r="B36" s="24"/>
    </row>
  </sheetData>
  <mergeCells count="1">
    <mergeCell ref="B2:M2"/>
  </mergeCells>
  <conditionalFormatting sqref="B6:C20">
    <cfRule type="expression" dxfId="2" priority="2">
      <formula>"(blank)"</formula>
    </cfRule>
    <cfRule type="expression" dxfId="1" priority="3">
      <formula>#REF!</formula>
    </cfRule>
  </conditionalFormatting>
  <conditionalFormatting sqref="D6:J20 D21:K22">
    <cfRule type="expression" dxfId="0" priority="4">
      <formula>$D6="Yes"</formula>
    </cfRule>
  </conditionalFormatting>
  <pageMargins left="0.7" right="0.7" top="0.75" bottom="0.75" header="0.3" footer="0.3"/>
  <pageSetup scale="69" orientation="landscape" useFirstPageNumber="1" r:id="rId1"/>
  <headerFooter>
    <oddHeader>&amp;R&amp;"Times New Roman,Bold"KyPSC Case No. 2024-00354
Attachment JCN-Rebuttal-6
Page &amp;P of 1</oddHeader>
  </headerFooter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 8 6 0 d 4 d 0 9 - 3 2 4 1 - 4 9 4 3 - b 0 e 1 - 0 3 b 9 e 6 1 9 8 1 f 4 < / A r g o G u i d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D440EC42-5C50-4000-A418-4A82E6F93F90}">
  <ds:schemaRefs>
    <ds:schemaRef ds:uri="http://www.w3.org/2001/XMLSchema"/>
    <ds:schemaRef ds:uri="http://www.boozallen.com/argo/guid"/>
  </ds:schemaRefs>
</ds:datastoreItem>
</file>

<file path=customXml/itemProps2.xml><?xml version="1.0" encoding="utf-8"?>
<ds:datastoreItem xmlns:ds="http://schemas.openxmlformats.org/officeDocument/2006/customXml" ds:itemID="{283FE3CB-7EEE-4E8F-83F1-5E5BD07400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2EF5FA-5A61-44C5-A028-E16D6566B6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5F33C07-B084-4C98-8F52-CF54A3B7D40B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d26d66c-7442-4f2f-84b5-fd9d62aa561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JCN-R1 Summary ROE Results</vt:lpstr>
      <vt:lpstr>JCN-R2 Constant Growth DCF</vt:lpstr>
      <vt:lpstr>JCN-R3 SP500 Total MRP 1</vt:lpstr>
      <vt:lpstr>JCN-R3 SP500 FERC MRP 2</vt:lpstr>
      <vt:lpstr>JCN-R4 CAPM Total MRP 1</vt:lpstr>
      <vt:lpstr>JCN-R4 CAPM FERC MRP 2</vt:lpstr>
      <vt:lpstr>JCN-R5 Risk Premium - Elec</vt:lpstr>
      <vt:lpstr>JCN-R6 Exp Earnings</vt:lpstr>
      <vt:lpstr>'JCN-R1 Summary ROE Results'!Print_Area</vt:lpstr>
      <vt:lpstr>'JCN-R2 Constant Growth DCF'!Print_Area</vt:lpstr>
      <vt:lpstr>'JCN-R3 SP500 FERC MRP 2'!Print_Area</vt:lpstr>
      <vt:lpstr>'JCN-R3 SP500 Total MRP 1'!Print_Area</vt:lpstr>
      <vt:lpstr>'JCN-R4 CAPM FERC MRP 2'!Print_Area</vt:lpstr>
      <vt:lpstr>'JCN-R4 CAPM Total MRP 1'!Print_Area</vt:lpstr>
      <vt:lpstr>'JCN-R5 Risk Premium - Elec'!Print_Area</vt:lpstr>
      <vt:lpstr>'JCN-R6 Exp Earnings'!Print_Area</vt:lpstr>
      <vt:lpstr>'JCN-R3 SP500 FERC MRP 2'!Print_Titles</vt:lpstr>
      <vt:lpstr>'JCN-R3 SP500 Total MRP 1'!Print_Titles</vt:lpstr>
      <vt:lpstr>'JCN-R5 Risk Premium - Elec'!Print_Titles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2025-04-05T05:34:23Z</dcterms:created>
  <dcterms:modified xsi:type="dcterms:W3CDTF">2025-04-08T16:49:26Z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{19F20CE0-2789-4CBD-A680-FF5A3AB6DECB}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</Properties>
</file>