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ukeenergy.sharepoint.com/sites/2024DEKERC/202400xxx 2024 DEK Electric Rate Case/Discovery/AG's 1st Set of Data Requests (137)/"/>
    </mc:Choice>
  </mc:AlternateContent>
  <xr:revisionPtr revIDLastSave="0" documentId="13_ncr:1_{DF30C417-BF6D-420B-9404-11B3082572BA}" xr6:coauthVersionLast="47" xr6:coauthVersionMax="47" xr10:uidLastSave="{00000000-0000-0000-0000-000000000000}"/>
  <bookViews>
    <workbookView xWindow="-57720" yWindow="-120" windowWidth="29040" windowHeight="15720" xr2:uid="{4D2205A6-A5AC-408E-8740-EFF3F240D4F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 l="1"/>
  <c r="N8" i="1"/>
  <c r="B19" i="1" s="1"/>
  <c r="D19" i="1" s="1"/>
  <c r="F19" i="1" s="1"/>
  <c r="H19" i="1" s="1"/>
  <c r="N7" i="1"/>
  <c r="B18" i="1" s="1"/>
  <c r="D18" i="1" s="1"/>
  <c r="H9" i="1"/>
  <c r="I9" i="1"/>
  <c r="J9" i="1"/>
  <c r="K9" i="1"/>
  <c r="L9" i="1"/>
  <c r="M9" i="1"/>
  <c r="V8" i="1"/>
  <c r="V7" i="1"/>
  <c r="U9" i="1"/>
  <c r="T9" i="1"/>
  <c r="S9" i="1"/>
  <c r="R9" i="1"/>
  <c r="Q9" i="1"/>
  <c r="P9" i="1"/>
  <c r="C9" i="1"/>
  <c r="D9" i="1"/>
  <c r="E9" i="1"/>
  <c r="F9" i="1"/>
  <c r="G9" i="1"/>
  <c r="B9" i="1"/>
  <c r="B13" i="1" s="1"/>
  <c r="B14" i="1" l="1"/>
  <c r="B15" i="1" s="1"/>
  <c r="F18" i="1"/>
  <c r="D20" i="1"/>
  <c r="N9" i="1"/>
  <c r="V9" i="1"/>
  <c r="F20" i="1" l="1"/>
  <c r="H18" i="1"/>
  <c r="H20" i="1" s="1"/>
</calcChain>
</file>

<file path=xl/sharedStrings.xml><?xml version="1.0" encoding="utf-8"?>
<sst xmlns="http://schemas.openxmlformats.org/spreadsheetml/2006/main" count="19" uniqueCount="16">
  <si>
    <t>1320 - Transmission Own Scheduling</t>
  </si>
  <si>
    <t>PJM Market Admin Fees</t>
  </si>
  <si>
    <t>Total</t>
  </si>
  <si>
    <t>January through June 2023</t>
  </si>
  <si>
    <t>January through June 2024</t>
  </si>
  <si>
    <t>Escalation Calculation</t>
  </si>
  <si>
    <t>Escalation Percentage</t>
  </si>
  <si>
    <t>2024 Forecast</t>
  </si>
  <si>
    <t>Description</t>
  </si>
  <si>
    <t>Escalation Factor</t>
  </si>
  <si>
    <t>2023 Actual</t>
  </si>
  <si>
    <t>2025 Forecast</t>
  </si>
  <si>
    <t>1320 - Transmission Owner Scheduling, System Control and Dispatch Service</t>
  </si>
  <si>
    <t xml:space="preserve">2025 Forecasted Monthly </t>
  </si>
  <si>
    <t>Monthly Forecasted Amount included in Test Year</t>
  </si>
  <si>
    <t>Monthly Variance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</si>
</sst>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40" fontId="0" fillId="0" borderId="0" xfId="0" applyNumberFormat="1"/>
    <xf numFmtId="40" fontId="0" fillId="0" borderId="1" xfId="0" applyNumberFormat="1" applyBorder="1"/>
    <xf numFmtId="0" fontId="0" fillId="0" borderId="0" xfId="0" applyAlignment="1">
      <alignment horizontal="center"/>
    </xf>
    <xf numFmtId="9" fontId="0" fillId="0" borderId="0" xfId="2" applyFont="1"/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43" fontId="0" fillId="0" borderId="0" xfId="1" applyFont="1"/>
    <xf numFmtId="43" fontId="0" fillId="0" borderId="0" xfId="0" applyNumberFormat="1"/>
    <xf numFmtId="43" fontId="0" fillId="0" borderId="1" xfId="0" applyNumberFormat="1" applyBorder="1"/>
    <xf numFmtId="10" fontId="0" fillId="0" borderId="0" xfId="2" applyNumberFormat="1" applyFont="1"/>
    <xf numFmtId="0" fontId="2" fillId="0" borderId="0" xfId="0" applyFont="1"/>
    <xf numFmtId="0" fontId="2" fillId="0" borderId="0" xfId="0" applyFont="1" applyAlignment="1">
      <alignment horizontal="center" wrapText="1"/>
    </xf>
    <xf numFmtId="43" fontId="0" fillId="0" borderId="5" xfId="0" applyNumberForma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111DB-495E-41F3-8CF2-00ADB90B1058}">
  <sheetPr>
    <pageSetUpPr fitToPage="1"/>
  </sheetPr>
  <dimension ref="A5:V24"/>
  <sheetViews>
    <sheetView tabSelected="1" view="pageLayout" zoomScaleNormal="100" workbookViewId="0">
      <selection activeCell="G14" sqref="G14"/>
    </sheetView>
  </sheetViews>
  <sheetFormatPr defaultRowHeight="14.4" x14ac:dyDescent="0.3"/>
  <cols>
    <col min="1" max="1" width="34.109375" bestFit="1" customWidth="1"/>
    <col min="2" max="2" width="12.5546875" bestFit="1" customWidth="1"/>
    <col min="3" max="3" width="11" bestFit="1" customWidth="1"/>
    <col min="4" max="4" width="13.33203125" bestFit="1" customWidth="1"/>
    <col min="5" max="5" width="11" bestFit="1" customWidth="1"/>
    <col min="6" max="6" width="13.109375" bestFit="1" customWidth="1"/>
    <col min="7" max="7" width="11" bestFit="1" customWidth="1"/>
    <col min="8" max="8" width="11.5546875" bestFit="1" customWidth="1"/>
    <col min="9" max="13" width="11" customWidth="1"/>
    <col min="14" max="14" width="12.5546875" bestFit="1" customWidth="1"/>
    <col min="15" max="15" width="2" customWidth="1"/>
    <col min="16" max="21" width="11" bestFit="1" customWidth="1"/>
    <col min="22" max="22" width="12.5546875" bestFit="1" customWidth="1"/>
  </cols>
  <sheetData>
    <row r="5" spans="1:22" x14ac:dyDescent="0.3">
      <c r="A5" t="s">
        <v>8</v>
      </c>
      <c r="B5" s="14">
        <v>2023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6"/>
      <c r="P5" s="14">
        <v>2024</v>
      </c>
      <c r="Q5" s="15"/>
      <c r="R5" s="15"/>
      <c r="S5" s="15"/>
      <c r="T5" s="15"/>
      <c r="U5" s="15"/>
      <c r="V5" s="16"/>
    </row>
    <row r="6" spans="1:22" x14ac:dyDescent="0.3">
      <c r="B6" s="3">
        <v>1</v>
      </c>
      <c r="C6" s="3">
        <v>2</v>
      </c>
      <c r="D6" s="3">
        <v>3</v>
      </c>
      <c r="E6" s="3">
        <v>4</v>
      </c>
      <c r="F6" s="3">
        <v>5</v>
      </c>
      <c r="G6" s="3">
        <v>6</v>
      </c>
      <c r="H6" s="3">
        <v>7</v>
      </c>
      <c r="I6" s="3">
        <v>8</v>
      </c>
      <c r="J6" s="3">
        <v>9</v>
      </c>
      <c r="K6" s="3">
        <v>10</v>
      </c>
      <c r="L6" s="3">
        <v>11</v>
      </c>
      <c r="M6" s="3">
        <v>12</v>
      </c>
      <c r="N6" s="3" t="s">
        <v>2</v>
      </c>
      <c r="P6">
        <v>1</v>
      </c>
      <c r="Q6">
        <v>2</v>
      </c>
      <c r="R6">
        <v>3</v>
      </c>
      <c r="S6">
        <v>4</v>
      </c>
      <c r="T6">
        <v>5</v>
      </c>
      <c r="U6">
        <v>6</v>
      </c>
      <c r="V6" t="s">
        <v>2</v>
      </c>
    </row>
    <row r="7" spans="1:22" x14ac:dyDescent="0.3">
      <c r="A7" t="s">
        <v>0</v>
      </c>
      <c r="B7" s="1">
        <v>51222.239999999998</v>
      </c>
      <c r="C7" s="1">
        <v>53897.18</v>
      </c>
      <c r="D7" s="1">
        <v>57672.57</v>
      </c>
      <c r="E7" s="1">
        <v>47139.23</v>
      </c>
      <c r="F7" s="1">
        <v>47522.03</v>
      </c>
      <c r="G7" s="1">
        <v>59871.27</v>
      </c>
      <c r="H7" s="1">
        <v>61561.47</v>
      </c>
      <c r="I7" s="1">
        <v>73032.36</v>
      </c>
      <c r="J7" s="1">
        <v>5963.08</v>
      </c>
      <c r="K7" s="1">
        <v>47801.3</v>
      </c>
      <c r="L7" s="1">
        <v>52767.18</v>
      </c>
      <c r="M7" s="1">
        <v>54698.47</v>
      </c>
      <c r="N7" s="1">
        <f>SUM(B7:M7)</f>
        <v>613148.38</v>
      </c>
      <c r="P7" s="1">
        <v>65296.59</v>
      </c>
      <c r="Q7" s="1">
        <v>52166.49</v>
      </c>
      <c r="R7" s="1">
        <v>48826.67</v>
      </c>
      <c r="S7" s="1">
        <v>47421.88</v>
      </c>
      <c r="T7" s="1">
        <v>60013.3</v>
      </c>
      <c r="U7" s="1">
        <v>58602.91</v>
      </c>
      <c r="V7" s="1">
        <f>SUM(P7:U7)</f>
        <v>332327.83999999997</v>
      </c>
    </row>
    <row r="8" spans="1:22" x14ac:dyDescent="0.3">
      <c r="A8" t="s">
        <v>1</v>
      </c>
      <c r="B8" s="1">
        <v>186346.23999999999</v>
      </c>
      <c r="C8" s="1">
        <v>169821.62</v>
      </c>
      <c r="D8" s="1">
        <v>139320.01999999999</v>
      </c>
      <c r="E8" s="1">
        <v>184434.69</v>
      </c>
      <c r="F8" s="1">
        <v>149063.52000000002</v>
      </c>
      <c r="G8" s="1">
        <v>176965.89</v>
      </c>
      <c r="H8" s="1">
        <v>170052.5</v>
      </c>
      <c r="I8" s="1">
        <v>177325.37999999998</v>
      </c>
      <c r="J8" s="1">
        <v>197619.02</v>
      </c>
      <c r="K8" s="1">
        <v>166841.82</v>
      </c>
      <c r="L8" s="1">
        <v>146975.47999999998</v>
      </c>
      <c r="M8" s="1">
        <v>163654.46</v>
      </c>
      <c r="N8" s="1">
        <f>SUM(B8:M8)</f>
        <v>2028420.64</v>
      </c>
      <c r="P8" s="1">
        <v>187757.58000000002</v>
      </c>
      <c r="Q8" s="1">
        <v>199599.61</v>
      </c>
      <c r="R8" s="1">
        <v>176592.66</v>
      </c>
      <c r="S8" s="1">
        <v>213582.34</v>
      </c>
      <c r="T8" s="1">
        <v>184790.81</v>
      </c>
      <c r="U8" s="1">
        <v>212043.31</v>
      </c>
      <c r="V8" s="1">
        <f>SUM(P8:U8)</f>
        <v>1174366.31</v>
      </c>
    </row>
    <row r="9" spans="1:22" ht="15" thickBot="1" x14ac:dyDescent="0.35">
      <c r="B9" s="2">
        <f>SUM(B7:B8)</f>
        <v>237568.47999999998</v>
      </c>
      <c r="C9" s="2">
        <f t="shared" ref="C9:G9" si="0">SUM(C7:C8)</f>
        <v>223718.8</v>
      </c>
      <c r="D9" s="2">
        <f t="shared" si="0"/>
        <v>196992.59</v>
      </c>
      <c r="E9" s="2">
        <f t="shared" si="0"/>
        <v>231573.92</v>
      </c>
      <c r="F9" s="2">
        <f t="shared" si="0"/>
        <v>196585.55000000002</v>
      </c>
      <c r="G9" s="2">
        <f t="shared" si="0"/>
        <v>236837.16</v>
      </c>
      <c r="H9" s="2">
        <f t="shared" ref="H9" si="1">SUM(H7:H8)</f>
        <v>231613.97</v>
      </c>
      <c r="I9" s="2">
        <f t="shared" ref="I9" si="2">SUM(I7:I8)</f>
        <v>250357.74</v>
      </c>
      <c r="J9" s="2">
        <f t="shared" ref="J9" si="3">SUM(J7:J8)</f>
        <v>203582.09999999998</v>
      </c>
      <c r="K9" s="2">
        <f t="shared" ref="K9" si="4">SUM(K7:K8)</f>
        <v>214643.12</v>
      </c>
      <c r="L9" s="2">
        <f t="shared" ref="L9" si="5">SUM(L7:L8)</f>
        <v>199742.65999999997</v>
      </c>
      <c r="M9" s="2">
        <f>SUM(M7:M8)</f>
        <v>218352.93</v>
      </c>
      <c r="N9" s="2">
        <f>SUM(N7:N8)</f>
        <v>2641569.02</v>
      </c>
      <c r="P9" s="2">
        <f>SUM(P7:P8)</f>
        <v>253054.17</v>
      </c>
      <c r="Q9" s="2">
        <f t="shared" ref="Q9" si="6">SUM(Q7:Q8)</f>
        <v>251766.09999999998</v>
      </c>
      <c r="R9" s="2">
        <f t="shared" ref="R9" si="7">SUM(R7:R8)</f>
        <v>225419.33000000002</v>
      </c>
      <c r="S9" s="2">
        <f t="shared" ref="S9" si="8">SUM(S7:S8)</f>
        <v>261004.22</v>
      </c>
      <c r="T9" s="2">
        <f t="shared" ref="T9" si="9">SUM(T7:T8)</f>
        <v>244804.11</v>
      </c>
      <c r="U9" s="2">
        <f t="shared" ref="U9" si="10">SUM(U7:U8)</f>
        <v>270646.21999999997</v>
      </c>
      <c r="V9" s="2">
        <f t="shared" ref="V9" si="11">SUM(P9:U9)</f>
        <v>1506694.1500000001</v>
      </c>
    </row>
    <row r="10" spans="1:22" ht="15" thickTop="1" x14ac:dyDescent="0.3"/>
    <row r="12" spans="1:22" x14ac:dyDescent="0.3">
      <c r="A12" s="5" t="s">
        <v>5</v>
      </c>
    </row>
    <row r="13" spans="1:22" x14ac:dyDescent="0.3">
      <c r="A13" t="s">
        <v>3</v>
      </c>
      <c r="B13" s="1">
        <f>SUM(B9:G9)</f>
        <v>1323276.5</v>
      </c>
    </row>
    <row r="14" spans="1:22" x14ac:dyDescent="0.3">
      <c r="A14" t="s">
        <v>4</v>
      </c>
      <c r="B14" s="1">
        <f>SUM(P9:U9)</f>
        <v>1506694.1500000001</v>
      </c>
    </row>
    <row r="15" spans="1:22" x14ac:dyDescent="0.3">
      <c r="A15" t="s">
        <v>6</v>
      </c>
      <c r="B15" s="10">
        <f>ROUND((B14-B13)/B13,2)</f>
        <v>0.14000000000000001</v>
      </c>
    </row>
    <row r="17" spans="1:8" ht="43.2" x14ac:dyDescent="0.3">
      <c r="A17" s="11" t="s">
        <v>7</v>
      </c>
      <c r="B17" s="12" t="s">
        <v>10</v>
      </c>
      <c r="C17" s="12" t="s">
        <v>9</v>
      </c>
      <c r="D17" s="5" t="s">
        <v>7</v>
      </c>
      <c r="E17" s="5"/>
      <c r="F17" s="5" t="s">
        <v>11</v>
      </c>
      <c r="G17" s="3"/>
      <c r="H17" s="12" t="s">
        <v>13</v>
      </c>
    </row>
    <row r="18" spans="1:8" ht="43.8" customHeight="1" x14ac:dyDescent="0.3">
      <c r="A18" s="6" t="s">
        <v>12</v>
      </c>
      <c r="B18" s="1">
        <f>N7</f>
        <v>613148.38</v>
      </c>
      <c r="C18" s="4">
        <v>0.14000000000000001</v>
      </c>
      <c r="D18" s="7">
        <f>B18*(1+C18)</f>
        <v>698989.15320000006</v>
      </c>
      <c r="E18" s="4">
        <v>0.14000000000000001</v>
      </c>
      <c r="F18" s="7">
        <f>D18*(1+E18)</f>
        <v>796847.63464800012</v>
      </c>
      <c r="G18">
        <v>12</v>
      </c>
      <c r="H18" s="8">
        <f>F18/G18</f>
        <v>66403.96955400001</v>
      </c>
    </row>
    <row r="19" spans="1:8" x14ac:dyDescent="0.3">
      <c r="A19" t="s">
        <v>1</v>
      </c>
      <c r="B19" s="1">
        <f>N8</f>
        <v>2028420.64</v>
      </c>
      <c r="C19" s="4">
        <v>0.14000000000000001</v>
      </c>
      <c r="D19" s="7">
        <f>B19*(1+C19)</f>
        <v>2312399.5296</v>
      </c>
      <c r="E19" s="4">
        <v>0.14000000000000001</v>
      </c>
      <c r="F19" s="7">
        <f>D19*(1+E19)</f>
        <v>2636135.4637440001</v>
      </c>
      <c r="G19">
        <v>12</v>
      </c>
      <c r="H19" s="13">
        <f>F19/G19</f>
        <v>219677.95531200001</v>
      </c>
    </row>
    <row r="20" spans="1:8" ht="15" thickBot="1" x14ac:dyDescent="0.35">
      <c r="D20" s="9">
        <f>SUM(D18:D19)</f>
        <v>3011388.6828000001</v>
      </c>
      <c r="F20" s="9">
        <f>SUM(F18:F19)</f>
        <v>3432983.0983920004</v>
      </c>
      <c r="G20">
        <v>12</v>
      </c>
      <c r="H20" s="8">
        <f>SUM(H18:H19)</f>
        <v>286081.92486600002</v>
      </c>
    </row>
    <row r="21" spans="1:8" ht="15" thickTop="1" x14ac:dyDescent="0.3"/>
    <row r="22" spans="1:8" x14ac:dyDescent="0.3">
      <c r="A22" t="s">
        <v>14</v>
      </c>
      <c r="H22" s="7">
        <v>286685</v>
      </c>
    </row>
    <row r="23" spans="1:8" ht="15" thickBot="1" x14ac:dyDescent="0.35">
      <c r="A23" t="s">
        <v>15</v>
      </c>
      <c r="H23" s="9">
        <f>H20-H22</f>
        <v>-603.07513399998425</v>
      </c>
    </row>
    <row r="24" spans="1:8" ht="15" thickTop="1" x14ac:dyDescent="0.3"/>
  </sheetData>
  <mergeCells count="2">
    <mergeCell ref="B5:N5"/>
    <mergeCell ref="P5:V5"/>
  </mergeCells>
  <phoneticPr fontId="3" type="noConversion"/>
  <pageMargins left="0.7" right="0.7" top="0.75" bottom="0.75" header="0.3" footer="0.3"/>
  <pageSetup scale="46" orientation="landscape" r:id="rId1"/>
  <headerFooter>
    <oddHeader>&amp;R&amp;"-,Bold"KyPSC Case No. 2024-00354
AG-DR-01-096 Attachment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58AB4E1B78F4EAC56940670E852C9" ma:contentTypeVersion="7" ma:contentTypeDescription="Create a new document." ma:contentTypeScope="" ma:versionID="600b251c5eb6d0272f50c7e058eb6a26">
  <xsd:schema xmlns:xsd="http://www.w3.org/2001/XMLSchema" xmlns:xs="http://www.w3.org/2001/XMLSchema" xmlns:p="http://schemas.microsoft.com/office/2006/metadata/properties" xmlns:ns2="9d26d66c-7442-4f2f-84b5-fd9d62aa5613" targetNamespace="http://schemas.microsoft.com/office/2006/metadata/properties" ma:root="true" ma:fieldsID="872a615ce27d402cbaaabd509cbed71f" ns2:_="">
    <xsd:import namespace="9d26d66c-7442-4f2f-84b5-fd9d62aa5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Witnes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6d66c-7442-4f2f-84b5-fd9d62aa5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itness" ma:index="13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ents" ma:index="14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9d26d66c-7442-4f2f-84b5-fd9d62aa5613" xsi:nil="true"/>
    <Witness xmlns="9d26d66c-7442-4f2f-84b5-fd9d62aa5613">
      <UserInfo>
        <DisplayName>i:0#.f|membership|tripp.carpenter@duke-energy.com,#i:0#.f|membership|tripp.carpenter@duke-energy.com,#Tripp.Carpenter@duke-energy.com,#,#Carpenter, Tripp,#,#43612,#Dir Regional Fin Forecasting</DisplayName>
        <AccountId>25</AccountId>
        <AccountType/>
      </UserInfo>
    </Witnes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8A1214-AFC2-49FA-AF7A-4FBD58CFED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26d66c-7442-4f2f-84b5-fd9d62aa5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43DCD5-5142-497C-8E31-0584EC25A54A}">
  <ds:schemaRefs>
    <ds:schemaRef ds:uri="http://schemas.openxmlformats.org/package/2006/metadata/core-properties"/>
    <ds:schemaRef ds:uri="9d26d66c-7442-4f2f-84b5-fd9d62aa5613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37BEFC8-884D-4FA0-9331-216950B562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Duke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Calculation of Forecasted Account 575700</dc:subject>
  <dc:creator>Steinkuhl, Lisa D</dc:creator>
  <cp:lastModifiedBy>Carpenter, Tripp</cp:lastModifiedBy>
  <dcterms:created xsi:type="dcterms:W3CDTF">2025-01-18T16:51:21Z</dcterms:created>
  <dcterms:modified xsi:type="dcterms:W3CDTF">2025-01-20T18:35:39Z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0x0101005BA58AB4E1B78F4EAC56940670E852C9</vt:lpwstr>
  </property>
</Properties>
</file>