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4931C815-CB17-4598-B5B2-D3182C51CE51}" xr6:coauthVersionLast="47" xr6:coauthVersionMax="47" xr10:uidLastSave="{00000000-0000-0000-0000-000000000000}"/>
  <bookViews>
    <workbookView xWindow="-120" yWindow="-120" windowWidth="29040" windowHeight="15720" xr2:uid="{4D2205A6-A5AC-408E-8740-EFF3F240D4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G19" i="1" s="1"/>
  <c r="B13" i="1"/>
  <c r="U7" i="1"/>
  <c r="R7" i="1"/>
  <c r="M7" i="1"/>
  <c r="J7" i="1"/>
  <c r="G7" i="1"/>
  <c r="D7" i="1"/>
  <c r="E19" i="1" l="1"/>
  <c r="C19" i="1"/>
  <c r="N8" i="1" l="1"/>
  <c r="B19" i="1" s="1"/>
  <c r="D19" i="1" s="1"/>
  <c r="F19" i="1" s="1"/>
  <c r="H19" i="1" s="1"/>
  <c r="N7" i="1"/>
  <c r="B18" i="1" s="1"/>
  <c r="D18" i="1" s="1"/>
  <c r="H9" i="1"/>
  <c r="I9" i="1"/>
  <c r="J9" i="1"/>
  <c r="K9" i="1"/>
  <c r="L9" i="1"/>
  <c r="M9" i="1"/>
  <c r="V8" i="1"/>
  <c r="V7" i="1"/>
  <c r="U9" i="1"/>
  <c r="T9" i="1"/>
  <c r="S9" i="1"/>
  <c r="R9" i="1"/>
  <c r="Q9" i="1"/>
  <c r="P9" i="1"/>
  <c r="C9" i="1"/>
  <c r="D9" i="1"/>
  <c r="E9" i="1"/>
  <c r="F9" i="1"/>
  <c r="G9" i="1"/>
  <c r="B9" i="1"/>
  <c r="F18" i="1" l="1"/>
  <c r="H18" i="1" s="1"/>
  <c r="H20" i="1" s="1"/>
  <c r="D20" i="1"/>
  <c r="N9" i="1"/>
  <c r="V9" i="1"/>
  <c r="F20" i="1" l="1"/>
  <c r="B23" i="1" s="1"/>
  <c r="B25" i="1" s="1"/>
</calcChain>
</file>

<file path=xl/sharedStrings.xml><?xml version="1.0" encoding="utf-8"?>
<sst xmlns="http://schemas.openxmlformats.org/spreadsheetml/2006/main" count="21" uniqueCount="18">
  <si>
    <t>Total</t>
  </si>
  <si>
    <t>January through June 2023</t>
  </si>
  <si>
    <t>January through June 2024</t>
  </si>
  <si>
    <t>Escalation Calculation</t>
  </si>
  <si>
    <t>Escalation Percentage</t>
  </si>
  <si>
    <t>2024 Forecast</t>
  </si>
  <si>
    <t>Description</t>
  </si>
  <si>
    <t>Escalation Factor</t>
  </si>
  <si>
    <t>2023 Actual</t>
  </si>
  <si>
    <t>2025 Forecast</t>
  </si>
  <si>
    <t>PJM NITS</t>
  </si>
  <si>
    <t>MTEP Accretion</t>
  </si>
  <si>
    <t>Variance</t>
  </si>
  <si>
    <t>2026 Forecast</t>
  </si>
  <si>
    <t>MTEP Accretion (1/4th recorded quarterly)</t>
  </si>
  <si>
    <t>Calculated Test Year Expense</t>
  </si>
  <si>
    <t>Test Year Expense per SFR</t>
  </si>
  <si>
    <t>Acct 565000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</si>
</sst>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38" fontId="0" fillId="0" borderId="0" xfId="0" applyNumberFormat="1"/>
    <xf numFmtId="38" fontId="0" fillId="0" borderId="1" xfId="0" applyNumberFormat="1" applyBorder="1"/>
    <xf numFmtId="164" fontId="0" fillId="0" borderId="0" xfId="1" applyNumberFormat="1" applyFont="1"/>
    <xf numFmtId="164" fontId="0" fillId="0" borderId="0" xfId="0" applyNumberFormat="1"/>
    <xf numFmtId="165" fontId="0" fillId="0" borderId="0" xfId="2" applyNumberFormat="1" applyFont="1"/>
    <xf numFmtId="43" fontId="0" fillId="0" borderId="0" xfId="0" applyNumberFormat="1"/>
    <xf numFmtId="43" fontId="0" fillId="0" borderId="0" xfId="1" applyFont="1" applyBorder="1"/>
    <xf numFmtId="164" fontId="0" fillId="0" borderId="1" xfId="0" applyNumberFormat="1" applyBorder="1"/>
    <xf numFmtId="164" fontId="0" fillId="0" borderId="5" xfId="1" applyNumberFormat="1" applyFont="1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11DB-495E-41F3-8CF2-00ADB90B1058}">
  <sheetPr>
    <pageSetUpPr fitToPage="1"/>
  </sheetPr>
  <dimension ref="A5:V25"/>
  <sheetViews>
    <sheetView tabSelected="1" zoomScaleNormal="100" workbookViewId="0">
      <selection activeCell="M18" sqref="M18"/>
    </sheetView>
  </sheetViews>
  <sheetFormatPr defaultRowHeight="15" x14ac:dyDescent="0.25"/>
  <cols>
    <col min="1" max="1" width="36.5703125" customWidth="1"/>
    <col min="2" max="2" width="13.7109375" customWidth="1"/>
    <col min="3" max="3" width="11.28515625" bestFit="1" customWidth="1"/>
    <col min="4" max="4" width="15.28515625" customWidth="1"/>
    <col min="5" max="5" width="11.28515625" bestFit="1" customWidth="1"/>
    <col min="6" max="6" width="14.7109375" customWidth="1"/>
    <col min="7" max="7" width="11.28515625" bestFit="1" customWidth="1"/>
    <col min="8" max="8" width="14.5703125" customWidth="1"/>
    <col min="9" max="12" width="11" customWidth="1"/>
    <col min="13" max="13" width="12.28515625" customWidth="1"/>
    <col min="14" max="14" width="13.85546875" bestFit="1" customWidth="1"/>
    <col min="15" max="15" width="2" customWidth="1"/>
    <col min="16" max="21" width="11.28515625" bestFit="1" customWidth="1"/>
    <col min="22" max="22" width="12.7109375" bestFit="1" customWidth="1"/>
  </cols>
  <sheetData>
    <row r="5" spans="1:22" x14ac:dyDescent="0.25">
      <c r="A5" t="s">
        <v>6</v>
      </c>
      <c r="B5" s="16">
        <v>2023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P5" s="16">
        <v>2024</v>
      </c>
      <c r="Q5" s="17"/>
      <c r="R5" s="17"/>
      <c r="S5" s="17"/>
      <c r="T5" s="17"/>
      <c r="U5" s="17"/>
      <c r="V5" s="18"/>
    </row>
    <row r="6" spans="1:22" x14ac:dyDescent="0.25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 t="s">
        <v>0</v>
      </c>
      <c r="P6">
        <v>1</v>
      </c>
      <c r="Q6">
        <v>2</v>
      </c>
      <c r="R6">
        <v>3</v>
      </c>
      <c r="S6">
        <v>4</v>
      </c>
      <c r="T6">
        <v>5</v>
      </c>
      <c r="U6">
        <v>6</v>
      </c>
      <c r="V6" t="s">
        <v>0</v>
      </c>
    </row>
    <row r="7" spans="1:22" x14ac:dyDescent="0.25">
      <c r="A7" t="s">
        <v>11</v>
      </c>
      <c r="B7" s="6"/>
      <c r="C7" s="6"/>
      <c r="D7" s="6">
        <f>557000/4</f>
        <v>139250</v>
      </c>
      <c r="E7" s="6"/>
      <c r="F7" s="6"/>
      <c r="G7" s="6">
        <f>557000/4</f>
        <v>139250</v>
      </c>
      <c r="H7" s="6"/>
      <c r="I7" s="6"/>
      <c r="J7" s="6">
        <f>557000/4</f>
        <v>139250</v>
      </c>
      <c r="K7" s="6"/>
      <c r="L7" s="6"/>
      <c r="M7" s="6">
        <f>557000/4</f>
        <v>139250</v>
      </c>
      <c r="N7" s="6">
        <f>SUM(B7:M7)</f>
        <v>557000</v>
      </c>
      <c r="P7" s="6"/>
      <c r="Q7" s="6"/>
      <c r="R7" s="6">
        <f>557000/4</f>
        <v>139250</v>
      </c>
      <c r="S7" s="6"/>
      <c r="T7" s="6"/>
      <c r="U7" s="6">
        <f>557000/4</f>
        <v>139250</v>
      </c>
      <c r="V7" s="6">
        <f>SUM(P7:U7)</f>
        <v>278500</v>
      </c>
    </row>
    <row r="8" spans="1:22" x14ac:dyDescent="0.25">
      <c r="A8" t="s">
        <v>10</v>
      </c>
      <c r="B8" s="6">
        <v>2133270.9500000002</v>
      </c>
      <c r="C8" s="6">
        <v>1297677.33</v>
      </c>
      <c r="D8" s="6">
        <v>1804755.54</v>
      </c>
      <c r="E8" s="6">
        <v>1804755.52</v>
      </c>
      <c r="F8" s="6">
        <v>1297677.29</v>
      </c>
      <c r="G8" s="6">
        <v>2296317.0099999998</v>
      </c>
      <c r="H8" s="6">
        <v>1961243.19</v>
      </c>
      <c r="I8" s="6">
        <v>1752923.66</v>
      </c>
      <c r="J8" s="6">
        <v>1871097.34</v>
      </c>
      <c r="K8" s="6">
        <v>1961243.2</v>
      </c>
      <c r="L8" s="6">
        <v>1662777.81</v>
      </c>
      <c r="M8" s="6">
        <v>1963769.78</v>
      </c>
      <c r="N8" s="6">
        <f>SUM(B8:M8)</f>
        <v>21807508.620000001</v>
      </c>
      <c r="P8" s="6">
        <v>1970188.58</v>
      </c>
      <c r="Q8" s="6">
        <v>1769823.21</v>
      </c>
      <c r="R8" s="6">
        <v>2069729</v>
      </c>
      <c r="S8" s="6">
        <v>1976318.86</v>
      </c>
      <c r="T8" s="6">
        <v>1863233.32</v>
      </c>
      <c r="U8" s="6">
        <v>2227765.69</v>
      </c>
      <c r="V8" s="6">
        <f>SUM(P8:U8)</f>
        <v>11877058.66</v>
      </c>
    </row>
    <row r="9" spans="1:22" ht="15.75" thickBot="1" x14ac:dyDescent="0.3">
      <c r="B9" s="7">
        <f>SUM(B7:B8)</f>
        <v>2133270.9500000002</v>
      </c>
      <c r="C9" s="7">
        <f t="shared" ref="C9:G9" si="0">SUM(C7:C8)</f>
        <v>1297677.33</v>
      </c>
      <c r="D9" s="7">
        <f t="shared" si="0"/>
        <v>1944005.54</v>
      </c>
      <c r="E9" s="7">
        <f t="shared" si="0"/>
        <v>1804755.52</v>
      </c>
      <c r="F9" s="7">
        <f t="shared" si="0"/>
        <v>1297677.29</v>
      </c>
      <c r="G9" s="7">
        <f t="shared" si="0"/>
        <v>2435567.0099999998</v>
      </c>
      <c r="H9" s="7">
        <f t="shared" ref="H9" si="1">SUM(H7:H8)</f>
        <v>1961243.19</v>
      </c>
      <c r="I9" s="7">
        <f t="shared" ref="I9" si="2">SUM(I7:I8)</f>
        <v>1752923.66</v>
      </c>
      <c r="J9" s="7">
        <f t="shared" ref="J9" si="3">SUM(J7:J8)</f>
        <v>2010347.34</v>
      </c>
      <c r="K9" s="7">
        <f t="shared" ref="K9" si="4">SUM(K7:K8)</f>
        <v>1961243.2</v>
      </c>
      <c r="L9" s="7">
        <f t="shared" ref="L9" si="5">SUM(L7:L8)</f>
        <v>1662777.81</v>
      </c>
      <c r="M9" s="7">
        <f>SUM(M7:M8)</f>
        <v>2103019.7800000003</v>
      </c>
      <c r="N9" s="7">
        <f>SUM(N7:N8)</f>
        <v>22364508.620000001</v>
      </c>
      <c r="P9" s="7">
        <f>SUM(P7:P8)</f>
        <v>1970188.58</v>
      </c>
      <c r="Q9" s="7">
        <f t="shared" ref="Q9" si="6">SUM(Q7:Q8)</f>
        <v>1769823.21</v>
      </c>
      <c r="R9" s="7">
        <f t="shared" ref="R9" si="7">SUM(R7:R8)</f>
        <v>2208979</v>
      </c>
      <c r="S9" s="7">
        <f t="shared" ref="S9" si="8">SUM(S7:S8)</f>
        <v>1976318.86</v>
      </c>
      <c r="T9" s="7">
        <f t="shared" ref="T9" si="9">SUM(T7:T8)</f>
        <v>1863233.32</v>
      </c>
      <c r="U9" s="7">
        <f t="shared" ref="U9" si="10">SUM(U7:U8)</f>
        <v>2367015.69</v>
      </c>
      <c r="V9" s="7">
        <f t="shared" ref="V9" si="11">SUM(P9:U9)</f>
        <v>12155558.66</v>
      </c>
    </row>
    <row r="10" spans="1:22" ht="15.75" thickTop="1" x14ac:dyDescent="0.25"/>
    <row r="11" spans="1:22" x14ac:dyDescent="0.25">
      <c r="N11" s="8"/>
    </row>
    <row r="12" spans="1:22" x14ac:dyDescent="0.25">
      <c r="A12" s="3" t="s">
        <v>3</v>
      </c>
      <c r="N12" s="9"/>
    </row>
    <row r="13" spans="1:22" x14ac:dyDescent="0.25">
      <c r="A13" t="s">
        <v>1</v>
      </c>
      <c r="B13" s="6">
        <f>SUM(B8:G8)</f>
        <v>10634453.640000001</v>
      </c>
    </row>
    <row r="14" spans="1:22" x14ac:dyDescent="0.25">
      <c r="A14" t="s">
        <v>2</v>
      </c>
      <c r="B14" s="6">
        <f>SUM(P8:U8)</f>
        <v>11877058.66</v>
      </c>
    </row>
    <row r="15" spans="1:22" x14ac:dyDescent="0.25">
      <c r="A15" t="s">
        <v>4</v>
      </c>
      <c r="B15" s="10">
        <f>ROUND((B14-B13)/B13,3)</f>
        <v>0.11700000000000001</v>
      </c>
    </row>
    <row r="17" spans="1:8" ht="30" x14ac:dyDescent="0.25">
      <c r="A17" s="4" t="s">
        <v>5</v>
      </c>
      <c r="B17" s="5" t="s">
        <v>8</v>
      </c>
      <c r="C17" s="5" t="s">
        <v>7</v>
      </c>
      <c r="D17" s="3" t="s">
        <v>5</v>
      </c>
      <c r="E17" s="3"/>
      <c r="F17" s="3" t="s">
        <v>9</v>
      </c>
      <c r="G17" s="1"/>
      <c r="H17" s="5" t="s">
        <v>13</v>
      </c>
    </row>
    <row r="18" spans="1:8" ht="28.5" customHeight="1" x14ac:dyDescent="0.25">
      <c r="A18" s="19" t="s">
        <v>14</v>
      </c>
      <c r="B18" s="6">
        <f>N7</f>
        <v>557000</v>
      </c>
      <c r="C18" s="2">
        <v>0</v>
      </c>
      <c r="D18" s="8">
        <f>B18*(1+C18)</f>
        <v>557000</v>
      </c>
      <c r="E18" s="2">
        <v>0</v>
      </c>
      <c r="F18" s="8">
        <f>D18*(1+E18)</f>
        <v>557000</v>
      </c>
      <c r="G18" s="2">
        <v>0</v>
      </c>
      <c r="H18" s="8">
        <f>F18*(1+G18)</f>
        <v>557000</v>
      </c>
    </row>
    <row r="19" spans="1:8" x14ac:dyDescent="0.25">
      <c r="A19" t="s">
        <v>10</v>
      </c>
      <c r="B19" s="6">
        <f>N8</f>
        <v>21807508.620000001</v>
      </c>
      <c r="C19" s="10">
        <f>B15</f>
        <v>0.11700000000000001</v>
      </c>
      <c r="D19" s="8">
        <f>B19*(1+C19)</f>
        <v>24358987.128540002</v>
      </c>
      <c r="E19" s="10">
        <f>B15</f>
        <v>0.11700000000000001</v>
      </c>
      <c r="F19" s="8">
        <f>D19*(1+E19)</f>
        <v>27208988.622579183</v>
      </c>
      <c r="G19" s="10">
        <f>B15</f>
        <v>0.11700000000000001</v>
      </c>
      <c r="H19" s="8">
        <f>F19*(1+G19)</f>
        <v>30392440.291420948</v>
      </c>
    </row>
    <row r="20" spans="1:8" ht="15.75" thickBot="1" x14ac:dyDescent="0.3">
      <c r="D20" s="13">
        <f>SUM(D18:D19)</f>
        <v>24915987.128540002</v>
      </c>
      <c r="F20" s="13">
        <f>SUM(F18:F19)</f>
        <v>27765988.622579183</v>
      </c>
      <c r="H20" s="13">
        <f>SUM(H18:H19)</f>
        <v>30949440.291420948</v>
      </c>
    </row>
    <row r="21" spans="1:8" ht="15.75" thickTop="1" x14ac:dyDescent="0.25">
      <c r="D21" s="9"/>
      <c r="F21" s="9"/>
      <c r="H21" s="9"/>
    </row>
    <row r="22" spans="1:8" x14ac:dyDescent="0.25">
      <c r="B22" s="3" t="s">
        <v>17</v>
      </c>
    </row>
    <row r="23" spans="1:8" x14ac:dyDescent="0.25">
      <c r="A23" t="s">
        <v>15</v>
      </c>
      <c r="B23" s="9">
        <f>F20/2+H20/2</f>
        <v>29357714.457000066</v>
      </c>
      <c r="H23" s="12"/>
    </row>
    <row r="24" spans="1:8" x14ac:dyDescent="0.25">
      <c r="A24" s="15" t="s">
        <v>16</v>
      </c>
      <c r="B24" s="14">
        <v>29352086</v>
      </c>
      <c r="H24" s="11"/>
    </row>
    <row r="25" spans="1:8" x14ac:dyDescent="0.25">
      <c r="A25" t="s">
        <v>12</v>
      </c>
      <c r="B25" s="9">
        <f>B23-B24</f>
        <v>5628.4570000655949</v>
      </c>
    </row>
  </sheetData>
  <mergeCells count="2">
    <mergeCell ref="B5:N5"/>
    <mergeCell ref="P5:V5"/>
  </mergeCells>
  <phoneticPr fontId="3" type="noConversion"/>
  <pageMargins left="0.7" right="0.7" top="0.75" bottom="0.75" header="0.3" footer="0.3"/>
  <pageSetup scale="43" orientation="landscape" r:id="rId1"/>
  <headerFooter>
    <oddHeader>&amp;R&amp;"Times New Roman,Bold"&amp;10KyPSC Case No. 2024-00354
AG-DR-01-095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CE8A1214-AFC2-49FA-AF7A-4FBD58CFE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BEFC8-884D-4FA0-9331-216950B562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3DCD5-5142-497C-8E31-0584EC25A54A}">
  <ds:schemaRefs>
    <ds:schemaRef ds:uri="http://www.w3.org/XML/1998/namespace"/>
    <ds:schemaRef ds:uri="9d26d66c-7442-4f2f-84b5-fd9d62aa5613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Calculation of Forecasted Account 575700</dc:subject>
  <dc:creator>Steinkuhl, Lisa D</dc:creator>
  <cp:lastModifiedBy>Steinkuhl, Lisa D</cp:lastModifiedBy>
  <dcterms:created xsi:type="dcterms:W3CDTF">2025-01-18T16:51:21Z</dcterms:created>
  <dcterms:modified xsi:type="dcterms:W3CDTF">2025-01-21T20:21:54Z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