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ate Case Filings\DEK Electric Case 2024-00354\Discovery\AG 1st Set 1.8.2025\AG-DR-01-054 Lead Lag details and reconciliation\"/>
    </mc:Choice>
  </mc:AlternateContent>
  <xr:revisionPtr revIDLastSave="0" documentId="14_{8C3EA1DB-0193-44BA-8DFF-2000F5830AF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Lead Lag Summary - Fcst Prd. " sheetId="48" r:id="rId1"/>
    <sheet name="Revenues - Fcst Prd." sheetId="46" r:id="rId2"/>
    <sheet name="Expenses - Fcst Prd." sheetId="47" r:id="rId3"/>
    <sheet name="Revenue Lag (AG KIUC 1-22)" sheetId="38" state="hidden" r:id="rId4"/>
  </sheets>
  <externalReferences>
    <externalReference r:id="rId5"/>
    <externalReference r:id="rId6"/>
    <externalReference r:id="rId7"/>
    <externalReference r:id="rId8"/>
  </externalReferences>
  <definedNames>
    <definedName name="_Dist_Bin" hidden="1">#REF!</definedName>
    <definedName name="_Dist_Values" hidden="1">#REF!</definedName>
    <definedName name="_WIT1">[1]LOGO!$G$6</definedName>
    <definedName name="_WIT10">[1]LOGO!$G$15</definedName>
    <definedName name="_WIT12">[2]LOGO!$G$17</definedName>
    <definedName name="_WIT2">[1]LOGO!$G$7</definedName>
    <definedName name="_WIT3">[1]LOGO!$G$8</definedName>
    <definedName name="_WIT4">[1]LOGO!$G$9</definedName>
    <definedName name="_WIT6">[1]LOGO!$G$11</definedName>
    <definedName name="_WIT7">[1]LOGO!$G$12</definedName>
    <definedName name="_WIT8">[1]LOGO!$G$13</definedName>
    <definedName name="_WIT9">[1]LOGO!$G$14</definedName>
    <definedName name="AccountBP">#REF!</definedName>
    <definedName name="ACCT">#REF!</definedName>
    <definedName name="AcctTab1">#REF!</definedName>
    <definedName name="ACCTTABLE">#REF!</definedName>
    <definedName name="ALLOCTABLE">[1]ALLOCTABLE!$A$3:$D$36</definedName>
    <definedName name="AmountBP">'[3]BASE PERIOD'!$E$11:$E$246</definedName>
    <definedName name="AmountFP">#REF!</definedName>
    <definedName name="APPORT">[1]SCH_E1!$AH$275</definedName>
    <definedName name="Base_Period">[1]LOGO!$B$10</definedName>
    <definedName name="Base1">'[3]BASE PERIOD'!$F$11:$F$246</definedName>
    <definedName name="Base10">'[3]BASE PERIOD'!$O$11:$O$246</definedName>
    <definedName name="Base11">'[3]BASE PERIOD'!$P$11:$P$246</definedName>
    <definedName name="Base12">'[3]BASE PERIOD'!$Q$11:$Q$246</definedName>
    <definedName name="Base2">'[3]BASE PERIOD'!$G$11:$G$246</definedName>
    <definedName name="Base3">'[3]BASE PERIOD'!$H$11:$H$246</definedName>
    <definedName name="Base4">'[3]BASE PERIOD'!$I$11:$I$246</definedName>
    <definedName name="Base5">'[3]BASE PERIOD'!$J$11:$J$246</definedName>
    <definedName name="Base6">'[3]BASE PERIOD'!$K$11:$K$246</definedName>
    <definedName name="Base7">'[3]BASE PERIOD'!$L$11:$L$246</definedName>
    <definedName name="Base8">'[3]BASE PERIOD'!$M$11:$M$246</definedName>
    <definedName name="Base9">'[3]BASE PERIOD'!$N$11:$N$246</definedName>
    <definedName name="BasePeriod">'[3]BASE PERIOD'!$A$11:$Q$246</definedName>
    <definedName name="BPActual">'[1]BP Data'!$A$1:$N$227</definedName>
    <definedName name="BPrev1">'[1]BP Rev by Product'!$G$11:$G$79</definedName>
    <definedName name="BPrev10">'[1]BP Rev by Product'!$P$11:$P$79</definedName>
    <definedName name="BPrev11">'[1]BP Rev by Product'!$Q$11:$Q$79</definedName>
    <definedName name="BPrev12">'[1]BP Rev by Product'!$R$11:$R$79</definedName>
    <definedName name="BPrev2">'[1]BP Rev by Product'!$H$11:$H$79</definedName>
    <definedName name="BPrev3">'[1]BP Rev by Product'!$I$11:$I$79</definedName>
    <definedName name="BPrev4">'[1]BP Rev by Product'!$J$11:$J$79</definedName>
    <definedName name="BPrev5">'[1]BP Rev by Product'!$K$11:$K$79</definedName>
    <definedName name="BPrev6">'[1]BP Rev by Product'!$L$11:$L$79</definedName>
    <definedName name="BPrev7">'[1]BP Rev by Product'!$M$11:$M$79</definedName>
    <definedName name="BPrev8">'[1]BP Rev by Product'!$N$11:$N$79</definedName>
    <definedName name="BPrev9">'[1]BP Rev by Product'!$O$11:$O$79</definedName>
    <definedName name="BPrevACCT">'[1]BP Rev by Product'!$A$11:$A$79</definedName>
    <definedName name="BPREVPROD">'[1]BP Rev by Product'!$D$11:$D$79</definedName>
    <definedName name="BPTotal">#REF!</definedName>
    <definedName name="C_1_PROEXP">[1]SCH_C1!$G$23</definedName>
    <definedName name="CASE">[1]LOGO!$B$6</definedName>
    <definedName name="CheckTotal">#REF!</definedName>
    <definedName name="CODE">'[3]BASE PERIOD'!$C$11:$C$246</definedName>
    <definedName name="CodeF">#REF!</definedName>
    <definedName name="CommonE">'[1]SCH B-2.1'!$C$251</definedName>
    <definedName name="COMPANY">[1]LOGO!$B$5</definedName>
    <definedName name="COMPTAX">[1]LOGO!$C$27</definedName>
    <definedName name="D_1_DEPR">#REF!</definedName>
    <definedName name="D_1_INTADJ">[1]SCH_D2.19!$AC$94</definedName>
    <definedName name="D_1_OMEXP">#REF!</definedName>
    <definedName name="D_1_OTHER">#REF!</definedName>
    <definedName name="D_1_OTHTX">#REF!</definedName>
    <definedName name="D_1_REV">#REF!</definedName>
    <definedName name="Data">[1]LOGO!$B$12</definedName>
    <definedName name="DataB">[1]LOGO!$B$14</definedName>
    <definedName name="_xlnm.Database">#REF!</definedName>
    <definedName name="DataF">[1]LOGO!$B$13</definedName>
    <definedName name="DEPT">[1]LOGO!$B$9</definedName>
    <definedName name="ERBR_BP">'[1]RB vs Cap DR-01-024 Pg3'!$J$57</definedName>
    <definedName name="ERBR_FP">'[1]RB vs Cap FP 16(6)(f) Page 3'!$J$56</definedName>
    <definedName name="ExpGRCF">[1]SCH_H!$I$81</definedName>
    <definedName name="FERCBP">'[3]BASE PERIOD'!$D$11:$D$246</definedName>
    <definedName name="FERCFP">#REF!</definedName>
    <definedName name="FIT">[1]LOGO!$C$25</definedName>
    <definedName name="Forecast">[1]LOGO!$B$11</definedName>
    <definedName name="Forecast1">#REF!</definedName>
    <definedName name="Forecast10">#REF!</definedName>
    <definedName name="Forecast11">#REF!</definedName>
    <definedName name="Forecast12">#REF!</definedName>
    <definedName name="Forecast2">#REF!</definedName>
    <definedName name="Forecast3">#REF!</definedName>
    <definedName name="forecast4">#REF!</definedName>
    <definedName name="Forecast5">#REF!</definedName>
    <definedName name="Forecast6">#REF!</definedName>
    <definedName name="Forecast7">#REF!</definedName>
    <definedName name="Forecast8">#REF!</definedName>
    <definedName name="Forecast9">#REF!</definedName>
    <definedName name="FPERIOD">#REF!</definedName>
    <definedName name="FPrev1">'[1]FP Rev by Product'!$G$12:$G$71</definedName>
    <definedName name="FPrev10">'[1]FP Rev by Product'!$P$12:$P$71</definedName>
    <definedName name="FPrev11">'[1]FP Rev by Product'!$Q$12:$Q$71</definedName>
    <definedName name="FPrev12">'[1]FP Rev by Product'!$R$12:$R$71</definedName>
    <definedName name="FPrev2">'[1]FP Rev by Product'!$H$12:$H$71</definedName>
    <definedName name="FPrev3">'[1]FP Rev by Product'!$I$12:$I$71</definedName>
    <definedName name="FPrev4">'[1]FP Rev by Product'!$J$12:$J$71</definedName>
    <definedName name="FPrev5">'[1]FP Rev by Product'!$K$12:$K$71</definedName>
    <definedName name="FPrev6">'[1]FP Rev by Product'!$L$12:$L$71</definedName>
    <definedName name="FPrev7">'[1]FP Rev by Product'!$M$12:$M$71</definedName>
    <definedName name="FPrev8">'[1]FP Rev by Product'!$N$12:$N$71</definedName>
    <definedName name="FPrev9">'[1]FP Rev by Product'!$O$12:$O$71</definedName>
    <definedName name="FPrevAcct">'[1]FP Rev by Product'!$A$12:$A$71</definedName>
    <definedName name="FPrevProd">'[1]FP Rev by Product'!$D$12:$D$71</definedName>
    <definedName name="GRCF">[1]SCH_H!$I$34</definedName>
    <definedName name="GRCFdiff">'[1]Rate Case Drivers'!$J$20</definedName>
    <definedName name="GRCFold">'[1]Rate Case Drivers'!$C$20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PSC">[1]LOGO!$C$24</definedName>
    <definedName name="KPSCMaint">[1]LOGO!$C$23</definedName>
    <definedName name="MINCR">[1]SCH_C1!$G$17</definedName>
    <definedName name="PERIOD">[1]LOGO!$B$7</definedName>
    <definedName name="PeriodF">[1]LOGO!$B$8</definedName>
    <definedName name="PLANT_IN_SERVICE">[1]SCH_B1!$I$18</definedName>
    <definedName name="_xlnm.Print_Area" localSheetId="2">'Expenses - Fcst Prd.'!$A$1:$H$48</definedName>
    <definedName name="_xlnm.Print_Area" localSheetId="0">'Lead Lag Summary - Fcst Prd. '!$A$1:$I$60</definedName>
    <definedName name="_xlnm.Print_Area" localSheetId="3">'Revenue Lag (AG KIUC 1-22)'!$A$1:$G$319</definedName>
    <definedName name="_xlnm.Print_Area" localSheetId="1">'Revenues - Fcst Prd.'!$A$1:$H$43</definedName>
    <definedName name="Rev_Lag" localSheetId="1">'Revenues - Fcst Prd.'!$E$35</definedName>
    <definedName name="Rev_Lag">#REF!</definedName>
    <definedName name="RofR">'[1]SCH_J1 - Forecast'!$M$21</definedName>
    <definedName name="RofRdiff">'[1]Rate Case Drivers'!$I$16</definedName>
    <definedName name="RofRold">'[1]Rate Case Drivers'!$C$16</definedName>
    <definedName name="SCH_C2">#REF!</definedName>
    <definedName name="SCH_D1_ERROR_CHECK">#REF!</definedName>
    <definedName name="SCH_D1P1">#REF!</definedName>
    <definedName name="SCH_D1P2">#REF!</definedName>
    <definedName name="SCH_D1P3">#REF!</definedName>
    <definedName name="SCH_D1P4">#REF!</definedName>
    <definedName name="SCH_D1P5">#REF!</definedName>
    <definedName name="SCH_D1P6">#REF!</definedName>
    <definedName name="SCH_D1P7">#REF!</definedName>
    <definedName name="SCH_D1P8">#REF!</definedName>
    <definedName name="SCH_D1P9">#REF!</definedName>
    <definedName name="SCH_D2.19">#REF!</definedName>
    <definedName name="SCH_D2.19P2">#REF!</definedName>
    <definedName name="SCH_D2.20">#REF!</definedName>
    <definedName name="SCH_D2.28">#REF!</definedName>
    <definedName name="SCH_D2.31">#REF!</definedName>
    <definedName name="SCH_G1">#REF!</definedName>
    <definedName name="SIT">[1]LOGO!$C$24</definedName>
    <definedName name="TAXRECONTABLE">[1]SCH_E1!$T$160:$X$168</definedName>
    <definedName name="Testyear">[1]LOGO!$B$17</definedName>
    <definedName name="TESTYR">[1]LOGO!$B$10</definedName>
    <definedName name="Type">[1]LOGO!$B$15</definedName>
    <definedName name="UncollExp">[1]LOGO!$C$22</definedName>
    <definedName name="UncollRatio">[1]LOGO!$C$22</definedName>
    <definedName name="WPC_2.1a_BP">#REF!</definedName>
    <definedName name="WPC_2.1a_FP">#REF!</definedName>
    <definedName name="WPC_2e">#REF!</definedName>
    <definedName name="WPD_2.19a">#REF!</definedName>
    <definedName name="WPD_2.20a">#REF!</definedName>
    <definedName name="WPD_2.27a">#REF!</definedName>
    <definedName name="WPD_2.27b">#REF!</definedName>
    <definedName name="WPD_2.27c">#REF!</definedName>
    <definedName name="WPD_2.27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47" l="1"/>
  <c r="C47" i="47" s="1"/>
  <c r="H21" i="46"/>
  <c r="E40" i="48" l="1"/>
  <c r="C40" i="48"/>
  <c r="G40" i="48" l="1"/>
  <c r="G38" i="47"/>
  <c r="A12" i="48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6" i="48" s="1"/>
  <c r="A47" i="48" s="1"/>
  <c r="A48" i="48" s="1"/>
  <c r="A49" i="48" s="1"/>
  <c r="A50" i="48" s="1"/>
  <c r="A51" i="48" s="1"/>
  <c r="A52" i="48" s="1"/>
  <c r="A53" i="48" s="1"/>
  <c r="A54" i="48" s="1"/>
  <c r="A55" i="48" s="1"/>
  <c r="A56" i="48" s="1"/>
  <c r="A57" i="48" s="1"/>
  <c r="A58" i="48" s="1"/>
  <c r="A59" i="48" s="1"/>
  <c r="A60" i="48" s="1"/>
  <c r="A29" i="47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36" i="46" l="1"/>
  <c r="A37" i="46" s="1"/>
  <c r="A38" i="46" s="1"/>
  <c r="A39" i="46" s="1"/>
  <c r="A40" i="46" s="1"/>
  <c r="A41" i="46" s="1"/>
  <c r="A42" i="46" s="1"/>
  <c r="C39" i="48" l="1"/>
  <c r="C38" i="48"/>
  <c r="C30" i="48" l="1"/>
  <c r="C46" i="48" l="1"/>
  <c r="C45" i="48"/>
  <c r="C35" i="48"/>
  <c r="C17" i="48"/>
  <c r="C18" i="48"/>
  <c r="C19" i="48"/>
  <c r="C20" i="48"/>
  <c r="C21" i="48"/>
  <c r="C22" i="48"/>
  <c r="C23" i="48"/>
  <c r="C24" i="48"/>
  <c r="C25" i="48"/>
  <c r="C26" i="48"/>
  <c r="C28" i="48"/>
  <c r="C29" i="48"/>
  <c r="C16" i="48"/>
  <c r="C41" i="48"/>
  <c r="E25" i="48"/>
  <c r="E39" i="48"/>
  <c r="A18" i="46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E45" i="48" l="1"/>
  <c r="E26" i="48"/>
  <c r="E17" i="48" l="1"/>
  <c r="E18" i="48" l="1"/>
  <c r="E41" i="48" l="1"/>
  <c r="E23" i="48" l="1"/>
  <c r="E24" i="48"/>
  <c r="E37" i="48" l="1"/>
  <c r="E20" i="48" l="1"/>
  <c r="C3" i="46"/>
  <c r="B49" i="48"/>
  <c r="C47" i="48"/>
  <c r="G45" i="48"/>
  <c r="G41" i="48"/>
  <c r="G39" i="48"/>
  <c r="G26" i="48"/>
  <c r="G25" i="48"/>
  <c r="G24" i="48"/>
  <c r="G23" i="48"/>
  <c r="G20" i="48"/>
  <c r="G18" i="48"/>
  <c r="G17" i="48"/>
  <c r="B16" i="48"/>
  <c r="C10" i="48"/>
  <c r="E10" i="48" s="1"/>
  <c r="G10" i="48" s="1"/>
  <c r="I10" i="48" s="1"/>
  <c r="G43" i="47"/>
  <c r="G39" i="47"/>
  <c r="G37" i="47"/>
  <c r="G24" i="47"/>
  <c r="G23" i="47"/>
  <c r="G22" i="47"/>
  <c r="G21" i="47"/>
  <c r="G19" i="47"/>
  <c r="G18" i="47"/>
  <c r="G16" i="47"/>
  <c r="G15" i="47"/>
  <c r="C12" i="48"/>
  <c r="H25" i="46"/>
  <c r="G10" i="38"/>
  <c r="G9" i="38"/>
  <c r="G8" i="38"/>
  <c r="G7" i="38"/>
  <c r="H16" i="38"/>
  <c r="G6" i="38"/>
  <c r="G11" i="38" s="1"/>
  <c r="C16" i="38"/>
  <c r="D319" i="38"/>
  <c r="C319" i="38"/>
  <c r="B319" i="38"/>
  <c r="F318" i="38"/>
  <c r="F317" i="38"/>
  <c r="F316" i="38"/>
  <c r="F315" i="38"/>
  <c r="F314" i="38"/>
  <c r="F313" i="38"/>
  <c r="F312" i="38"/>
  <c r="F311" i="38"/>
  <c r="F310" i="38"/>
  <c r="F309" i="38"/>
  <c r="F308" i="38"/>
  <c r="F307" i="38"/>
  <c r="F319" i="38" s="1"/>
  <c r="B303" i="38"/>
  <c r="B302" i="38"/>
  <c r="B301" i="38"/>
  <c r="B294" i="38"/>
  <c r="C293" i="38"/>
  <c r="F293" i="38" s="1"/>
  <c r="C292" i="38"/>
  <c r="F292" i="38" s="1"/>
  <c r="C291" i="38"/>
  <c r="F291" i="38" s="1"/>
  <c r="C290" i="38"/>
  <c r="F290" i="38" s="1"/>
  <c r="C289" i="38"/>
  <c r="F289" i="38" s="1"/>
  <c r="C288" i="38"/>
  <c r="F288" i="38" s="1"/>
  <c r="C287" i="38"/>
  <c r="F287" i="38" s="1"/>
  <c r="C286" i="38"/>
  <c r="F286" i="38" s="1"/>
  <c r="C285" i="38"/>
  <c r="F285" i="38" s="1"/>
  <c r="C284" i="38"/>
  <c r="D276" i="38"/>
  <c r="D275" i="38"/>
  <c r="G274" i="38"/>
  <c r="D274" i="38"/>
  <c r="G273" i="38"/>
  <c r="D273" i="38"/>
  <c r="G272" i="38"/>
  <c r="D272" i="38"/>
  <c r="G271" i="38"/>
  <c r="D271" i="38"/>
  <c r="G270" i="38"/>
  <c r="D270" i="38"/>
  <c r="G269" i="38"/>
  <c r="D269" i="38"/>
  <c r="G268" i="38"/>
  <c r="D268" i="38"/>
  <c r="G267" i="38"/>
  <c r="D267" i="38"/>
  <c r="G266" i="38"/>
  <c r="D266" i="38"/>
  <c r="D265" i="38"/>
  <c r="D264" i="38"/>
  <c r="D263" i="38"/>
  <c r="D262" i="38"/>
  <c r="D261" i="38"/>
  <c r="D260" i="38"/>
  <c r="D259" i="38"/>
  <c r="D258" i="38"/>
  <c r="D257" i="38"/>
  <c r="D256" i="38"/>
  <c r="G255" i="38"/>
  <c r="D255" i="38"/>
  <c r="G254" i="38"/>
  <c r="D254" i="38"/>
  <c r="G253" i="38"/>
  <c r="D253" i="38"/>
  <c r="G252" i="38"/>
  <c r="D252" i="38"/>
  <c r="G251" i="38"/>
  <c r="D251" i="38"/>
  <c r="G250" i="38"/>
  <c r="D250" i="38"/>
  <c r="G249" i="38"/>
  <c r="D249" i="38"/>
  <c r="G248" i="38"/>
  <c r="D248" i="38"/>
  <c r="G247" i="38"/>
  <c r="D247" i="38"/>
  <c r="G246" i="38"/>
  <c r="D246" i="38"/>
  <c r="G245" i="38"/>
  <c r="D245" i="38"/>
  <c r="G244" i="38"/>
  <c r="D244" i="38"/>
  <c r="G243" i="38"/>
  <c r="D243" i="38"/>
  <c r="G242" i="38"/>
  <c r="D242" i="38"/>
  <c r="G241" i="38"/>
  <c r="D241" i="38"/>
  <c r="G240" i="38"/>
  <c r="D240" i="38"/>
  <c r="G239" i="38"/>
  <c r="D239" i="38"/>
  <c r="G238" i="38"/>
  <c r="D238" i="38"/>
  <c r="G237" i="38"/>
  <c r="D237" i="38"/>
  <c r="G236" i="38"/>
  <c r="D236" i="38"/>
  <c r="G235" i="38"/>
  <c r="D235" i="38"/>
  <c r="G234" i="38"/>
  <c r="D234" i="38"/>
  <c r="G233" i="38"/>
  <c r="D233" i="38"/>
  <c r="G232" i="38"/>
  <c r="D232" i="38"/>
  <c r="G231" i="38"/>
  <c r="D231" i="38"/>
  <c r="G230" i="38"/>
  <c r="D230" i="38"/>
  <c r="G229" i="38"/>
  <c r="D229" i="38"/>
  <c r="G228" i="38"/>
  <c r="D228" i="38"/>
  <c r="G227" i="38"/>
  <c r="D227" i="38"/>
  <c r="G226" i="38"/>
  <c r="D226" i="38"/>
  <c r="G225" i="38"/>
  <c r="D225" i="38"/>
  <c r="G224" i="38"/>
  <c r="D224" i="38"/>
  <c r="G223" i="38"/>
  <c r="D223" i="38"/>
  <c r="G222" i="38"/>
  <c r="D222" i="38"/>
  <c r="D221" i="38"/>
  <c r="D220" i="38"/>
  <c r="D219" i="38"/>
  <c r="D218" i="38"/>
  <c r="G217" i="38"/>
  <c r="D217" i="38"/>
  <c r="G216" i="38"/>
  <c r="D216" i="38"/>
  <c r="G215" i="38"/>
  <c r="D215" i="38"/>
  <c r="G214" i="38"/>
  <c r="D214" i="38"/>
  <c r="G213" i="38"/>
  <c r="D213" i="38"/>
  <c r="G212" i="38"/>
  <c r="D212" i="38"/>
  <c r="G211" i="38"/>
  <c r="D211" i="38"/>
  <c r="G210" i="38"/>
  <c r="D210" i="38"/>
  <c r="G209" i="38"/>
  <c r="D209" i="38"/>
  <c r="G208" i="38"/>
  <c r="D208" i="38"/>
  <c r="G207" i="38"/>
  <c r="D207" i="38"/>
  <c r="G206" i="38"/>
  <c r="D206" i="38"/>
  <c r="G205" i="38"/>
  <c r="D205" i="38"/>
  <c r="G204" i="38"/>
  <c r="D204" i="38"/>
  <c r="G203" i="38"/>
  <c r="D203" i="38"/>
  <c r="G202" i="38"/>
  <c r="D202" i="38"/>
  <c r="G201" i="38"/>
  <c r="D201" i="38"/>
  <c r="G200" i="38"/>
  <c r="D200" i="38"/>
  <c r="G199" i="38"/>
  <c r="D199" i="38"/>
  <c r="G198" i="38"/>
  <c r="D198" i="38"/>
  <c r="D197" i="38"/>
  <c r="D196" i="38"/>
  <c r="D195" i="38"/>
  <c r="D194" i="38"/>
  <c r="G193" i="38"/>
  <c r="D193" i="38"/>
  <c r="G192" i="38"/>
  <c r="D192" i="38"/>
  <c r="G191" i="38"/>
  <c r="D191" i="38"/>
  <c r="G190" i="38"/>
  <c r="D190" i="38"/>
  <c r="G189" i="38"/>
  <c r="D189" i="38"/>
  <c r="G188" i="38"/>
  <c r="D188" i="38"/>
  <c r="G187" i="38"/>
  <c r="D187" i="38"/>
  <c r="G186" i="38"/>
  <c r="D186" i="38"/>
  <c r="G185" i="38"/>
  <c r="D185" i="38"/>
  <c r="G184" i="38"/>
  <c r="D184" i="38"/>
  <c r="G183" i="38"/>
  <c r="D183" i="38"/>
  <c r="G182" i="38"/>
  <c r="D182" i="38"/>
  <c r="G181" i="38"/>
  <c r="D181" i="38"/>
  <c r="G180" i="38"/>
  <c r="D180" i="38"/>
  <c r="G179" i="38"/>
  <c r="D179" i="38"/>
  <c r="G178" i="38"/>
  <c r="D178" i="38"/>
  <c r="G177" i="38"/>
  <c r="D177" i="38"/>
  <c r="G176" i="38"/>
  <c r="D176" i="38"/>
  <c r="G175" i="38"/>
  <c r="D175" i="38"/>
  <c r="G174" i="38"/>
  <c r="D174" i="38"/>
  <c r="G173" i="38"/>
  <c r="D173" i="38"/>
  <c r="G172" i="38"/>
  <c r="D172" i="38"/>
  <c r="G171" i="38"/>
  <c r="D171" i="38"/>
  <c r="G170" i="38"/>
  <c r="D170" i="38"/>
  <c r="G169" i="38"/>
  <c r="D169" i="38"/>
  <c r="G168" i="38"/>
  <c r="D168" i="38"/>
  <c r="G167" i="38"/>
  <c r="D167" i="38"/>
  <c r="G166" i="38"/>
  <c r="D166" i="38"/>
  <c r="G165" i="38"/>
  <c r="D165" i="38"/>
  <c r="G164" i="38"/>
  <c r="D164" i="38"/>
  <c r="D163" i="38"/>
  <c r="D162" i="38"/>
  <c r="D161" i="38"/>
  <c r="D160" i="38"/>
  <c r="G159" i="38"/>
  <c r="D159" i="38"/>
  <c r="G158" i="38"/>
  <c r="D158" i="38"/>
  <c r="G157" i="38"/>
  <c r="D157" i="38"/>
  <c r="G156" i="38"/>
  <c r="D156" i="38"/>
  <c r="G155" i="38"/>
  <c r="D155" i="38"/>
  <c r="G154" i="38"/>
  <c r="D154" i="38"/>
  <c r="G153" i="38"/>
  <c r="D153" i="38"/>
  <c r="G152" i="38"/>
  <c r="D152" i="38"/>
  <c r="G151" i="38"/>
  <c r="D151" i="38"/>
  <c r="G150" i="38"/>
  <c r="D150" i="38"/>
  <c r="G149" i="38"/>
  <c r="D149" i="38"/>
  <c r="G148" i="38"/>
  <c r="D148" i="38"/>
  <c r="G147" i="38"/>
  <c r="D147" i="38"/>
  <c r="G146" i="38"/>
  <c r="D146" i="38"/>
  <c r="G145" i="38"/>
  <c r="D145" i="38"/>
  <c r="G144" i="38"/>
  <c r="D144" i="38"/>
  <c r="G143" i="38"/>
  <c r="D143" i="38"/>
  <c r="G142" i="38"/>
  <c r="D142" i="38"/>
  <c r="G141" i="38"/>
  <c r="D141" i="38"/>
  <c r="G140" i="38"/>
  <c r="D140" i="38"/>
  <c r="G139" i="38"/>
  <c r="D139" i="38"/>
  <c r="G138" i="38"/>
  <c r="D138" i="38"/>
  <c r="G137" i="38"/>
  <c r="D137" i="38"/>
  <c r="G136" i="38"/>
  <c r="D136" i="38"/>
  <c r="G135" i="38"/>
  <c r="D135" i="38"/>
  <c r="G134" i="38"/>
  <c r="D134" i="38"/>
  <c r="G133" i="38"/>
  <c r="D133" i="38"/>
  <c r="G132" i="38"/>
  <c r="D132" i="38"/>
  <c r="G131" i="38"/>
  <c r="D131" i="38"/>
  <c r="G130" i="38"/>
  <c r="D130" i="38"/>
  <c r="G129" i="38"/>
  <c r="D129" i="38"/>
  <c r="G128" i="38"/>
  <c r="D128" i="38"/>
  <c r="G127" i="38"/>
  <c r="D127" i="38"/>
  <c r="G126" i="38"/>
  <c r="D126" i="38"/>
  <c r="G125" i="38"/>
  <c r="D125" i="38"/>
  <c r="G124" i="38"/>
  <c r="D124" i="38"/>
  <c r="G123" i="38"/>
  <c r="D123" i="38"/>
  <c r="G122" i="38"/>
  <c r="D122" i="38"/>
  <c r="G121" i="38"/>
  <c r="D121" i="38"/>
  <c r="G120" i="38"/>
  <c r="D120" i="38"/>
  <c r="G119" i="38"/>
  <c r="D119" i="38"/>
  <c r="G118" i="38"/>
  <c r="D118" i="38"/>
  <c r="G117" i="38"/>
  <c r="D117" i="38"/>
  <c r="G116" i="38"/>
  <c r="D116" i="38"/>
  <c r="G115" i="38"/>
  <c r="D115" i="38"/>
  <c r="G114" i="38"/>
  <c r="D114" i="38"/>
  <c r="G113" i="38"/>
  <c r="D113" i="38"/>
  <c r="G112" i="38"/>
  <c r="D112" i="38"/>
  <c r="G111" i="38"/>
  <c r="D111" i="38"/>
  <c r="G110" i="38"/>
  <c r="D110" i="38"/>
  <c r="G109" i="38"/>
  <c r="D109" i="38"/>
  <c r="G108" i="38"/>
  <c r="D108" i="38"/>
  <c r="G107" i="38"/>
  <c r="D107" i="38"/>
  <c r="G106" i="38"/>
  <c r="D106" i="38"/>
  <c r="G105" i="38"/>
  <c r="D105" i="38"/>
  <c r="G104" i="38"/>
  <c r="D104" i="38"/>
  <c r="G103" i="38"/>
  <c r="D103" i="38"/>
  <c r="G102" i="38"/>
  <c r="D102" i="38"/>
  <c r="G101" i="38"/>
  <c r="D101" i="38"/>
  <c r="G100" i="38"/>
  <c r="D100" i="38"/>
  <c r="G99" i="38"/>
  <c r="D99" i="38"/>
  <c r="G98" i="38"/>
  <c r="D98" i="38"/>
  <c r="G97" i="38"/>
  <c r="D97" i="38"/>
  <c r="G96" i="38"/>
  <c r="D96" i="38"/>
  <c r="G95" i="38"/>
  <c r="D95" i="38"/>
  <c r="G94" i="38"/>
  <c r="D94" i="38"/>
  <c r="G93" i="38"/>
  <c r="D93" i="38"/>
  <c r="G92" i="38"/>
  <c r="D92" i="38"/>
  <c r="G91" i="38"/>
  <c r="D91" i="38"/>
  <c r="G90" i="38"/>
  <c r="D90" i="38"/>
  <c r="D89" i="38"/>
  <c r="D88" i="38"/>
  <c r="D87" i="38"/>
  <c r="D86" i="38"/>
  <c r="D85" i="38"/>
  <c r="D84" i="38"/>
  <c r="D83" i="38"/>
  <c r="D82" i="38"/>
  <c r="D81" i="38"/>
  <c r="D80" i="38"/>
  <c r="D79" i="38"/>
  <c r="D78" i="38"/>
  <c r="D77" i="38"/>
  <c r="G76" i="38"/>
  <c r="D76" i="38"/>
  <c r="G75" i="38"/>
  <c r="D75" i="38"/>
  <c r="G74" i="38"/>
  <c r="D74" i="38"/>
  <c r="G73" i="38"/>
  <c r="D73" i="38"/>
  <c r="G72" i="38"/>
  <c r="D72" i="38"/>
  <c r="G71" i="38"/>
  <c r="D71" i="38"/>
  <c r="G70" i="38"/>
  <c r="D70" i="38"/>
  <c r="G69" i="38"/>
  <c r="D69" i="38"/>
  <c r="G68" i="38"/>
  <c r="D68" i="38"/>
  <c r="D67" i="38"/>
  <c r="D66" i="38"/>
  <c r="D65" i="38"/>
  <c r="D64" i="38"/>
  <c r="D63" i="38"/>
  <c r="D62" i="38"/>
  <c r="D61" i="38"/>
  <c r="D60" i="38"/>
  <c r="D59" i="38"/>
  <c r="G58" i="38"/>
  <c r="D58" i="38"/>
  <c r="G57" i="38"/>
  <c r="D57" i="38"/>
  <c r="G56" i="38"/>
  <c r="D56" i="38"/>
  <c r="G55" i="38"/>
  <c r="D55" i="38"/>
  <c r="G54" i="38"/>
  <c r="D54" i="38"/>
  <c r="G53" i="38"/>
  <c r="D53" i="38"/>
  <c r="G52" i="38"/>
  <c r="D52" i="38"/>
  <c r="G51" i="38"/>
  <c r="D51" i="38"/>
  <c r="G50" i="38"/>
  <c r="D50" i="38"/>
  <c r="G49" i="38"/>
  <c r="D49" i="38"/>
  <c r="G48" i="38"/>
  <c r="D48" i="38"/>
  <c r="G47" i="38"/>
  <c r="D47" i="38"/>
  <c r="G46" i="38"/>
  <c r="D46" i="38"/>
  <c r="G45" i="38"/>
  <c r="D45" i="38"/>
  <c r="G44" i="38"/>
  <c r="D44" i="38"/>
  <c r="G43" i="38"/>
  <c r="D43" i="38"/>
  <c r="G42" i="38"/>
  <c r="D42" i="38"/>
  <c r="G41" i="38"/>
  <c r="D41" i="38"/>
  <c r="G40" i="38"/>
  <c r="D40" i="38"/>
  <c r="G39" i="38"/>
  <c r="D39" i="38"/>
  <c r="G38" i="38"/>
  <c r="D38" i="38"/>
  <c r="G37" i="38"/>
  <c r="D37" i="38"/>
  <c r="G36" i="38"/>
  <c r="D36" i="38"/>
  <c r="G35" i="38"/>
  <c r="D35" i="38"/>
  <c r="G34" i="38"/>
  <c r="D34" i="38"/>
  <c r="G33" i="38"/>
  <c r="D33" i="38"/>
  <c r="G32" i="38"/>
  <c r="D32" i="38"/>
  <c r="G31" i="38"/>
  <c r="D31" i="38"/>
  <c r="G30" i="38"/>
  <c r="D30" i="38"/>
  <c r="G29" i="38"/>
  <c r="D29" i="38"/>
  <c r="G28" i="38"/>
  <c r="D28" i="38"/>
  <c r="G27" i="38"/>
  <c r="D27" i="38"/>
  <c r="G26" i="38"/>
  <c r="D26" i="38"/>
  <c r="G25" i="38"/>
  <c r="G277" i="38" s="1"/>
  <c r="D25" i="38"/>
  <c r="D277" i="38" s="1"/>
  <c r="B8" i="38" s="1"/>
  <c r="B21" i="38"/>
  <c r="B7" i="38"/>
  <c r="B6" i="38"/>
  <c r="E21" i="48" l="1"/>
  <c r="G21" i="48" s="1"/>
  <c r="C294" i="38"/>
  <c r="F284" i="38"/>
  <c r="F294" i="38" s="1"/>
  <c r="B9" i="38" s="1"/>
  <c r="B304" i="38"/>
  <c r="C301" i="38"/>
  <c r="D301" i="38" s="1"/>
  <c r="C302" i="38"/>
  <c r="D302" i="38" s="1"/>
  <c r="C303" i="38"/>
  <c r="D303" i="38" s="1"/>
  <c r="E29" i="48" l="1"/>
  <c r="G29" i="48" s="1"/>
  <c r="G27" i="47"/>
  <c r="D304" i="38"/>
  <c r="B10" i="38" s="1"/>
  <c r="B11" i="38"/>
  <c r="E28" i="48" l="1"/>
  <c r="G28" i="48" s="1"/>
  <c r="G26" i="47"/>
  <c r="G44" i="47" l="1"/>
  <c r="G45" i="47" s="1"/>
  <c r="E46" i="48"/>
  <c r="G46" i="48" s="1"/>
  <c r="G47" i="48" s="1"/>
  <c r="E47" i="48" l="1"/>
  <c r="G36" i="47" l="1"/>
  <c r="E38" i="48"/>
  <c r="G38" i="48" s="1"/>
  <c r="E19" i="48" l="1"/>
  <c r="G19" i="48" s="1"/>
  <c r="G17" i="47"/>
  <c r="E22" i="48" l="1"/>
  <c r="G22" i="48" s="1"/>
  <c r="G20" i="47"/>
  <c r="E30" i="48" l="1"/>
  <c r="G30" i="48" s="1"/>
  <c r="G28" i="47"/>
  <c r="E16" i="48" l="1"/>
  <c r="G16" i="48" s="1"/>
  <c r="G14" i="47"/>
  <c r="E35" i="48" l="1"/>
  <c r="G35" i="48" s="1"/>
  <c r="G33" i="47"/>
  <c r="E31" i="48" l="1"/>
  <c r="H31" i="46" l="1"/>
  <c r="H29" i="46"/>
  <c r="H23" i="46"/>
  <c r="E36" i="48" l="1"/>
  <c r="H33" i="46"/>
  <c r="G12" i="48" s="1"/>
  <c r="E12" i="48" s="1"/>
  <c r="C36" i="48" l="1"/>
  <c r="G34" i="47"/>
  <c r="G36" i="48" l="1"/>
  <c r="H38" i="46" l="1"/>
  <c r="H27" i="46"/>
  <c r="C11" i="48"/>
  <c r="C13" i="48" s="1"/>
  <c r="G35" i="47" l="1"/>
  <c r="C37" i="48"/>
  <c r="G11" i="48"/>
  <c r="E11" i="48" l="1"/>
  <c r="G13" i="48"/>
  <c r="E13" i="48" s="1"/>
  <c r="E53" i="48" s="1"/>
  <c r="G37" i="48"/>
  <c r="G42" i="48" s="1"/>
  <c r="C42" i="48"/>
  <c r="G40" i="47"/>
  <c r="E42" i="48" l="1"/>
  <c r="G29" i="47" l="1"/>
  <c r="G30" i="47" s="1"/>
  <c r="G47" i="47" s="1"/>
  <c r="E47" i="47" s="1"/>
  <c r="C31" i="48"/>
  <c r="C32" i="48" s="1"/>
  <c r="C49" i="48" s="1"/>
  <c r="C51" i="48" s="1"/>
  <c r="G57" i="48" s="1"/>
  <c r="G31" i="48" l="1"/>
  <c r="G32" i="48" s="1"/>
  <c r="H30" i="47"/>
  <c r="H22" i="47" l="1"/>
  <c r="H43" i="47"/>
  <c r="H39" i="47"/>
  <c r="H40" i="47"/>
  <c r="H19" i="47"/>
  <c r="H37" i="47"/>
  <c r="H36" i="47"/>
  <c r="H45" i="47"/>
  <c r="H27" i="47"/>
  <c r="H18" i="47"/>
  <c r="H26" i="47"/>
  <c r="H35" i="47"/>
  <c r="H17" i="47"/>
  <c r="H38" i="47"/>
  <c r="H24" i="47"/>
  <c r="H15" i="47"/>
  <c r="H34" i="47"/>
  <c r="H29" i="47"/>
  <c r="H44" i="47"/>
  <c r="H16" i="47"/>
  <c r="H14" i="47"/>
  <c r="H21" i="47"/>
  <c r="H20" i="47"/>
  <c r="H23" i="47"/>
  <c r="H33" i="47"/>
  <c r="H28" i="47"/>
  <c r="G49" i="48"/>
  <c r="E32" i="48"/>
  <c r="H47" i="47" l="1"/>
  <c r="G51" i="48"/>
  <c r="E51" i="48" s="1"/>
  <c r="E54" i="48" s="1"/>
  <c r="E55" i="48" s="1"/>
  <c r="G59" i="48" s="1"/>
  <c r="E49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tc={0081F144-6CCF-4281-AB15-3DCB6E78AF93}</author>
  </authors>
  <commentList>
    <comment ref="A289" authorId="0" shapeId="0" xr:uid="{0081F144-6CCF-4281-AB15-3DCB6E78AF93}">
      <text>
        <t>[Threaded comment]
Your version of Excel allows you to read this threaded comment; however, any edits to it will get removed if the file is opened in a newer version of Excel. Learn more: https://go.microsoft.com/fwlink/?linkid=870924
Comment:
    why multiple totals?</t>
      </text>
    </comment>
  </commentList>
</comments>
</file>

<file path=xl/sharedStrings.xml><?xml version="1.0" encoding="utf-8"?>
<sst xmlns="http://schemas.openxmlformats.org/spreadsheetml/2006/main" count="222" uniqueCount="153">
  <si>
    <t>Duke Kentucky Electric</t>
  </si>
  <si>
    <t>Cash Working Capital Requirements</t>
  </si>
  <si>
    <t>Forecasted Period 12 Months Ended June 30, 2026</t>
  </si>
  <si>
    <t>Lead Lag Summary</t>
  </si>
  <si>
    <t>Test Period</t>
  </si>
  <si>
    <t>(Lead)</t>
  </si>
  <si>
    <t>Day</t>
  </si>
  <si>
    <t>Line</t>
  </si>
  <si>
    <t>Annual</t>
  </si>
  <si>
    <t>Lag</t>
  </si>
  <si>
    <t>Weighted</t>
  </si>
  <si>
    <t>No</t>
  </si>
  <si>
    <t>Expense</t>
  </si>
  <si>
    <t>Days</t>
  </si>
  <si>
    <t>Amount</t>
  </si>
  <si>
    <t>Source</t>
  </si>
  <si>
    <t>Revenues</t>
  </si>
  <si>
    <t xml:space="preserve">     Sales and Transportation Revenue</t>
  </si>
  <si>
    <t>Revenues - Line 16</t>
  </si>
  <si>
    <t xml:space="preserve">     Other Revenues</t>
  </si>
  <si>
    <t>Revenues - Line 22</t>
  </si>
  <si>
    <t>Total Revenue Lag</t>
  </si>
  <si>
    <t>Operation &amp; Maintenance Expense</t>
  </si>
  <si>
    <t>Expenses - Line 2</t>
  </si>
  <si>
    <t xml:space="preserve">     Oil</t>
  </si>
  <si>
    <t>Expenses - Line 3</t>
  </si>
  <si>
    <t xml:space="preserve">     Coal</t>
  </si>
  <si>
    <t>Expenses - Line 4</t>
  </si>
  <si>
    <t xml:space="preserve">     Purchased Power</t>
  </si>
  <si>
    <t>Expenses - Line 5</t>
  </si>
  <si>
    <t xml:space="preserve">     Lime</t>
  </si>
  <si>
    <t>Expenses - Line 6</t>
  </si>
  <si>
    <t xml:space="preserve">     Emission Fee</t>
  </si>
  <si>
    <t>Expenses - Line 7</t>
  </si>
  <si>
    <t xml:space="preserve">     Transm of Elec By Others</t>
  </si>
  <si>
    <t>Expenses - Line 8</t>
  </si>
  <si>
    <t xml:space="preserve">     Labor</t>
  </si>
  <si>
    <t>Expenses - Line 9</t>
  </si>
  <si>
    <t xml:space="preserve">     Incentive Pay STIP</t>
  </si>
  <si>
    <t>Expenses - Line 10</t>
  </si>
  <si>
    <t xml:space="preserve">     Incentive Pay LTIP</t>
  </si>
  <si>
    <t>Expenses - Line 11</t>
  </si>
  <si>
    <t xml:space="preserve">     Employee Pensions &amp; Benefits - Acct 926</t>
  </si>
  <si>
    <t>Expenses - Line 12</t>
  </si>
  <si>
    <t xml:space="preserve">     Prepaid Expenses</t>
  </si>
  <si>
    <t xml:space="preserve">        KY PSC Assesment Acct 928006</t>
  </si>
  <si>
    <t>Expenses - Line 14</t>
  </si>
  <si>
    <t xml:space="preserve">        Insurance - Property &amp; Liability</t>
  </si>
  <si>
    <t>Expenses - Line 15</t>
  </si>
  <si>
    <t xml:space="preserve">     Intercompany Transactions</t>
  </si>
  <si>
    <t>Expenses - Line 16</t>
  </si>
  <si>
    <t xml:space="preserve">     Other O&amp;M Expenses</t>
  </si>
  <si>
    <t>Expenses - Line 17</t>
  </si>
  <si>
    <t xml:space="preserve">          Total Operating &amp; Maintenance Exp Excl Acc 904</t>
  </si>
  <si>
    <t>Other Taxes</t>
  </si>
  <si>
    <t xml:space="preserve">     Franchise Tax</t>
  </si>
  <si>
    <t>Expenses - Line 21</t>
  </si>
  <si>
    <t xml:space="preserve">     Property Taxes</t>
  </si>
  <si>
    <t>Expenses - Line 22</t>
  </si>
  <si>
    <t xml:space="preserve">     Payroll Taxes</t>
  </si>
  <si>
    <t>Expenses - Line 23</t>
  </si>
  <si>
    <t xml:space="preserve">     Federal Unemployment Taxes</t>
  </si>
  <si>
    <t>Expenses - Line 24</t>
  </si>
  <si>
    <t xml:space="preserve">     State Unemployment Taxes</t>
  </si>
  <si>
    <t>Expenses - Line 25</t>
  </si>
  <si>
    <t xml:space="preserve">    Gross Receipts License Tax</t>
  </si>
  <si>
    <t>Expenses - Line 26</t>
  </si>
  <si>
    <t xml:space="preserve">     Sales &amp; Use Taxes</t>
  </si>
  <si>
    <t>Expenses - Line 27</t>
  </si>
  <si>
    <t xml:space="preserve">          Total Other Taxes</t>
  </si>
  <si>
    <t>Income Taxes</t>
  </si>
  <si>
    <t xml:space="preserve">     Federal Income Taxes</t>
  </si>
  <si>
    <t>Expenses - Line 31</t>
  </si>
  <si>
    <t xml:space="preserve">     State Income Taxes</t>
  </si>
  <si>
    <t>Expenses - Line 32</t>
  </si>
  <si>
    <t xml:space="preserve">          Total Income Taxes</t>
  </si>
  <si>
    <t>Total  Working Capital Expenses</t>
  </si>
  <si>
    <t>Revenue Lag Days</t>
  </si>
  <si>
    <t>Expense Lag Days</t>
  </si>
  <si>
    <t xml:space="preserve">     Net Lag Days</t>
  </si>
  <si>
    <t>Average Daily Expense</t>
  </si>
  <si>
    <t>Cash Working Capital Requirement</t>
  </si>
  <si>
    <t>Revenue Lag Summary</t>
  </si>
  <si>
    <t>Revenue Lag</t>
  </si>
  <si>
    <t>Billed</t>
  </si>
  <si>
    <t>Service Lag</t>
  </si>
  <si>
    <t>See Note 1</t>
  </si>
  <si>
    <t>Billing Lag</t>
  </si>
  <si>
    <t>Collection Lag</t>
  </si>
  <si>
    <t>Payment Processing Lag</t>
  </si>
  <si>
    <t xml:space="preserve">     Electric Sales</t>
  </si>
  <si>
    <t>Other Transmission Revenues</t>
  </si>
  <si>
    <t>PJM Reactive Revenue</t>
  </si>
  <si>
    <t>See Note 2</t>
  </si>
  <si>
    <t xml:space="preserve">          Total Sales &amp; Transportation Revenues</t>
  </si>
  <si>
    <t>Other Electric Rents</t>
  </si>
  <si>
    <t>Line 10</t>
  </si>
  <si>
    <t>Other Miscellaneous Revenues</t>
  </si>
  <si>
    <t xml:space="preserve">          Total Other Revenues</t>
  </si>
  <si>
    <t xml:space="preserve">          Total Revenues</t>
  </si>
  <si>
    <t xml:space="preserve">Total Rev Lag Excl Non Rev Req Items </t>
  </si>
  <si>
    <t>Notes:</t>
  </si>
  <si>
    <t xml:space="preserve">     1.   Computed as 365/12/2</t>
  </si>
  <si>
    <t xml:space="preserve">     2.   Excluded from Revenue Requirements and Revenue lag calculation.</t>
  </si>
  <si>
    <t>Expense Lag Summary</t>
  </si>
  <si>
    <t>Revenue Req</t>
  </si>
  <si>
    <t xml:space="preserve">     Natural Gas</t>
  </si>
  <si>
    <t>Total Expenses</t>
  </si>
  <si>
    <t>DUKE ENERGY KENTUCKY</t>
  </si>
  <si>
    <t>LEAD LAG STUDY</t>
  </si>
  <si>
    <t>REVENUE LAG</t>
  </si>
  <si>
    <t>Lag Time</t>
  </si>
  <si>
    <t xml:space="preserve">Bank Float </t>
  </si>
  <si>
    <r>
      <rPr>
        <sz val="12"/>
        <color rgb="FF000000"/>
        <rFont val="Times New Roman"/>
        <family val="1"/>
      </rPr>
      <t>Under the assumption the Company has access to the funds from the accounts receivables factoring on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the business day after the electricity is used. </t>
    </r>
  </si>
  <si>
    <t>Under the assumption the Company factors 100% of its billed and unbilled receivables every Thursday based on billings and estimated unbilled revenues from Wednesday of the previous week through Tuesday of the current week. </t>
  </si>
  <si>
    <t>SERVICE LAG</t>
  </si>
  <si>
    <t>Number of Days :</t>
  </si>
  <si>
    <t>Number of Days in a Week :</t>
  </si>
  <si>
    <t>Midpoint of Average Number of Days :</t>
  </si>
  <si>
    <t>days</t>
  </si>
  <si>
    <t>Midpoint of Average Number of Days in a Week :</t>
  </si>
  <si>
    <t>BILLING LAG</t>
  </si>
  <si>
    <t>Average Billing Lag (Scheduled)</t>
  </si>
  <si>
    <t>Biling Cycle</t>
  </si>
  <si>
    <t>Scheduled Read Day [1]</t>
  </si>
  <si>
    <t>Date Bill Mailed [2]</t>
  </si>
  <si>
    <t>(A)</t>
  </si>
  <si>
    <t>(B)</t>
  </si>
  <si>
    <t>(C)</t>
  </si>
  <si>
    <t>(D)</t>
  </si>
  <si>
    <t>PAYMENT PROCESSING LAG</t>
  </si>
  <si>
    <t>Weight</t>
  </si>
  <si>
    <t>Weighted Lead</t>
  </si>
  <si>
    <t>Checkless Payment</t>
  </si>
  <si>
    <t>In-Person Payments</t>
  </si>
  <si>
    <t xml:space="preserve">Electronic Remittance </t>
  </si>
  <si>
    <t xml:space="preserve">ER Direct Send </t>
  </si>
  <si>
    <t>DELX Remit Exception</t>
  </si>
  <si>
    <t>BNYN Remittance</t>
  </si>
  <si>
    <t>Bill Matrix Payment</t>
  </si>
  <si>
    <t>PRIM Payment</t>
  </si>
  <si>
    <t>BANK FLOAT</t>
  </si>
  <si>
    <t>% of Total</t>
  </si>
  <si>
    <t>Weighted Average</t>
  </si>
  <si>
    <t>Toal Same Day</t>
  </si>
  <si>
    <t>Total 1 Day Float</t>
  </si>
  <si>
    <t>Total 2 Day Float</t>
  </si>
  <si>
    <t>Total</t>
  </si>
  <si>
    <t>Month</t>
  </si>
  <si>
    <t>Same Day</t>
  </si>
  <si>
    <t>1 Day Float</t>
  </si>
  <si>
    <t>2 Day Float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</si>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</sst>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* #,##0_);_(* \(#,##0\);_(* &quot;-&quot;??_);_(@_)"/>
    <numFmt numFmtId="166" formatCode="_(* #,##0.0000_);_(* \(#,##0.0000\);_(* &quot;-&quot;??_);_(@_)"/>
    <numFmt numFmtId="167" formatCode="0.000"/>
    <numFmt numFmtId="168" formatCode="dddd"/>
    <numFmt numFmtId="169" formatCode="&quot;$&quot;#,##0"/>
    <numFmt numFmtId="170" formatCode="0_);\(0\)"/>
    <numFmt numFmtId="171" formatCode="[$-F400]h:mm:ss\ AM/PM"/>
    <numFmt numFmtId="172" formatCode="0.00_);\(0.00\)"/>
  </numFmts>
  <fonts count="10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b/>
      <sz val="10"/>
      <name val="MS Sans Serif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MS Sans Serif"/>
      <family val="2"/>
    </font>
    <font>
      <b/>
      <sz val="10"/>
      <color indexed="63"/>
      <name val="Arial"/>
      <family val="2"/>
    </font>
    <font>
      <b/>
      <sz val="10"/>
      <name val="MS Sans Serif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sz val="12"/>
      <color indexed="8"/>
      <name val="Arial"/>
      <family val="2"/>
    </font>
    <font>
      <b/>
      <i/>
      <sz val="22"/>
      <color indexed="15"/>
      <name val="Arial"/>
      <family val="2"/>
    </font>
    <font>
      <i/>
      <sz val="12"/>
      <color indexed="8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b/>
      <i/>
      <sz val="18"/>
      <color indexed="15"/>
      <name val="Arial"/>
      <family val="2"/>
    </font>
    <font>
      <sz val="12"/>
      <color indexed="14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theme="1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0"/>
      <color theme="1"/>
      <name val="Tahoma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8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"/>
      <name val="Arial"/>
      <family val="2"/>
    </font>
  </fonts>
  <fills count="7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37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ck">
        <color indexed="9"/>
      </top>
      <bottom style="medium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</borders>
  <cellStyleXfs count="308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1" fillId="3" borderId="0" applyNumberFormat="0" applyBorder="0" applyAlignment="0" applyProtection="0"/>
    <xf numFmtId="0" fontId="22" fillId="20" borderId="1" applyNumberFormat="0" applyAlignment="0" applyProtection="0"/>
    <xf numFmtId="0" fontId="23" fillId="21" borderId="2" applyNumberFormat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1" applyNumberFormat="0" applyAlignment="0" applyProtection="0"/>
    <xf numFmtId="0" fontId="31" fillId="0" borderId="6" applyNumberFormat="0" applyFill="0" applyAlignment="0" applyProtection="0"/>
    <xf numFmtId="0" fontId="32" fillId="22" borderId="0" applyNumberFormat="0" applyBorder="0" applyAlignment="0" applyProtection="0"/>
    <xf numFmtId="0" fontId="17" fillId="0" borderId="0"/>
    <xf numFmtId="0" fontId="19" fillId="0" borderId="0"/>
    <xf numFmtId="0" fontId="12" fillId="0" borderId="0"/>
    <xf numFmtId="0" fontId="24" fillId="0" borderId="0"/>
    <xf numFmtId="0" fontId="10" fillId="0" borderId="0"/>
    <xf numFmtId="0" fontId="55" fillId="0" borderId="0"/>
    <xf numFmtId="0" fontId="19" fillId="23" borderId="7" applyNumberFormat="0" applyFont="0" applyAlignment="0" applyProtection="0"/>
    <xf numFmtId="0" fontId="34" fillId="20" borderId="8" applyNumberFormat="0" applyAlignment="0" applyProtection="0"/>
    <xf numFmtId="9" fontId="1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54" fillId="0" borderId="0" applyNumberFormat="0" applyFont="0" applyFill="0" applyBorder="0" applyAlignment="0" applyProtection="0">
      <alignment horizontal="left"/>
    </xf>
    <xf numFmtId="15" fontId="1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54" fillId="0" borderId="0" applyFont="0" applyFill="0" applyBorder="0" applyAlignment="0" applyProtection="0"/>
    <xf numFmtId="4" fontId="13" fillId="0" borderId="0" applyFont="0" applyFill="0" applyBorder="0" applyAlignment="0" applyProtection="0"/>
    <xf numFmtId="4" fontId="33" fillId="0" borderId="0" applyFont="0" applyFill="0" applyBorder="0" applyAlignment="0" applyProtection="0"/>
    <xf numFmtId="0" fontId="16" fillId="0" borderId="9">
      <alignment horizontal="center"/>
    </xf>
    <xf numFmtId="0" fontId="35" fillId="0" borderId="9">
      <alignment horizontal="center"/>
    </xf>
    <xf numFmtId="0" fontId="53" fillId="0" borderId="9">
      <alignment horizontal="center"/>
    </xf>
    <xf numFmtId="3" fontId="13" fillId="0" borderId="0" applyFont="0" applyFill="0" applyBorder="0" applyAlignment="0" applyProtection="0"/>
    <xf numFmtId="3" fontId="33" fillId="0" borderId="0" applyFont="0" applyFill="0" applyBorder="0" applyAlignment="0" applyProtection="0"/>
    <xf numFmtId="0" fontId="13" fillId="24" borderId="0" applyNumberFormat="0" applyFont="0" applyBorder="0" applyAlignment="0" applyProtection="0"/>
    <xf numFmtId="0" fontId="33" fillId="24" borderId="0" applyNumberFormat="0" applyFont="0" applyBorder="0" applyAlignment="0" applyProtection="0"/>
    <xf numFmtId="4" fontId="36" fillId="25" borderId="10">
      <alignment vertical="center"/>
    </xf>
    <xf numFmtId="4" fontId="37" fillId="25" borderId="10">
      <alignment vertical="center"/>
    </xf>
    <xf numFmtId="4" fontId="38" fillId="26" borderId="4">
      <alignment vertical="center"/>
    </xf>
    <xf numFmtId="4" fontId="39" fillId="26" borderId="4">
      <alignment vertical="center"/>
    </xf>
    <xf numFmtId="4" fontId="38" fillId="27" borderId="4">
      <alignment vertical="center"/>
    </xf>
    <xf numFmtId="4" fontId="39" fillId="27" borderId="4">
      <alignment vertical="center"/>
    </xf>
    <xf numFmtId="4" fontId="40" fillId="25" borderId="10">
      <alignment horizontal="left" vertical="center" indent="1"/>
    </xf>
    <xf numFmtId="0" fontId="19" fillId="0" borderId="0">
      <protection locked="0"/>
    </xf>
    <xf numFmtId="4" fontId="40" fillId="28" borderId="0">
      <alignment horizontal="left" vertical="center" indent="1"/>
    </xf>
    <xf numFmtId="4" fontId="40" fillId="29" borderId="10" applyNumberFormat="0" applyProtection="0">
      <alignment horizontal="right" vertical="center"/>
    </xf>
    <xf numFmtId="4" fontId="40" fillId="30" borderId="10" applyNumberFormat="0" applyProtection="0">
      <alignment horizontal="right" vertical="center"/>
    </xf>
    <xf numFmtId="4" fontId="40" fillId="31" borderId="10" applyNumberFormat="0" applyProtection="0">
      <alignment horizontal="right" vertical="center"/>
    </xf>
    <xf numFmtId="4" fontId="40" fillId="32" borderId="10" applyNumberFormat="0" applyProtection="0">
      <alignment horizontal="right" vertical="center"/>
    </xf>
    <xf numFmtId="4" fontId="40" fillId="33" borderId="10" applyNumberFormat="0" applyProtection="0">
      <alignment horizontal="right" vertical="center"/>
    </xf>
    <xf numFmtId="4" fontId="40" fillId="34" borderId="10" applyNumberFormat="0" applyProtection="0">
      <alignment horizontal="right" vertical="center"/>
    </xf>
    <xf numFmtId="4" fontId="40" fillId="35" borderId="10" applyNumberFormat="0" applyProtection="0">
      <alignment horizontal="right" vertical="center"/>
    </xf>
    <xf numFmtId="4" fontId="40" fillId="36" borderId="10" applyNumberFormat="0" applyProtection="0">
      <alignment horizontal="right" vertical="center"/>
    </xf>
    <xf numFmtId="4" fontId="40" fillId="26" borderId="10" applyNumberFormat="0" applyProtection="0">
      <alignment horizontal="right" vertical="center"/>
    </xf>
    <xf numFmtId="4" fontId="36" fillId="37" borderId="11">
      <alignment horizontal="left" vertical="center" indent="1"/>
    </xf>
    <xf numFmtId="4" fontId="36" fillId="38" borderId="0">
      <alignment horizontal="left" vertical="center" indent="1"/>
    </xf>
    <xf numFmtId="4" fontId="36" fillId="28" borderId="0">
      <alignment horizontal="left" vertical="center" indent="1"/>
    </xf>
    <xf numFmtId="4" fontId="40" fillId="38" borderId="10">
      <alignment horizontal="right" vertical="center"/>
    </xf>
    <xf numFmtId="4" fontId="40" fillId="38" borderId="0">
      <alignment horizontal="left" vertical="center" indent="1"/>
    </xf>
    <xf numFmtId="4" fontId="24" fillId="38" borderId="0">
      <alignment horizontal="left" vertical="center" indent="1"/>
    </xf>
    <xf numFmtId="0" fontId="19" fillId="0" borderId="0"/>
    <xf numFmtId="0" fontId="19" fillId="0" borderId="0" applyNumberFormat="0" applyFont="0" applyFill="0" applyBorder="0" applyAlignment="0" applyProtection="0">
      <protection locked="0"/>
    </xf>
    <xf numFmtId="0" fontId="41" fillId="0" borderId="0">
      <alignment horizontal="left" vertical="center"/>
      <protection locked="0"/>
    </xf>
    <xf numFmtId="0" fontId="19" fillId="39" borderId="12" applyNumberFormat="0" applyFont="0" applyAlignment="0"/>
    <xf numFmtId="4" fontId="24" fillId="28" borderId="0">
      <alignment horizontal="left" vertical="center" indent="1"/>
    </xf>
    <xf numFmtId="4" fontId="40" fillId="40" borderId="10">
      <alignment vertical="center"/>
    </xf>
    <xf numFmtId="4" fontId="42" fillId="40" borderId="10">
      <alignment vertical="center"/>
    </xf>
    <xf numFmtId="4" fontId="43" fillId="26" borderId="13">
      <alignment vertical="center"/>
    </xf>
    <xf numFmtId="4" fontId="44" fillId="26" borderId="13">
      <alignment vertical="center"/>
    </xf>
    <xf numFmtId="4" fontId="43" fillId="27" borderId="13">
      <alignment vertical="center"/>
    </xf>
    <xf numFmtId="4" fontId="44" fillId="27" borderId="13">
      <alignment vertical="center"/>
    </xf>
    <xf numFmtId="4" fontId="36" fillId="38" borderId="14">
      <alignment horizontal="left" vertical="center" indent="1"/>
    </xf>
    <xf numFmtId="4" fontId="40" fillId="41" borderId="10">
      <alignment horizontal="right" vertical="center"/>
    </xf>
    <xf numFmtId="4" fontId="42" fillId="40" borderId="10">
      <alignment horizontal="right" vertical="center"/>
    </xf>
    <xf numFmtId="4" fontId="45" fillId="26" borderId="13">
      <alignment vertical="center"/>
    </xf>
    <xf numFmtId="4" fontId="46" fillId="26" borderId="13">
      <alignment vertical="center"/>
    </xf>
    <xf numFmtId="4" fontId="45" fillId="27" borderId="13">
      <alignment vertical="center"/>
    </xf>
    <xf numFmtId="4" fontId="46" fillId="29" borderId="13">
      <alignment vertical="center"/>
    </xf>
    <xf numFmtId="4" fontId="36" fillId="0" borderId="10">
      <alignment horizontal="left" vertical="center" indent="1"/>
    </xf>
    <xf numFmtId="4" fontId="36" fillId="38" borderId="10">
      <alignment horizontal="right" vertical="center"/>
    </xf>
    <xf numFmtId="4" fontId="36" fillId="38" borderId="10">
      <alignment horizontal="left" vertical="center" indent="1"/>
    </xf>
    <xf numFmtId="4" fontId="36" fillId="40" borderId="10">
      <alignment horizontal="left" vertical="center" indent="1"/>
    </xf>
    <xf numFmtId="4" fontId="36" fillId="40" borderId="10">
      <alignment vertical="center"/>
    </xf>
    <xf numFmtId="4" fontId="37" fillId="40" borderId="10">
      <alignment vertical="center"/>
    </xf>
    <xf numFmtId="4" fontId="38" fillId="26" borderId="15">
      <alignment vertical="center"/>
    </xf>
    <xf numFmtId="4" fontId="39" fillId="26" borderId="15">
      <alignment vertical="center"/>
    </xf>
    <xf numFmtId="4" fontId="38" fillId="27" borderId="13">
      <alignment vertical="center"/>
    </xf>
    <xf numFmtId="4" fontId="39" fillId="27" borderId="13">
      <alignment vertical="center"/>
    </xf>
    <xf numFmtId="4" fontId="36" fillId="42" borderId="10">
      <alignment horizontal="left" vertical="center" indent="1"/>
    </xf>
    <xf numFmtId="4" fontId="47" fillId="43" borderId="0">
      <alignment horizontal="left" vertical="center" indent="1"/>
    </xf>
    <xf numFmtId="4" fontId="48" fillId="40" borderId="10">
      <alignment horizontal="right" vertical="center"/>
    </xf>
    <xf numFmtId="0" fontId="18" fillId="0" borderId="0" applyNumberFormat="0" applyFill="0" applyBorder="0" applyAlignment="0" applyProtection="0"/>
    <xf numFmtId="0" fontId="49" fillId="0" borderId="16" applyNumberFormat="0" applyFill="0" applyAlignment="0" applyProtection="0"/>
    <xf numFmtId="0" fontId="50" fillId="0" borderId="0" applyNumberFormat="0" applyFill="0" applyBorder="0" applyAlignment="0" applyProtection="0"/>
    <xf numFmtId="0" fontId="57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58" fillId="0" borderId="0"/>
    <xf numFmtId="0" fontId="59" fillId="0" borderId="0" applyNumberFormat="0" applyFill="0" applyBorder="0" applyAlignment="0" applyProtection="0"/>
    <xf numFmtId="0" fontId="58" fillId="0" borderId="0"/>
    <xf numFmtId="41" fontId="58" fillId="0" borderId="0" applyFont="0" applyFill="0" applyBorder="0" applyAlignment="0" applyProtection="0"/>
    <xf numFmtId="0" fontId="60" fillId="0" borderId="0"/>
    <xf numFmtId="0" fontId="61" fillId="0" borderId="21" applyNumberFormat="0" applyFill="0" applyAlignment="0" applyProtection="0"/>
    <xf numFmtId="0" fontId="62" fillId="0" borderId="22" applyNumberFormat="0" applyFill="0" applyAlignment="0" applyProtection="0"/>
    <xf numFmtId="0" fontId="63" fillId="0" borderId="23" applyNumberFormat="0" applyFill="0" applyAlignment="0" applyProtection="0"/>
    <xf numFmtId="0" fontId="63" fillId="0" borderId="0" applyNumberFormat="0" applyFill="0" applyBorder="0" applyAlignment="0" applyProtection="0"/>
    <xf numFmtId="0" fontId="64" fillId="45" borderId="0" applyNumberFormat="0" applyBorder="0" applyAlignment="0" applyProtection="0"/>
    <xf numFmtId="0" fontId="65" fillId="46" borderId="0" applyNumberFormat="0" applyBorder="0" applyAlignment="0" applyProtection="0"/>
    <xf numFmtId="0" fontId="66" fillId="47" borderId="0" applyNumberFormat="0" applyBorder="0" applyAlignment="0" applyProtection="0"/>
    <xf numFmtId="0" fontId="67" fillId="48" borderId="24" applyNumberFormat="0" applyAlignment="0" applyProtection="0"/>
    <xf numFmtId="0" fontId="68" fillId="49" borderId="25" applyNumberFormat="0" applyAlignment="0" applyProtection="0"/>
    <xf numFmtId="0" fontId="69" fillId="49" borderId="24" applyNumberFormat="0" applyAlignment="0" applyProtection="0"/>
    <xf numFmtId="0" fontId="70" fillId="0" borderId="26" applyNumberFormat="0" applyFill="0" applyAlignment="0" applyProtection="0"/>
    <xf numFmtId="0" fontId="71" fillId="50" borderId="27" applyNumberFormat="0" applyAlignment="0" applyProtection="0"/>
    <xf numFmtId="0" fontId="72" fillId="0" borderId="0" applyNumberFormat="0" applyFill="0" applyBorder="0" applyAlignment="0" applyProtection="0"/>
    <xf numFmtId="0" fontId="60" fillId="51" borderId="28" applyNumberFormat="0" applyFont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52" borderId="0" applyNumberFormat="0" applyBorder="0" applyAlignment="0" applyProtection="0"/>
    <xf numFmtId="0" fontId="60" fillId="53" borderId="0" applyNumberFormat="0" applyBorder="0" applyAlignment="0" applyProtection="0"/>
    <xf numFmtId="0" fontId="60" fillId="54" borderId="0" applyNumberFormat="0" applyBorder="0" applyAlignment="0" applyProtection="0"/>
    <xf numFmtId="0" fontId="75" fillId="55" borderId="0" applyNumberFormat="0" applyBorder="0" applyAlignment="0" applyProtection="0"/>
    <xf numFmtId="0" fontId="75" fillId="56" borderId="0" applyNumberFormat="0" applyBorder="0" applyAlignment="0" applyProtection="0"/>
    <xf numFmtId="0" fontId="60" fillId="57" borderId="0" applyNumberFormat="0" applyBorder="0" applyAlignment="0" applyProtection="0"/>
    <xf numFmtId="0" fontId="60" fillId="58" borderId="0" applyNumberFormat="0" applyBorder="0" applyAlignment="0" applyProtection="0"/>
    <xf numFmtId="0" fontId="75" fillId="59" borderId="0" applyNumberFormat="0" applyBorder="0" applyAlignment="0" applyProtection="0"/>
    <xf numFmtId="0" fontId="75" fillId="60" borderId="0" applyNumberFormat="0" applyBorder="0" applyAlignment="0" applyProtection="0"/>
    <xf numFmtId="0" fontId="60" fillId="61" borderId="0" applyNumberFormat="0" applyBorder="0" applyAlignment="0" applyProtection="0"/>
    <xf numFmtId="0" fontId="60" fillId="62" borderId="0" applyNumberFormat="0" applyBorder="0" applyAlignment="0" applyProtection="0"/>
    <xf numFmtId="0" fontId="75" fillId="63" borderId="0" applyNumberFormat="0" applyBorder="0" applyAlignment="0" applyProtection="0"/>
    <xf numFmtId="0" fontId="75" fillId="64" borderId="0" applyNumberFormat="0" applyBorder="0" applyAlignment="0" applyProtection="0"/>
    <xf numFmtId="0" fontId="60" fillId="65" borderId="0" applyNumberFormat="0" applyBorder="0" applyAlignment="0" applyProtection="0"/>
    <xf numFmtId="0" fontId="60" fillId="66" borderId="0" applyNumberFormat="0" applyBorder="0" applyAlignment="0" applyProtection="0"/>
    <xf numFmtId="0" fontId="75" fillId="67" borderId="0" applyNumberFormat="0" applyBorder="0" applyAlignment="0" applyProtection="0"/>
    <xf numFmtId="0" fontId="75" fillId="68" borderId="0" applyNumberFormat="0" applyBorder="0" applyAlignment="0" applyProtection="0"/>
    <xf numFmtId="0" fontId="60" fillId="69" borderId="0" applyNumberFormat="0" applyBorder="0" applyAlignment="0" applyProtection="0"/>
    <xf numFmtId="0" fontId="60" fillId="70" borderId="0" applyNumberFormat="0" applyBorder="0" applyAlignment="0" applyProtection="0"/>
    <xf numFmtId="0" fontId="75" fillId="71" borderId="0" applyNumberFormat="0" applyBorder="0" applyAlignment="0" applyProtection="0"/>
    <xf numFmtId="0" fontId="75" fillId="72" borderId="0" applyNumberFormat="0" applyBorder="0" applyAlignment="0" applyProtection="0"/>
    <xf numFmtId="0" fontId="60" fillId="73" borderId="0" applyNumberFormat="0" applyBorder="0" applyAlignment="0" applyProtection="0"/>
    <xf numFmtId="0" fontId="60" fillId="74" borderId="0" applyNumberFormat="0" applyBorder="0" applyAlignment="0" applyProtection="0"/>
    <xf numFmtId="0" fontId="75" fillId="75" borderId="0" applyNumberFormat="0" applyBorder="0" applyAlignment="0" applyProtection="0"/>
    <xf numFmtId="0" fontId="77" fillId="0" borderId="0"/>
    <xf numFmtId="0" fontId="6" fillId="0" borderId="0"/>
    <xf numFmtId="9" fontId="7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10" fillId="0" borderId="0" applyFont="0" applyFill="0" applyBorder="0" applyAlignment="0" applyProtection="0"/>
    <xf numFmtId="37" fontId="83" fillId="0" borderId="0"/>
    <xf numFmtId="0" fontId="84" fillId="0" borderId="21" applyNumberFormat="0" applyFill="0" applyAlignment="0" applyProtection="0"/>
    <xf numFmtId="0" fontId="85" fillId="0" borderId="22" applyNumberFormat="0" applyFill="0" applyAlignment="0" applyProtection="0"/>
    <xf numFmtId="0" fontId="86" fillId="0" borderId="23" applyNumberFormat="0" applyFill="0" applyAlignment="0" applyProtection="0"/>
    <xf numFmtId="0" fontId="86" fillId="0" borderId="0" applyNumberFormat="0" applyFill="0" applyBorder="0" applyAlignment="0" applyProtection="0"/>
    <xf numFmtId="0" fontId="87" fillId="45" borderId="0" applyNumberFormat="0" applyBorder="0" applyAlignment="0" applyProtection="0"/>
    <xf numFmtId="0" fontId="88" fillId="46" borderId="0" applyNumberFormat="0" applyBorder="0" applyAlignment="0" applyProtection="0"/>
    <xf numFmtId="0" fontId="89" fillId="47" borderId="0" applyNumberFormat="0" applyBorder="0" applyAlignment="0" applyProtection="0"/>
    <xf numFmtId="0" fontId="90" fillId="48" borderId="24" applyNumberFormat="0" applyAlignment="0" applyProtection="0"/>
    <xf numFmtId="0" fontId="91" fillId="49" borderId="25" applyNumberFormat="0" applyAlignment="0" applyProtection="0"/>
    <xf numFmtId="0" fontId="92" fillId="49" borderId="24" applyNumberFormat="0" applyAlignment="0" applyProtection="0"/>
    <xf numFmtId="0" fontId="93" fillId="0" borderId="26" applyNumberFormat="0" applyFill="0" applyAlignment="0" applyProtection="0"/>
    <xf numFmtId="0" fontId="94" fillId="50" borderId="27" applyNumberFormat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9" applyNumberFormat="0" applyFill="0" applyAlignment="0" applyProtection="0"/>
    <xf numFmtId="0" fontId="98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98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59" borderId="0" applyNumberFormat="0" applyBorder="0" applyAlignment="0" applyProtection="0"/>
    <xf numFmtId="0" fontId="98" fillId="60" borderId="0" applyNumberFormat="0" applyBorder="0" applyAlignment="0" applyProtection="0"/>
    <xf numFmtId="0" fontId="4" fillId="61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98" fillId="64" borderId="0" applyNumberFormat="0" applyBorder="0" applyAlignment="0" applyProtection="0"/>
    <xf numFmtId="0" fontId="4" fillId="65" borderId="0" applyNumberFormat="0" applyBorder="0" applyAlignment="0" applyProtection="0"/>
    <xf numFmtId="0" fontId="4" fillId="66" borderId="0" applyNumberFormat="0" applyBorder="0" applyAlignment="0" applyProtection="0"/>
    <xf numFmtId="0" fontId="4" fillId="67" borderId="0" applyNumberFormat="0" applyBorder="0" applyAlignment="0" applyProtection="0"/>
    <xf numFmtId="0" fontId="98" fillId="68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98" fillId="72" borderId="0" applyNumberFormat="0" applyBorder="0" applyAlignment="0" applyProtection="0"/>
    <xf numFmtId="0" fontId="4" fillId="73" borderId="0" applyNumberFormat="0" applyBorder="0" applyAlignment="0" applyProtection="0"/>
    <xf numFmtId="0" fontId="4" fillId="74" borderId="0" applyNumberFormat="0" applyBorder="0" applyAlignment="0" applyProtection="0"/>
    <xf numFmtId="0" fontId="4" fillId="75" borderId="0" applyNumberFormat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51" borderId="28" applyNumberFormat="0" applyFont="0" applyAlignment="0" applyProtection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0" fontId="76" fillId="0" borderId="0"/>
    <xf numFmtId="0" fontId="76" fillId="0" borderId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99" fillId="0" borderId="0"/>
    <xf numFmtId="43" fontId="10" fillId="0" borderId="0" applyFont="0" applyFill="0" applyBorder="0" applyAlignment="0" applyProtection="0"/>
    <xf numFmtId="0" fontId="10" fillId="0" borderId="0"/>
    <xf numFmtId="43" fontId="76" fillId="0" borderId="0" applyFont="0" applyFill="0" applyBorder="0" applyAlignment="0" applyProtection="0"/>
    <xf numFmtId="0" fontId="14" fillId="0" borderId="0"/>
    <xf numFmtId="0" fontId="1" fillId="0" borderId="0"/>
    <xf numFmtId="44" fontId="10" fillId="0" borderId="0" applyFont="0" applyFill="0" applyBorder="0" applyAlignment="0" applyProtection="0"/>
  </cellStyleXfs>
  <cellXfs count="135">
    <xf numFmtId="0" fontId="0" fillId="0" borderId="0" xfId="0"/>
    <xf numFmtId="0" fontId="11" fillId="44" borderId="0" xfId="0" applyFont="1" applyFill="1"/>
    <xf numFmtId="0" fontId="10" fillId="44" borderId="0" xfId="0" applyFont="1" applyFill="1"/>
    <xf numFmtId="0" fontId="10" fillId="44" borderId="0" xfId="0" applyFont="1" applyFill="1" applyAlignment="1">
      <alignment horizontal="center"/>
    </xf>
    <xf numFmtId="0" fontId="56" fillId="44" borderId="0" xfId="52" applyFont="1" applyFill="1"/>
    <xf numFmtId="0" fontId="10" fillId="44" borderId="17" xfId="0" applyFont="1" applyFill="1" applyBorder="1" applyAlignment="1">
      <alignment horizontal="center" wrapText="1"/>
    </xf>
    <xf numFmtId="43" fontId="10" fillId="44" borderId="0" xfId="28" applyFont="1" applyFill="1"/>
    <xf numFmtId="0" fontId="0" fillId="44" borderId="0" xfId="0" applyFill="1"/>
    <xf numFmtId="0" fontId="0" fillId="44" borderId="0" xfId="0" applyFill="1" applyAlignment="1">
      <alignment horizontal="center"/>
    </xf>
    <xf numFmtId="0" fontId="10" fillId="44" borderId="0" xfId="0" applyFont="1" applyFill="1" applyAlignment="1">
      <alignment horizontal="center" wrapText="1"/>
    </xf>
    <xf numFmtId="43" fontId="0" fillId="44" borderId="0" xfId="0" applyNumberFormat="1" applyFill="1"/>
    <xf numFmtId="1" fontId="0" fillId="44" borderId="0" xfId="0" applyNumberFormat="1" applyFill="1"/>
    <xf numFmtId="10" fontId="10" fillId="44" borderId="0" xfId="0" applyNumberFormat="1" applyFont="1" applyFill="1"/>
    <xf numFmtId="0" fontId="0" fillId="44" borderId="0" xfId="0" applyFill="1" applyAlignment="1">
      <alignment horizontal="left"/>
    </xf>
    <xf numFmtId="43" fontId="10" fillId="44" borderId="0" xfId="28" applyFont="1" applyFill="1" applyBorder="1" applyAlignment="1">
      <alignment horizontal="right"/>
    </xf>
    <xf numFmtId="43" fontId="10" fillId="44" borderId="0" xfId="28" applyFont="1" applyFill="1" applyAlignment="1">
      <alignment horizontal="right"/>
    </xf>
    <xf numFmtId="164" fontId="0" fillId="44" borderId="0" xfId="0" applyNumberFormat="1" applyFill="1"/>
    <xf numFmtId="0" fontId="10" fillId="44" borderId="17" xfId="0" applyFont="1" applyFill="1" applyBorder="1" applyAlignment="1">
      <alignment horizontal="center"/>
    </xf>
    <xf numFmtId="164" fontId="10" fillId="44" borderId="0" xfId="0" applyNumberFormat="1" applyFont="1" applyFill="1"/>
    <xf numFmtId="0" fontId="11" fillId="44" borderId="0" xfId="0" applyFont="1" applyFill="1" applyAlignment="1">
      <alignment horizontal="right"/>
    </xf>
    <xf numFmtId="43" fontId="10" fillId="44" borderId="18" xfId="0" applyNumberFormat="1" applyFont="1" applyFill="1" applyBorder="1"/>
    <xf numFmtId="43" fontId="10" fillId="44" borderId="0" xfId="28" applyFont="1" applyFill="1" applyBorder="1"/>
    <xf numFmtId="164" fontId="10" fillId="44" borderId="0" xfId="0" applyNumberFormat="1" applyFont="1" applyFill="1" applyAlignment="1">
      <alignment horizontal="right"/>
    </xf>
    <xf numFmtId="43" fontId="10" fillId="44" borderId="18" xfId="28" applyFont="1" applyFill="1" applyBorder="1"/>
    <xf numFmtId="164" fontId="10" fillId="44" borderId="0" xfId="0" applyNumberFormat="1" applyFont="1" applyFill="1" applyAlignment="1">
      <alignment horizontal="center"/>
    </xf>
    <xf numFmtId="37" fontId="0" fillId="44" borderId="0" xfId="0" applyNumberFormat="1" applyFill="1"/>
    <xf numFmtId="2" fontId="56" fillId="44" borderId="18" xfId="52" applyNumberFormat="1" applyFont="1" applyFill="1" applyBorder="1" applyProtection="1">
      <protection locked="0"/>
    </xf>
    <xf numFmtId="0" fontId="56" fillId="44" borderId="17" xfId="52" applyFont="1" applyFill="1" applyBorder="1" applyAlignment="1">
      <alignment horizontal="center"/>
    </xf>
    <xf numFmtId="0" fontId="55" fillId="44" borderId="0" xfId="52" applyFill="1"/>
    <xf numFmtId="49" fontId="10" fillId="44" borderId="0" xfId="0" applyNumberFormat="1" applyFont="1" applyFill="1" applyAlignment="1">
      <alignment horizontal="left"/>
    </xf>
    <xf numFmtId="44" fontId="56" fillId="44" borderId="0" xfId="52" applyNumberFormat="1" applyFont="1" applyFill="1"/>
    <xf numFmtId="10" fontId="10" fillId="44" borderId="0" xfId="60" applyNumberFormat="1" applyFont="1" applyFill="1"/>
    <xf numFmtId="2" fontId="56" fillId="44" borderId="0" xfId="52" applyNumberFormat="1" applyFont="1" applyFill="1"/>
    <xf numFmtId="43" fontId="56" fillId="44" borderId="0" xfId="52" applyNumberFormat="1" applyFont="1" applyFill="1"/>
    <xf numFmtId="44" fontId="56" fillId="44" borderId="20" xfId="52" applyNumberFormat="1" applyFont="1" applyFill="1" applyBorder="1" applyProtection="1">
      <protection locked="0"/>
    </xf>
    <xf numFmtId="10" fontId="56" fillId="44" borderId="20" xfId="52" applyNumberFormat="1" applyFont="1" applyFill="1" applyBorder="1" applyProtection="1">
      <protection locked="0"/>
    </xf>
    <xf numFmtId="0" fontId="56" fillId="44" borderId="0" xfId="52" applyFont="1" applyFill="1" applyProtection="1">
      <protection locked="0"/>
    </xf>
    <xf numFmtId="38" fontId="10" fillId="44" borderId="0" xfId="28" applyNumberFormat="1" applyFont="1" applyFill="1" applyAlignment="1">
      <alignment horizontal="right"/>
    </xf>
    <xf numFmtId="43" fontId="10" fillId="44" borderId="0" xfId="28" applyFont="1" applyFill="1" applyAlignment="1">
      <alignment horizontal="center"/>
    </xf>
    <xf numFmtId="10" fontId="10" fillId="44" borderId="0" xfId="28" applyNumberFormat="1" applyFont="1" applyFill="1" applyAlignment="1">
      <alignment horizontal="right"/>
    </xf>
    <xf numFmtId="166" fontId="10" fillId="44" borderId="0" xfId="28" applyNumberFormat="1" applyFont="1" applyFill="1" applyAlignment="1">
      <alignment horizontal="right"/>
    </xf>
    <xf numFmtId="10" fontId="10" fillId="44" borderId="0" xfId="28" applyNumberFormat="1" applyFont="1" applyFill="1" applyBorder="1" applyAlignment="1">
      <alignment horizontal="right"/>
    </xf>
    <xf numFmtId="43" fontId="10" fillId="44" borderId="18" xfId="28" applyFont="1" applyFill="1" applyBorder="1" applyAlignment="1">
      <alignment horizontal="right"/>
    </xf>
    <xf numFmtId="38" fontId="10" fillId="44" borderId="17" xfId="28" applyNumberFormat="1" applyFont="1" applyFill="1" applyBorder="1" applyAlignment="1">
      <alignment horizontal="center" wrapText="1"/>
    </xf>
    <xf numFmtId="17" fontId="10" fillId="44" borderId="0" xfId="0" applyNumberFormat="1" applyFont="1" applyFill="1"/>
    <xf numFmtId="44" fontId="10" fillId="44" borderId="0" xfId="34" applyFont="1" applyFill="1" applyBorder="1" applyAlignment="1">
      <alignment horizontal="right"/>
    </xf>
    <xf numFmtId="44" fontId="0" fillId="44" borderId="0" xfId="34" applyFont="1" applyFill="1"/>
    <xf numFmtId="44" fontId="0" fillId="44" borderId="30" xfId="34" applyFont="1" applyFill="1" applyBorder="1"/>
    <xf numFmtId="167" fontId="56" fillId="44" borderId="0" xfId="52" applyNumberFormat="1" applyFont="1" applyFill="1"/>
    <xf numFmtId="1" fontId="0" fillId="44" borderId="0" xfId="0" applyNumberFormat="1" applyFill="1" applyAlignment="1">
      <alignment horizontal="center"/>
    </xf>
    <xf numFmtId="164" fontId="0" fillId="44" borderId="0" xfId="0" applyNumberFormat="1" applyFill="1" applyAlignment="1">
      <alignment horizontal="center"/>
    </xf>
    <xf numFmtId="37" fontId="0" fillId="44" borderId="0" xfId="0" applyNumberFormat="1" applyFill="1" applyAlignment="1">
      <alignment horizontal="right"/>
    </xf>
    <xf numFmtId="2" fontId="56" fillId="44" borderId="18" xfId="52" applyNumberFormat="1" applyFont="1" applyFill="1" applyBorder="1" applyAlignment="1" applyProtection="1">
      <alignment horizontal="right"/>
      <protection locked="0"/>
    </xf>
    <xf numFmtId="44" fontId="0" fillId="44" borderId="19" xfId="34" applyFont="1" applyFill="1" applyBorder="1"/>
    <xf numFmtId="168" fontId="0" fillId="44" borderId="0" xfId="0" applyNumberFormat="1" applyFill="1"/>
    <xf numFmtId="2" fontId="56" fillId="44" borderId="0" xfId="52" applyNumberFormat="1" applyFont="1" applyFill="1" applyAlignment="1" applyProtection="1">
      <alignment horizontal="right"/>
      <protection locked="0"/>
    </xf>
    <xf numFmtId="0" fontId="78" fillId="0" borderId="0" xfId="0" applyFont="1" applyAlignment="1">
      <alignment wrapText="1"/>
    </xf>
    <xf numFmtId="14" fontId="10" fillId="44" borderId="0" xfId="135" applyNumberFormat="1" applyFill="1" applyAlignment="1">
      <alignment horizontal="center"/>
    </xf>
    <xf numFmtId="39" fontId="0" fillId="44" borderId="31" xfId="0" applyNumberFormat="1" applyFill="1" applyBorder="1"/>
    <xf numFmtId="0" fontId="82" fillId="44" borderId="0" xfId="135" applyFont="1" applyFill="1" applyAlignment="1">
      <alignment horizontal="center"/>
    </xf>
    <xf numFmtId="0" fontId="81" fillId="44" borderId="0" xfId="135" quotePrefix="1" applyFont="1" applyFill="1" applyAlignment="1">
      <alignment horizontal="center"/>
    </xf>
    <xf numFmtId="0" fontId="11" fillId="44" borderId="0" xfId="135" quotePrefix="1" applyFont="1" applyFill="1" applyAlignment="1">
      <alignment horizontal="left"/>
    </xf>
    <xf numFmtId="0" fontId="51" fillId="44" borderId="0" xfId="135" applyFont="1" applyFill="1"/>
    <xf numFmtId="0" fontId="11" fillId="44" borderId="0" xfId="135" applyFont="1" applyFill="1" applyAlignment="1">
      <alignment horizontal="left"/>
    </xf>
    <xf numFmtId="0" fontId="81" fillId="44" borderId="0" xfId="135" applyFont="1" applyFill="1" applyAlignment="1">
      <alignment horizontal="center"/>
    </xf>
    <xf numFmtId="169" fontId="82" fillId="44" borderId="0" xfId="135" quotePrefix="1" applyNumberFormat="1" applyFont="1" applyFill="1" applyAlignment="1">
      <alignment horizontal="center"/>
    </xf>
    <xf numFmtId="165" fontId="10" fillId="44" borderId="0" xfId="199" applyNumberFormat="1" applyFont="1" applyFill="1" applyAlignment="1">
      <alignment horizontal="center"/>
    </xf>
    <xf numFmtId="0" fontId="11" fillId="44" borderId="0" xfId="135" applyFont="1" applyFill="1" applyAlignment="1">
      <alignment horizontal="center"/>
    </xf>
    <xf numFmtId="0" fontId="11" fillId="44" borderId="0" xfId="135" applyFont="1" applyFill="1"/>
    <xf numFmtId="165" fontId="11" fillId="44" borderId="0" xfId="199" applyNumberFormat="1" applyFont="1" applyFill="1" applyAlignment="1">
      <alignment horizontal="center"/>
    </xf>
    <xf numFmtId="0" fontId="11" fillId="44" borderId="0" xfId="135" quotePrefix="1" applyFont="1" applyFill="1" applyAlignment="1">
      <alignment horizontal="center"/>
    </xf>
    <xf numFmtId="43" fontId="11" fillId="44" borderId="0" xfId="28" applyFont="1" applyFill="1" applyAlignment="1">
      <alignment horizontal="center"/>
    </xf>
    <xf numFmtId="43" fontId="81" fillId="44" borderId="0" xfId="28" applyFont="1" applyFill="1" applyAlignment="1">
      <alignment horizontal="center"/>
    </xf>
    <xf numFmtId="170" fontId="80" fillId="44" borderId="0" xfId="28" applyNumberFormat="1" applyFont="1" applyFill="1" applyAlignment="1">
      <alignment horizontal="center" vertical="top"/>
    </xf>
    <xf numFmtId="0" fontId="80" fillId="44" borderId="0" xfId="135" applyFont="1" applyFill="1" applyAlignment="1">
      <alignment horizontal="center"/>
    </xf>
    <xf numFmtId="169" fontId="11" fillId="44" borderId="0" xfId="135" applyNumberFormat="1" applyFont="1" applyFill="1"/>
    <xf numFmtId="165" fontId="80" fillId="44" borderId="0" xfId="199" applyNumberFormat="1" applyFont="1" applyFill="1" applyAlignment="1">
      <alignment horizontal="right" vertical="top"/>
    </xf>
    <xf numFmtId="43" fontId="11" fillId="44" borderId="0" xfId="28" applyFont="1" applyFill="1"/>
    <xf numFmtId="165" fontId="10" fillId="44" borderId="0" xfId="199" applyNumberFormat="1" applyFont="1" applyFill="1"/>
    <xf numFmtId="165" fontId="80" fillId="44" borderId="0" xfId="199" applyNumberFormat="1" applyFont="1" applyFill="1" applyAlignment="1">
      <alignment horizontal="center"/>
    </xf>
    <xf numFmtId="0" fontId="10" fillId="44" borderId="0" xfId="135" applyFill="1"/>
    <xf numFmtId="0" fontId="10" fillId="44" borderId="0" xfId="135" applyFill="1" applyAlignment="1">
      <alignment horizontal="centerContinuous"/>
    </xf>
    <xf numFmtId="171" fontId="10" fillId="44" borderId="0" xfId="135" applyNumberFormat="1" applyFill="1" applyAlignment="1">
      <alignment horizontal="center"/>
    </xf>
    <xf numFmtId="169" fontId="10" fillId="44" borderId="0" xfId="135" applyNumberFormat="1" applyFill="1"/>
    <xf numFmtId="0" fontId="10" fillId="44" borderId="0" xfId="135" applyFill="1" applyAlignment="1">
      <alignment horizontal="center"/>
    </xf>
    <xf numFmtId="0" fontId="10" fillId="44" borderId="0" xfId="135" quotePrefix="1" applyFill="1" applyAlignment="1">
      <alignment horizontal="center"/>
    </xf>
    <xf numFmtId="0" fontId="10" fillId="44" borderId="0" xfId="135" quotePrefix="1" applyFill="1" applyAlignment="1">
      <alignment horizontal="left"/>
    </xf>
    <xf numFmtId="4" fontId="10" fillId="44" borderId="0" xfId="135" applyNumberFormat="1" applyFill="1"/>
    <xf numFmtId="1" fontId="10" fillId="44" borderId="0" xfId="135" quotePrefix="1" applyNumberFormat="1" applyFill="1" applyAlignment="1">
      <alignment horizontal="center"/>
    </xf>
    <xf numFmtId="10" fontId="10" fillId="44" borderId="0" xfId="135" applyNumberFormat="1" applyFill="1"/>
    <xf numFmtId="2" fontId="10" fillId="44" borderId="0" xfId="135" applyNumberFormat="1" applyFill="1"/>
    <xf numFmtId="172" fontId="10" fillId="44" borderId="0" xfId="135" applyNumberFormat="1" applyFill="1"/>
    <xf numFmtId="1" fontId="10" fillId="44" borderId="0" xfId="135" applyNumberFormat="1" applyFill="1" applyAlignment="1">
      <alignment horizontal="center"/>
    </xf>
    <xf numFmtId="0" fontId="10" fillId="44" borderId="0" xfId="135" quotePrefix="1" applyFill="1" applyAlignment="1">
      <alignment horizontal="left" indent="1"/>
    </xf>
    <xf numFmtId="49" fontId="10" fillId="44" borderId="0" xfId="135" applyNumberFormat="1" applyFill="1" applyAlignment="1">
      <alignment horizontal="left"/>
    </xf>
    <xf numFmtId="169" fontId="10" fillId="44" borderId="20" xfId="135" applyNumberFormat="1" applyFill="1" applyBorder="1"/>
    <xf numFmtId="2" fontId="10" fillId="44" borderId="20" xfId="135" applyNumberFormat="1" applyFill="1" applyBorder="1"/>
    <xf numFmtId="10" fontId="10" fillId="44" borderId="20" xfId="135" applyNumberFormat="1" applyFill="1" applyBorder="1"/>
    <xf numFmtId="0" fontId="10" fillId="44" borderId="0" xfId="135" applyFill="1" applyAlignment="1">
      <alignment horizontal="left"/>
    </xf>
    <xf numFmtId="169" fontId="10" fillId="44" borderId="17" xfId="135" applyNumberFormat="1" applyFill="1" applyBorder="1"/>
    <xf numFmtId="169" fontId="10" fillId="44" borderId="18" xfId="135" applyNumberFormat="1" applyFill="1" applyBorder="1"/>
    <xf numFmtId="10" fontId="10" fillId="44" borderId="18" xfId="135" applyNumberFormat="1" applyFill="1" applyBorder="1"/>
    <xf numFmtId="2" fontId="10" fillId="44" borderId="0" xfId="135" quotePrefix="1" applyNumberFormat="1" applyFill="1" applyAlignment="1">
      <alignment horizontal="right"/>
    </xf>
    <xf numFmtId="0" fontId="10" fillId="44" borderId="17" xfId="135" applyFill="1" applyBorder="1"/>
    <xf numFmtId="40" fontId="10" fillId="44" borderId="0" xfId="135" quotePrefix="1" applyNumberFormat="1" applyFill="1" applyAlignment="1">
      <alignment horizontal="left"/>
    </xf>
    <xf numFmtId="2" fontId="10" fillId="44" borderId="18" xfId="135" applyNumberFormat="1" applyFill="1" applyBorder="1"/>
    <xf numFmtId="43" fontId="10" fillId="44" borderId="0" xfId="28" applyFont="1" applyFill="1" applyAlignment="1">
      <alignment horizontal="centerContinuous"/>
    </xf>
    <xf numFmtId="165" fontId="10" fillId="44" borderId="0" xfId="199" quotePrefix="1" applyNumberFormat="1" applyFont="1" applyFill="1" applyAlignment="1">
      <alignment horizontal="left"/>
    </xf>
    <xf numFmtId="169" fontId="10" fillId="44" borderId="0" xfId="199" applyNumberFormat="1" applyFont="1" applyFill="1"/>
    <xf numFmtId="169" fontId="10" fillId="44" borderId="17" xfId="199" applyNumberFormat="1" applyFont="1" applyFill="1" applyBorder="1"/>
    <xf numFmtId="169" fontId="10" fillId="44" borderId="0" xfId="199" applyNumberFormat="1" applyFont="1" applyFill="1" applyBorder="1"/>
    <xf numFmtId="41" fontId="10" fillId="44" borderId="0" xfId="199" applyFont="1" applyFill="1"/>
    <xf numFmtId="43" fontId="10" fillId="44" borderId="20" xfId="28" applyFont="1" applyFill="1" applyBorder="1"/>
    <xf numFmtId="43" fontId="10" fillId="44" borderId="0" xfId="135" applyNumberFormat="1" applyFill="1"/>
    <xf numFmtId="169" fontId="10" fillId="44" borderId="20" xfId="199" applyNumberFormat="1" applyFont="1" applyFill="1" applyBorder="1"/>
    <xf numFmtId="2" fontId="10" fillId="44" borderId="17" xfId="135" applyNumberFormat="1" applyFill="1" applyBorder="1"/>
    <xf numFmtId="44" fontId="10" fillId="44" borderId="0" xfId="34" applyFill="1"/>
    <xf numFmtId="0" fontId="56" fillId="44" borderId="0" xfId="135" applyFont="1" applyFill="1" applyAlignment="1">
      <alignment horizontal="centerContinuous"/>
    </xf>
    <xf numFmtId="169" fontId="56" fillId="44" borderId="0" xfId="135" applyNumberFormat="1" applyFont="1" applyFill="1"/>
    <xf numFmtId="0" fontId="56" fillId="44" borderId="0" xfId="135" applyFont="1" applyFill="1" applyAlignment="1">
      <alignment horizontal="center"/>
    </xf>
    <xf numFmtId="0" fontId="56" fillId="44" borderId="0" xfId="135" quotePrefix="1" applyFont="1" applyFill="1" applyAlignment="1">
      <alignment horizontal="center"/>
    </xf>
    <xf numFmtId="0" fontId="100" fillId="44" borderId="0" xfId="135" applyFont="1" applyFill="1" applyAlignment="1">
      <alignment horizontal="center"/>
    </xf>
    <xf numFmtId="169" fontId="56" fillId="44" borderId="20" xfId="135" applyNumberFormat="1" applyFont="1" applyFill="1" applyBorder="1"/>
    <xf numFmtId="0" fontId="56" fillId="44" borderId="0" xfId="135" applyFont="1" applyFill="1"/>
    <xf numFmtId="169" fontId="56" fillId="44" borderId="18" xfId="135" applyNumberFormat="1" applyFont="1" applyFill="1" applyBorder="1"/>
    <xf numFmtId="43" fontId="56" fillId="44" borderId="0" xfId="135" applyNumberFormat="1" applyFont="1" applyFill="1" applyAlignment="1">
      <alignment horizontal="centerContinuous"/>
    </xf>
    <xf numFmtId="169" fontId="56" fillId="44" borderId="17" xfId="135" applyNumberFormat="1" applyFont="1" applyFill="1" applyBorder="1"/>
    <xf numFmtId="165" fontId="56" fillId="44" borderId="0" xfId="28" applyNumberFormat="1" applyFont="1" applyFill="1"/>
    <xf numFmtId="42" fontId="56" fillId="44" borderId="0" xfId="200" applyNumberFormat="1" applyFont="1" applyFill="1" applyAlignment="1">
      <alignment horizontal="center"/>
    </xf>
    <xf numFmtId="165" fontId="56" fillId="44" borderId="0" xfId="135" applyNumberFormat="1" applyFont="1" applyFill="1"/>
    <xf numFmtId="44" fontId="1" fillId="44" borderId="0" xfId="52" applyNumberFormat="1" applyFont="1" applyFill="1"/>
    <xf numFmtId="10" fontId="1" fillId="44" borderId="0" xfId="55" applyNumberFormat="1" applyFont="1" applyFill="1"/>
    <xf numFmtId="43" fontId="1" fillId="44" borderId="0" xfId="52" applyNumberFormat="1" applyFont="1" applyFill="1"/>
    <xf numFmtId="0" fontId="11" fillId="44" borderId="0" xfId="135" applyFont="1" applyFill="1" applyAlignment="1">
      <alignment horizontal="center"/>
    </xf>
    <xf numFmtId="165" fontId="11" fillId="44" borderId="0" xfId="199" applyNumberFormat="1" applyFont="1" applyFill="1" applyAlignment="1">
      <alignment horizontal="center"/>
    </xf>
  </cellXfs>
  <cellStyles count="308">
    <cellStyle name="20% - Accent1" xfId="217" builtinId="30" customBuiltin="1"/>
    <cellStyle name="20% - Accent1 2" xfId="1" xr:uid="{00000000-0005-0000-0000-000000000000}"/>
    <cellStyle name="20% - Accent1 3" xfId="168" xr:uid="{175FDFE9-CDF2-4CD1-BA42-1FFF5BBF3401}"/>
    <cellStyle name="20% - Accent2" xfId="221" builtinId="34" customBuiltin="1"/>
    <cellStyle name="20% - Accent2 2" xfId="2" xr:uid="{00000000-0005-0000-0000-000001000000}"/>
    <cellStyle name="20% - Accent2 3" xfId="172" xr:uid="{6EFDBB89-953D-4CEE-A806-009B5C900991}"/>
    <cellStyle name="20% - Accent3" xfId="225" builtinId="38" customBuiltin="1"/>
    <cellStyle name="20% - Accent3 2" xfId="3" xr:uid="{00000000-0005-0000-0000-000002000000}"/>
    <cellStyle name="20% - Accent3 3" xfId="176" xr:uid="{80493858-E353-4410-9545-12A44E4DDA97}"/>
    <cellStyle name="20% - Accent4" xfId="229" builtinId="42" customBuiltin="1"/>
    <cellStyle name="20% - Accent4 2" xfId="4" xr:uid="{00000000-0005-0000-0000-000003000000}"/>
    <cellStyle name="20% - Accent4 3" xfId="180" xr:uid="{9A0FC9B9-65E8-4DBD-B115-1B6B1E95E046}"/>
    <cellStyle name="20% - Accent5" xfId="233" builtinId="46" customBuiltin="1"/>
    <cellStyle name="20% - Accent5 2" xfId="5" xr:uid="{00000000-0005-0000-0000-000004000000}"/>
    <cellStyle name="20% - Accent5 3" xfId="184" xr:uid="{626768C5-9731-4D7B-8AEB-801044A8882E}"/>
    <cellStyle name="20% - Accent6" xfId="237" builtinId="50" customBuiltin="1"/>
    <cellStyle name="20% - Accent6 2" xfId="6" xr:uid="{00000000-0005-0000-0000-000005000000}"/>
    <cellStyle name="20% - Accent6 3" xfId="188" xr:uid="{6A9737E3-0955-4DCB-B990-B7029BC23A43}"/>
    <cellStyle name="40% - Accent1" xfId="218" builtinId="31" customBuiltin="1"/>
    <cellStyle name="40% - Accent1 2" xfId="7" xr:uid="{00000000-0005-0000-0000-000006000000}"/>
    <cellStyle name="40% - Accent1 3" xfId="169" xr:uid="{74C10C3D-B032-4EE4-9A86-74D9AE817DB1}"/>
    <cellStyle name="40% - Accent2" xfId="222" builtinId="35" customBuiltin="1"/>
    <cellStyle name="40% - Accent2 2" xfId="8" xr:uid="{00000000-0005-0000-0000-000007000000}"/>
    <cellStyle name="40% - Accent2 3" xfId="173" xr:uid="{7C7B131A-4380-496C-AC35-946554522018}"/>
    <cellStyle name="40% - Accent3" xfId="226" builtinId="39" customBuiltin="1"/>
    <cellStyle name="40% - Accent3 2" xfId="9" xr:uid="{00000000-0005-0000-0000-000008000000}"/>
    <cellStyle name="40% - Accent3 3" xfId="177" xr:uid="{F10283C8-0628-42BD-B021-EC4FCD6F5329}"/>
    <cellStyle name="40% - Accent4" xfId="230" builtinId="43" customBuiltin="1"/>
    <cellStyle name="40% - Accent4 2" xfId="10" xr:uid="{00000000-0005-0000-0000-000009000000}"/>
    <cellStyle name="40% - Accent4 3" xfId="181" xr:uid="{05F58E97-C1C9-4102-A4A6-1B41ECF8CF2A}"/>
    <cellStyle name="40% - Accent5" xfId="234" builtinId="47" customBuiltin="1"/>
    <cellStyle name="40% - Accent5 2" xfId="11" xr:uid="{00000000-0005-0000-0000-00000A000000}"/>
    <cellStyle name="40% - Accent5 3" xfId="185" xr:uid="{1D003E9D-FF81-4AD3-859F-E83963DDBABD}"/>
    <cellStyle name="40% - Accent6" xfId="238" builtinId="51" customBuiltin="1"/>
    <cellStyle name="40% - Accent6 2" xfId="12" xr:uid="{00000000-0005-0000-0000-00000B000000}"/>
    <cellStyle name="40% - Accent6 3" xfId="189" xr:uid="{4880A5D5-20EC-4CCA-9BB0-B7B1DA8B3F7C}"/>
    <cellStyle name="60% - Accent1" xfId="219" builtinId="32" customBuiltin="1"/>
    <cellStyle name="60% - Accent1 2" xfId="13" xr:uid="{00000000-0005-0000-0000-00000C000000}"/>
    <cellStyle name="60% - Accent1 3" xfId="170" xr:uid="{75F272B0-448D-4CEE-8826-6304AEF8C27F}"/>
    <cellStyle name="60% - Accent2" xfId="223" builtinId="36" customBuiltin="1"/>
    <cellStyle name="60% - Accent2 2" xfId="14" xr:uid="{00000000-0005-0000-0000-00000D000000}"/>
    <cellStyle name="60% - Accent2 3" xfId="174" xr:uid="{3936A212-2DE0-4B22-AC8B-D2252B8D8793}"/>
    <cellStyle name="60% - Accent3" xfId="227" builtinId="40" customBuiltin="1"/>
    <cellStyle name="60% - Accent3 2" xfId="15" xr:uid="{00000000-0005-0000-0000-00000E000000}"/>
    <cellStyle name="60% - Accent3 3" xfId="178" xr:uid="{94870C49-E051-40D4-822C-2986DA5F9D7A}"/>
    <cellStyle name="60% - Accent4" xfId="231" builtinId="44" customBuiltin="1"/>
    <cellStyle name="60% - Accent4 2" xfId="16" xr:uid="{00000000-0005-0000-0000-00000F000000}"/>
    <cellStyle name="60% - Accent4 3" xfId="182" xr:uid="{73D32530-1AC1-4A17-9A4C-B2CBF88359FA}"/>
    <cellStyle name="60% - Accent5" xfId="235" builtinId="48" customBuiltin="1"/>
    <cellStyle name="60% - Accent5 2" xfId="17" xr:uid="{00000000-0005-0000-0000-000010000000}"/>
    <cellStyle name="60% - Accent5 3" xfId="186" xr:uid="{B11368F1-16BF-4FA9-ADC9-A867A0E0A686}"/>
    <cellStyle name="60% - Accent6" xfId="239" builtinId="52" customBuiltin="1"/>
    <cellStyle name="60% - Accent6 2" xfId="18" xr:uid="{00000000-0005-0000-0000-000011000000}"/>
    <cellStyle name="60% - Accent6 3" xfId="190" xr:uid="{B9048057-98BC-49DB-8F2D-169ADEA53FEB}"/>
    <cellStyle name="Accent1" xfId="216" builtinId="29" customBuiltin="1"/>
    <cellStyle name="Accent1 2" xfId="19" xr:uid="{00000000-0005-0000-0000-000012000000}"/>
    <cellStyle name="Accent1 3" xfId="167" xr:uid="{BE6330DF-D97E-4142-97C4-CC64BFD725E2}"/>
    <cellStyle name="Accent2" xfId="220" builtinId="33" customBuiltin="1"/>
    <cellStyle name="Accent2 2" xfId="20" xr:uid="{00000000-0005-0000-0000-000013000000}"/>
    <cellStyle name="Accent2 3" xfId="171" xr:uid="{06AB5BAF-8EFA-43C3-9544-ECF18666DC75}"/>
    <cellStyle name="Accent3" xfId="224" builtinId="37" customBuiltin="1"/>
    <cellStyle name="Accent3 2" xfId="21" xr:uid="{00000000-0005-0000-0000-000014000000}"/>
    <cellStyle name="Accent3 3" xfId="175" xr:uid="{F2CDBA9F-4FB1-4B6D-B3B0-A499040A3F37}"/>
    <cellStyle name="Accent4" xfId="228" builtinId="41" customBuiltin="1"/>
    <cellStyle name="Accent4 2" xfId="22" xr:uid="{00000000-0005-0000-0000-000015000000}"/>
    <cellStyle name="Accent4 3" xfId="179" xr:uid="{60A97E8F-E74B-4679-9A23-EF6CDD3883CE}"/>
    <cellStyle name="Accent5" xfId="232" builtinId="45" customBuiltin="1"/>
    <cellStyle name="Accent5 2" xfId="23" xr:uid="{00000000-0005-0000-0000-000016000000}"/>
    <cellStyle name="Accent5 3" xfId="183" xr:uid="{70F5551C-94C6-4647-9590-303D96BAF2A5}"/>
    <cellStyle name="Accent6" xfId="236" builtinId="49" customBuiltin="1"/>
    <cellStyle name="Accent6 2" xfId="24" xr:uid="{00000000-0005-0000-0000-000017000000}"/>
    <cellStyle name="Accent6 3" xfId="187" xr:uid="{12437566-AE0A-48D2-8A05-E774312B92AA}"/>
    <cellStyle name="Bad" xfId="206" builtinId="27" customBuiltin="1"/>
    <cellStyle name="Bad 2" xfId="25" xr:uid="{00000000-0005-0000-0000-000018000000}"/>
    <cellStyle name="Bad 3" xfId="156" xr:uid="{17F5BB7C-2C18-4474-899D-21165DFC2512}"/>
    <cellStyle name="Calculation" xfId="210" builtinId="22" customBuiltin="1"/>
    <cellStyle name="Calculation 2" xfId="26" xr:uid="{00000000-0005-0000-0000-000019000000}"/>
    <cellStyle name="Calculation 3" xfId="160" xr:uid="{D1C06FC8-8C46-4C69-A7D0-DE31D2DBB48A}"/>
    <cellStyle name="Check Cell" xfId="212" builtinId="23" customBuiltin="1"/>
    <cellStyle name="Check Cell 2" xfId="27" xr:uid="{00000000-0005-0000-0000-00001A000000}"/>
    <cellStyle name="Check Cell 3" xfId="162" xr:uid="{5136D7DD-E7D9-4759-9652-258149BA711F}"/>
    <cellStyle name="Comma" xfId="28" builtinId="3"/>
    <cellStyle name="Comma [0] 2" xfId="149" xr:uid="{DEFFB4AF-E944-4B30-8626-843855C2A138}"/>
    <cellStyle name="Comma 10" xfId="244" xr:uid="{B34CE0C2-C6A7-4F60-A929-928266B58C99}"/>
    <cellStyle name="Comma 11" xfId="252" xr:uid="{2CEFEB88-2DF8-41DD-9758-A15B70F73656}"/>
    <cellStyle name="Comma 12" xfId="256" xr:uid="{426E3C6B-6207-46EA-9BD2-DC95A1D51149}"/>
    <cellStyle name="Comma 13" xfId="257" xr:uid="{C845115F-5351-4AF5-9083-4D5689F7CAE0}"/>
    <cellStyle name="Comma 14" xfId="255" xr:uid="{04CE8A7B-87D4-41F9-BF07-8D3E6EF8F576}"/>
    <cellStyle name="Comma 15" xfId="259" xr:uid="{283E4EEF-926A-4225-A45D-0360F6DFA8B2}"/>
    <cellStyle name="Comma 16" xfId="260" xr:uid="{0FED1AD7-C11D-4235-AB48-C6018046F5D1}"/>
    <cellStyle name="Comma 17" xfId="258" xr:uid="{A344B089-F70E-4F98-A4BD-2A11D9026225}"/>
    <cellStyle name="Comma 18" xfId="261" xr:uid="{B2EBF3B5-DEE0-46ED-B86C-2F7679EA81B1}"/>
    <cellStyle name="Comma 19" xfId="263" xr:uid="{45C028E6-2E52-4799-9863-C8C11D8A0156}"/>
    <cellStyle name="Comma 2" xfId="29" xr:uid="{00000000-0005-0000-0000-00001C000000}"/>
    <cellStyle name="Comma 2 2" xfId="30" xr:uid="{00000000-0005-0000-0000-00001D000000}"/>
    <cellStyle name="Comma 2 3" xfId="246" xr:uid="{A8AE3E65-A4C9-42A2-8965-3DAA24A12E72}"/>
    <cellStyle name="Comma 2 4" xfId="300" xr:uid="{4C14CDC8-5E3C-4A30-A2DE-65AE49B7BE8C}"/>
    <cellStyle name="Comma 2 5" xfId="302" xr:uid="{CC9ADC6B-3398-4C04-BCEB-C8C1ACF25BA1}"/>
    <cellStyle name="Comma 20" xfId="264" xr:uid="{83E3014B-A9D3-4B5F-A94C-99785B9ED74B}"/>
    <cellStyle name="Comma 21" xfId="262" xr:uid="{16D56F1C-9482-4392-A5B1-1E316514F4AC}"/>
    <cellStyle name="Comma 22" xfId="265" xr:uid="{1BF619C7-1091-4615-B7A6-3EEDB8BD4AC3}"/>
    <cellStyle name="Comma 23" xfId="266" xr:uid="{E72D621F-0DA4-4294-A686-4A3611413A95}"/>
    <cellStyle name="Comma 24" xfId="267" xr:uid="{9217A927-9DE7-4057-B388-15FF153EF369}"/>
    <cellStyle name="Comma 25" xfId="268" xr:uid="{E1E2F904-8832-489D-B3B9-DD5796AAD1E4}"/>
    <cellStyle name="Comma 26" xfId="269" xr:uid="{9AC87E85-9E41-45A9-9511-091093F5D793}"/>
    <cellStyle name="Comma 27" xfId="270" xr:uid="{9F9C4ECE-FC5B-402E-869C-F597E43983E3}"/>
    <cellStyle name="Comma 28" xfId="271" xr:uid="{7171BAF7-AF1C-438D-BA05-5F424E5420FD}"/>
    <cellStyle name="Comma 29" xfId="272" xr:uid="{6BED3A6C-0646-4659-B747-49199E616EAB}"/>
    <cellStyle name="Comma 3" xfId="31" xr:uid="{00000000-0005-0000-0000-00001E000000}"/>
    <cellStyle name="Comma 3 2" xfId="137" xr:uid="{00000000-0005-0000-0000-00001F000000}"/>
    <cellStyle name="Comma 30" xfId="273" xr:uid="{CD8D4CDE-07BD-4988-BC0A-295D65CF169B}"/>
    <cellStyle name="Comma 31" xfId="274" xr:uid="{7E0AB930-7B34-47C0-8FD2-02032DC5439A}"/>
    <cellStyle name="Comma 32" xfId="275" xr:uid="{F295744A-3BEB-4245-BD25-C12832AD19EE}"/>
    <cellStyle name="Comma 33" xfId="276" xr:uid="{2EDD2DC6-8A15-4A41-BBD2-45BD180E6952}"/>
    <cellStyle name="Comma 34" xfId="277" xr:uid="{299FDFB5-5877-4BF1-A0D8-50D8D5A2E159}"/>
    <cellStyle name="Comma 35" xfId="278" xr:uid="{91B2E5A4-2B6B-4D09-B7A2-B85CBB4C0E7C}"/>
    <cellStyle name="Comma 36" xfId="279" xr:uid="{743E0A37-8192-41E8-9E4E-3E634BC6B545}"/>
    <cellStyle name="Comma 37" xfId="280" xr:uid="{045449D9-319A-4087-83C5-5103830677A2}"/>
    <cellStyle name="Comma 38" xfId="281" xr:uid="{88A3C6F5-7726-46B5-941A-72E8DE2856AA}"/>
    <cellStyle name="Comma 39" xfId="282" xr:uid="{67C79481-1150-4503-837C-780DA0313F2C}"/>
    <cellStyle name="Comma 4" xfId="32" xr:uid="{00000000-0005-0000-0000-000020000000}"/>
    <cellStyle name="Comma 40" xfId="283" xr:uid="{FF9D6D79-2662-428A-90F5-01546AB27DA6}"/>
    <cellStyle name="Comma 41" xfId="284" xr:uid="{DC9F7774-FEB8-4B5F-B5E6-A52B93E8A18F}"/>
    <cellStyle name="Comma 42" xfId="285" xr:uid="{C085FBD8-4E76-47F0-9BC0-68C2B1E1C1F9}"/>
    <cellStyle name="Comma 43" xfId="286" xr:uid="{1C5FF5A9-4EF0-44A2-8859-9B2E146D488F}"/>
    <cellStyle name="Comma 44" xfId="287" xr:uid="{770CEB89-CC48-4341-9DE4-4342EE434954}"/>
    <cellStyle name="Comma 45" xfId="288" xr:uid="{EC1AF7B7-4570-4AEF-B9F5-F7BF428B2B0E}"/>
    <cellStyle name="Comma 46" xfId="289" xr:uid="{D27FF818-E1D7-4B54-9828-4130D2BDA815}"/>
    <cellStyle name="Comma 47" xfId="290" xr:uid="{B5FC7683-065A-4066-A299-CB6D14342411}"/>
    <cellStyle name="Comma 48" xfId="291" xr:uid="{F3245DF2-2317-41DA-8B10-6854CC57C01E}"/>
    <cellStyle name="Comma 49" xfId="293" xr:uid="{DAE7F25B-710F-4AA9-9790-BB6D6F499364}"/>
    <cellStyle name="Comma 5" xfId="33" xr:uid="{00000000-0005-0000-0000-000021000000}"/>
    <cellStyle name="Comma 50" xfId="294" xr:uid="{4257481C-2181-4CB3-AFF6-0CA26EA1BFA8}"/>
    <cellStyle name="Comma 51" xfId="292" xr:uid="{583906D0-6B7F-41AA-A88B-E086B6376D3C}"/>
    <cellStyle name="Comma 52" xfId="295" xr:uid="{97147CCB-2E29-4180-8672-00955D980CE4}"/>
    <cellStyle name="Comma 53" xfId="296" xr:uid="{2314C9C8-D432-4049-88B3-2342A7D2A09B}"/>
    <cellStyle name="Comma 54" xfId="297" xr:uid="{55B8D9AB-A475-4EAC-882B-12A3FFB30828}"/>
    <cellStyle name="Comma 55" xfId="298" xr:uid="{B3182DA7-2937-4783-B032-5529B3F55196}"/>
    <cellStyle name="Comma 56" xfId="304" xr:uid="{31F3873D-66C1-4E0F-B619-36DE3894A0DF}"/>
    <cellStyle name="Comma 6" xfId="195" xr:uid="{ACF44336-4FDC-4286-A556-5A78E3B6161F}"/>
    <cellStyle name="Comma 7" xfId="196" xr:uid="{ADF0C715-C77A-445B-95D1-258961D064E8}"/>
    <cellStyle name="Comma 8" xfId="197" xr:uid="{6098608A-6272-4BE1-8102-FBC4337A9996}"/>
    <cellStyle name="Comma 9" xfId="198" xr:uid="{568B673F-6F0E-450E-8B1E-D6BA41731B80}"/>
    <cellStyle name="Comma_Sheet" xfId="199" xr:uid="{820A6ED9-9B8E-4C74-9094-001418434EC4}"/>
    <cellStyle name="Currency" xfId="34" builtinId="4"/>
    <cellStyle name="Currency 2" xfId="35" xr:uid="{00000000-0005-0000-0000-000025000000}"/>
    <cellStyle name="Currency 2 2" xfId="248" xr:uid="{F4B435F1-5554-450D-ADCB-6F5A263BD5D3}"/>
    <cellStyle name="Currency 2 3" xfId="307" xr:uid="{4BD30FD3-6CC4-42CE-A11D-62ED4D4591AA}"/>
    <cellStyle name="Currency 3" xfId="36" xr:uid="{00000000-0005-0000-0000-000026000000}"/>
    <cellStyle name="Currency 3 2" xfId="140" xr:uid="{00000000-0005-0000-0000-000027000000}"/>
    <cellStyle name="Currency 4" xfId="37" xr:uid="{00000000-0005-0000-0000-000028000000}"/>
    <cellStyle name="Currency 5" xfId="142" xr:uid="{AFF80369-39A9-4C54-BB52-B330B9A1DF08}"/>
    <cellStyle name="Currency 6" xfId="241" xr:uid="{A16B9484-4DDB-41E5-9F13-25A468789A24}"/>
    <cellStyle name="Explanatory Text" xfId="214" builtinId="53" customBuiltin="1"/>
    <cellStyle name="Explanatory Text 2" xfId="38" xr:uid="{00000000-0005-0000-0000-000029000000}"/>
    <cellStyle name="Explanatory Text 3" xfId="165" xr:uid="{1E73EA88-6061-4A80-8685-19623EB9CFF5}"/>
    <cellStyle name="Good" xfId="205" builtinId="26" customBuiltin="1"/>
    <cellStyle name="Good 2" xfId="39" xr:uid="{00000000-0005-0000-0000-00002A000000}"/>
    <cellStyle name="Good 3" xfId="155" xr:uid="{8B85A67D-4C88-4E5F-8D27-A9A9DF7DB79C}"/>
    <cellStyle name="Heading 1" xfId="201" builtinId="16" customBuiltin="1"/>
    <cellStyle name="Heading 1 2" xfId="40" xr:uid="{00000000-0005-0000-0000-00002B000000}"/>
    <cellStyle name="Heading 1 3" xfId="151" xr:uid="{3C4E0CA6-F3C9-45AE-BA46-AB6DE48F4A6B}"/>
    <cellStyle name="Heading 2" xfId="202" builtinId="17" customBuiltin="1"/>
    <cellStyle name="Heading 2 2" xfId="41" xr:uid="{00000000-0005-0000-0000-00002C000000}"/>
    <cellStyle name="Heading 2 3" xfId="152" xr:uid="{4EDDD764-EA17-48DC-88FE-9AED6CD6BFD0}"/>
    <cellStyle name="Heading 3" xfId="203" builtinId="18" customBuiltin="1"/>
    <cellStyle name="Heading 3 2" xfId="42" xr:uid="{00000000-0005-0000-0000-00002D000000}"/>
    <cellStyle name="Heading 3 3" xfId="153" xr:uid="{895382D8-6828-4127-B357-98931F4709F3}"/>
    <cellStyle name="Heading 4" xfId="204" builtinId="19" customBuiltin="1"/>
    <cellStyle name="Heading 4 2" xfId="43" xr:uid="{00000000-0005-0000-0000-00002E000000}"/>
    <cellStyle name="Heading 4 3" xfId="154" xr:uid="{28EF0E44-D755-4313-8E03-1B133852C779}"/>
    <cellStyle name="Input" xfId="208" builtinId="20" customBuiltin="1"/>
    <cellStyle name="Input 2" xfId="44" xr:uid="{00000000-0005-0000-0000-00002F000000}"/>
    <cellStyle name="Input 3" xfId="158" xr:uid="{7C04FE6B-2898-417F-B132-3518ABCBCA2E}"/>
    <cellStyle name="Linked Cell" xfId="211" builtinId="24" customBuiltin="1"/>
    <cellStyle name="Linked Cell 2" xfId="45" xr:uid="{00000000-0005-0000-0000-000030000000}"/>
    <cellStyle name="Linked Cell 3" xfId="161" xr:uid="{3EE0164F-80A8-4A5E-A6B1-5548C4D88DC7}"/>
    <cellStyle name="Neutral" xfId="207" builtinId="28" customBuiltin="1"/>
    <cellStyle name="Neutral 2" xfId="46" xr:uid="{00000000-0005-0000-0000-000031000000}"/>
    <cellStyle name="Neutral 3" xfId="157" xr:uid="{B5B40102-1E3D-4CDF-B868-E617D0ED082D}"/>
    <cellStyle name="Normal" xfId="0" builtinId="0"/>
    <cellStyle name="Normal 10" xfId="135" xr:uid="{00000000-0005-0000-0000-000033000000}"/>
    <cellStyle name="Normal 11" xfId="145" xr:uid="{0CBB1694-A313-419A-837F-7754C0DC094F}"/>
    <cellStyle name="Normal 12" xfId="148" xr:uid="{EA542167-8237-42E7-BFF9-8C791CB4540A}"/>
    <cellStyle name="Normal 12 2" xfId="305" xr:uid="{FE173BA6-483E-4295-808E-EAE343E5A65E}"/>
    <cellStyle name="Normal 13" xfId="150" xr:uid="{4EB75B43-9E91-4013-8C58-1E8B7447AFB8}"/>
    <cellStyle name="Normal 14" xfId="191" xr:uid="{5A511727-9064-43DD-BE79-6C79A978C31C}"/>
    <cellStyle name="Normal 15" xfId="194" xr:uid="{38BC5A09-743D-465E-996E-5FD21FD484F5}"/>
    <cellStyle name="Normal 16" xfId="240" xr:uid="{4D015286-57BA-4C3A-83EF-09DCB5881B82}"/>
    <cellStyle name="Normal 17" xfId="245" xr:uid="{11975217-84D2-4290-A23F-1BCA3B435D0D}"/>
    <cellStyle name="Normal 18" xfId="251" xr:uid="{4B824BA5-6704-4FCD-B58D-E6661C224C7A}"/>
    <cellStyle name="Normal 19" xfId="301" xr:uid="{ED954BD0-9BA9-4B5B-917C-1640FC8B17D3}"/>
    <cellStyle name="Normal 2" xfId="47" xr:uid="{00000000-0005-0000-0000-000034000000}"/>
    <cellStyle name="Normal 2 2" xfId="48" xr:uid="{00000000-0005-0000-0000-000035000000}"/>
    <cellStyle name="Normal 2 3" xfId="192" xr:uid="{563453B3-53AC-4EE2-B5BF-1AACE71056C3}"/>
    <cellStyle name="Normal 2 4" xfId="247" xr:uid="{6C51CAF3-F266-480F-8CB8-0F0343BD32F0}"/>
    <cellStyle name="Normal 2 5" xfId="253" xr:uid="{7675C7C2-23C9-4B44-ACD6-27A609822EC5}"/>
    <cellStyle name="Normal 2 6" xfId="303" xr:uid="{09273D00-3237-414E-8896-DC1561C9FD4A}"/>
    <cellStyle name="Normal 2_Fuel - AmerenUE Gas" xfId="49" xr:uid="{00000000-0005-0000-0000-000036000000}"/>
    <cellStyle name="Normal 3" xfId="50" xr:uid="{00000000-0005-0000-0000-000037000000}"/>
    <cellStyle name="Normal 3 2" xfId="249" xr:uid="{F6845E4E-CEFA-45F2-AF3A-25EC4B68A35C}"/>
    <cellStyle name="Normal 3 3" xfId="254" xr:uid="{E642C188-BC5E-4435-8A71-13EDD67798C7}"/>
    <cellStyle name="Normal 4" xfId="51" xr:uid="{00000000-0005-0000-0000-000038000000}"/>
    <cellStyle name="Normal 5" xfId="52" xr:uid="{00000000-0005-0000-0000-000039000000}"/>
    <cellStyle name="Normal 5 2" xfId="139" xr:uid="{00000000-0005-0000-0000-00003A000000}"/>
    <cellStyle name="Normal 5 3" xfId="306" xr:uid="{173FDF04-6B60-4BF3-AFBF-F597D2627B28}"/>
    <cellStyle name="Normal 6" xfId="141" xr:uid="{FA814538-0457-4697-8A61-54CA5A8E0709}"/>
    <cellStyle name="Normal 6 2" xfId="299" xr:uid="{8AB28095-FED8-48AE-891C-5FAFF75418E8}"/>
    <cellStyle name="Normal 7" xfId="143" xr:uid="{6CC97253-1ED5-4A46-98A8-E05F6BBFE9B4}"/>
    <cellStyle name="Normal 8" xfId="134" xr:uid="{00000000-0005-0000-0000-00003B000000}"/>
    <cellStyle name="Normal 8 2" xfId="136" xr:uid="{00000000-0005-0000-0000-00003C000000}"/>
    <cellStyle name="Normal 8 3" xfId="146" xr:uid="{6C161E0A-C887-4CEE-A500-E4012EB641E6}"/>
    <cellStyle name="Normal 9" xfId="144" xr:uid="{C1457EB9-0854-4158-8ABC-D0C5F3C99EC7}"/>
    <cellStyle name="Normal_2003 NGC Rate Case (Final Settlement)" xfId="200" xr:uid="{B805F49B-F515-4337-A61A-E17DCD239066}"/>
    <cellStyle name="Note 2" xfId="53" xr:uid="{00000000-0005-0000-0000-00004D000000}"/>
    <cellStyle name="Note 3" xfId="164" xr:uid="{17A275C6-1C3A-447F-A0CE-05F91C3568F8}"/>
    <cellStyle name="Note 4" xfId="243" xr:uid="{A641F778-E008-4139-B1A3-F39741799339}"/>
    <cellStyle name="Output" xfId="209" builtinId="21" customBuiltin="1"/>
    <cellStyle name="Output 2" xfId="54" xr:uid="{00000000-0005-0000-0000-00004E000000}"/>
    <cellStyle name="Output 3" xfId="159" xr:uid="{051188E5-6764-433E-87D5-736D9DCBA25A}"/>
    <cellStyle name="Percent" xfId="55" builtinId="5"/>
    <cellStyle name="Percent 2" xfId="56" xr:uid="{00000000-0005-0000-0000-000050000000}"/>
    <cellStyle name="Percent 2 2" xfId="57" xr:uid="{00000000-0005-0000-0000-000051000000}"/>
    <cellStyle name="Percent 2 3" xfId="250" xr:uid="{BA31F2B3-8E67-417E-B9AA-9DF752834F47}"/>
    <cellStyle name="Percent 3" xfId="58" xr:uid="{00000000-0005-0000-0000-000052000000}"/>
    <cellStyle name="Percent 3 2" xfId="138" xr:uid="{00000000-0005-0000-0000-000053000000}"/>
    <cellStyle name="Percent 4" xfId="59" xr:uid="{00000000-0005-0000-0000-000054000000}"/>
    <cellStyle name="Percent 5" xfId="60" xr:uid="{00000000-0005-0000-0000-000055000000}"/>
    <cellStyle name="Percent 6" xfId="193" xr:uid="{9138D7A3-1C14-4BFF-9258-6EF4ACFF9011}"/>
    <cellStyle name="Percent 7" xfId="242" xr:uid="{CEF566C9-244E-4E5C-9946-6BA1C7A14E63}"/>
    <cellStyle name="PSChar" xfId="61" xr:uid="{00000000-0005-0000-0000-000056000000}"/>
    <cellStyle name="PSChar 2" xfId="62" xr:uid="{00000000-0005-0000-0000-000057000000}"/>
    <cellStyle name="PSChar 3" xfId="63" xr:uid="{00000000-0005-0000-0000-000058000000}"/>
    <cellStyle name="PSDate" xfId="64" xr:uid="{00000000-0005-0000-0000-000059000000}"/>
    <cellStyle name="PSDate 2" xfId="65" xr:uid="{00000000-0005-0000-0000-00005A000000}"/>
    <cellStyle name="PSDate 3" xfId="66" xr:uid="{00000000-0005-0000-0000-00005B000000}"/>
    <cellStyle name="PSDec" xfId="67" xr:uid="{00000000-0005-0000-0000-00005C000000}"/>
    <cellStyle name="PSDec 2" xfId="68" xr:uid="{00000000-0005-0000-0000-00005D000000}"/>
    <cellStyle name="PSHeading" xfId="69" xr:uid="{00000000-0005-0000-0000-00005E000000}"/>
    <cellStyle name="PSHeading 2" xfId="70" xr:uid="{00000000-0005-0000-0000-00005F000000}"/>
    <cellStyle name="PSHeading 3" xfId="71" xr:uid="{00000000-0005-0000-0000-000060000000}"/>
    <cellStyle name="PSInt" xfId="72" xr:uid="{00000000-0005-0000-0000-000061000000}"/>
    <cellStyle name="PSInt 2" xfId="73" xr:uid="{00000000-0005-0000-0000-000062000000}"/>
    <cellStyle name="PSSpacer" xfId="74" xr:uid="{00000000-0005-0000-0000-000063000000}"/>
    <cellStyle name="PSSpacer 2" xfId="75" xr:uid="{00000000-0005-0000-0000-000064000000}"/>
    <cellStyle name="SAPBEXaggData" xfId="76" xr:uid="{00000000-0005-0000-0000-000065000000}"/>
    <cellStyle name="SAPBEXaggDataEmph" xfId="77" xr:uid="{00000000-0005-0000-0000-000066000000}"/>
    <cellStyle name="SAPBEXaggExc1" xfId="78" xr:uid="{00000000-0005-0000-0000-000067000000}"/>
    <cellStyle name="SAPBEXaggExc1Emph" xfId="79" xr:uid="{00000000-0005-0000-0000-000068000000}"/>
    <cellStyle name="SAPBEXaggExc2" xfId="80" xr:uid="{00000000-0005-0000-0000-000069000000}"/>
    <cellStyle name="SAPBEXaggExc2Emph" xfId="81" xr:uid="{00000000-0005-0000-0000-00006A000000}"/>
    <cellStyle name="SAPBEXaggItem" xfId="82" xr:uid="{00000000-0005-0000-0000-00006B000000}"/>
    <cellStyle name="SAPBEXbackground" xfId="83" xr:uid="{00000000-0005-0000-0000-00006C000000}"/>
    <cellStyle name="SAPBEXchaText" xfId="84" xr:uid="{00000000-0005-0000-0000-00006D000000}"/>
    <cellStyle name="SAPBEXexcBad7" xfId="85" xr:uid="{00000000-0005-0000-0000-00006E000000}"/>
    <cellStyle name="SAPBEXexcBad8" xfId="86" xr:uid="{00000000-0005-0000-0000-00006F000000}"/>
    <cellStyle name="SAPBEXexcBad9" xfId="87" xr:uid="{00000000-0005-0000-0000-000070000000}"/>
    <cellStyle name="SAPBEXexcCritical4" xfId="88" xr:uid="{00000000-0005-0000-0000-000071000000}"/>
    <cellStyle name="SAPBEXexcCritical5" xfId="89" xr:uid="{00000000-0005-0000-0000-000072000000}"/>
    <cellStyle name="SAPBEXexcCritical6" xfId="90" xr:uid="{00000000-0005-0000-0000-000073000000}"/>
    <cellStyle name="SAPBEXexcGood1" xfId="91" xr:uid="{00000000-0005-0000-0000-000074000000}"/>
    <cellStyle name="SAPBEXexcGood2" xfId="92" xr:uid="{00000000-0005-0000-0000-000075000000}"/>
    <cellStyle name="SAPBEXexcGood3" xfId="93" xr:uid="{00000000-0005-0000-0000-000076000000}"/>
    <cellStyle name="SAPBEXfilterDrill" xfId="94" xr:uid="{00000000-0005-0000-0000-000077000000}"/>
    <cellStyle name="SAPBEXfilterItem" xfId="95" xr:uid="{00000000-0005-0000-0000-000078000000}"/>
    <cellStyle name="SAPBEXfilterText" xfId="96" xr:uid="{00000000-0005-0000-0000-000079000000}"/>
    <cellStyle name="SAPBEXformats" xfId="97" xr:uid="{00000000-0005-0000-0000-00007A000000}"/>
    <cellStyle name="SAPBEXheaderData" xfId="98" xr:uid="{00000000-0005-0000-0000-00007B000000}"/>
    <cellStyle name="SAPBEXheaderItem" xfId="99" xr:uid="{00000000-0005-0000-0000-00007C000000}"/>
    <cellStyle name="SAPBEXheaderRowOne" xfId="100" xr:uid="{00000000-0005-0000-0000-00007D000000}"/>
    <cellStyle name="SAPBEXheaderRowThree" xfId="101" xr:uid="{00000000-0005-0000-0000-00007E000000}"/>
    <cellStyle name="SAPBEXheaderRowTwo" xfId="102" xr:uid="{00000000-0005-0000-0000-00007F000000}"/>
    <cellStyle name="SAPBEXheaderSingleRow" xfId="103" xr:uid="{00000000-0005-0000-0000-000080000000}"/>
    <cellStyle name="SAPBEXheaderText" xfId="104" xr:uid="{00000000-0005-0000-0000-000081000000}"/>
    <cellStyle name="SAPBEXresData" xfId="105" xr:uid="{00000000-0005-0000-0000-000082000000}"/>
    <cellStyle name="SAPBEXresDataEmph" xfId="106" xr:uid="{00000000-0005-0000-0000-000083000000}"/>
    <cellStyle name="SAPBEXresExc1" xfId="107" xr:uid="{00000000-0005-0000-0000-000084000000}"/>
    <cellStyle name="SAPBEXresExc1Emph" xfId="108" xr:uid="{00000000-0005-0000-0000-000085000000}"/>
    <cellStyle name="SAPBEXresExc2" xfId="109" xr:uid="{00000000-0005-0000-0000-000086000000}"/>
    <cellStyle name="SAPBEXresExc2Emph" xfId="110" xr:uid="{00000000-0005-0000-0000-000087000000}"/>
    <cellStyle name="SAPBEXresItem" xfId="111" xr:uid="{00000000-0005-0000-0000-000088000000}"/>
    <cellStyle name="SAPBEXstdData" xfId="112" xr:uid="{00000000-0005-0000-0000-000089000000}"/>
    <cellStyle name="SAPBEXstdDataEmph" xfId="113" xr:uid="{00000000-0005-0000-0000-00008A000000}"/>
    <cellStyle name="SAPBEXstdExc1" xfId="114" xr:uid="{00000000-0005-0000-0000-00008B000000}"/>
    <cellStyle name="SAPBEXstdExc1Emph" xfId="115" xr:uid="{00000000-0005-0000-0000-00008C000000}"/>
    <cellStyle name="SAPBEXstdExc2" xfId="116" xr:uid="{00000000-0005-0000-0000-00008D000000}"/>
    <cellStyle name="SAPBEXstdExc2Emph" xfId="117" xr:uid="{00000000-0005-0000-0000-00008E000000}"/>
    <cellStyle name="SAPBEXstdItem" xfId="118" xr:uid="{00000000-0005-0000-0000-00008F000000}"/>
    <cellStyle name="SAPBEXstdItemHeader" xfId="119" xr:uid="{00000000-0005-0000-0000-000090000000}"/>
    <cellStyle name="SAPBEXstdItemLeft" xfId="120" xr:uid="{00000000-0005-0000-0000-000091000000}"/>
    <cellStyle name="SAPBEXstdItemLeftChart" xfId="121" xr:uid="{00000000-0005-0000-0000-000092000000}"/>
    <cellStyle name="SAPBEXsubData" xfId="122" xr:uid="{00000000-0005-0000-0000-000093000000}"/>
    <cellStyle name="SAPBEXsubDataEmph" xfId="123" xr:uid="{00000000-0005-0000-0000-000094000000}"/>
    <cellStyle name="SAPBEXsubExc1" xfId="124" xr:uid="{00000000-0005-0000-0000-000095000000}"/>
    <cellStyle name="SAPBEXsubExc1Emph" xfId="125" xr:uid="{00000000-0005-0000-0000-000096000000}"/>
    <cellStyle name="SAPBEXsubExc2" xfId="126" xr:uid="{00000000-0005-0000-0000-000097000000}"/>
    <cellStyle name="SAPBEXsubExc2Emph" xfId="127" xr:uid="{00000000-0005-0000-0000-000098000000}"/>
    <cellStyle name="SAPBEXsubItem" xfId="128" xr:uid="{00000000-0005-0000-0000-000099000000}"/>
    <cellStyle name="SAPBEXtitle" xfId="129" xr:uid="{00000000-0005-0000-0000-00009A000000}"/>
    <cellStyle name="SAPBEXundefined" xfId="130" xr:uid="{00000000-0005-0000-0000-00009B000000}"/>
    <cellStyle name="Title" xfId="147" builtinId="15" customBuiltin="1"/>
    <cellStyle name="Title 2" xfId="131" xr:uid="{00000000-0005-0000-0000-00009C000000}"/>
    <cellStyle name="Total" xfId="215" builtinId="25" customBuiltin="1"/>
    <cellStyle name="Total 2" xfId="132" xr:uid="{00000000-0005-0000-0000-00009D000000}"/>
    <cellStyle name="Total 3" xfId="166" xr:uid="{29AA4077-3283-4FB6-8B77-75AF54F8C242}"/>
    <cellStyle name="Warning Text" xfId="213" builtinId="11" customBuiltin="1"/>
    <cellStyle name="Warning Text 2" xfId="133" xr:uid="{00000000-0005-0000-0000-00009E000000}"/>
    <cellStyle name="Warning Text 3" xfId="163" xr:uid="{3BDA491B-E0D3-4E16-B243-A980D011CC9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Rate%20Case%20Filings\DEK%20Electric%20Case%202024-xxx\SFR%20Model\KPSC%20Electric%20SFRs-2024%20-%20Forecasted.xlsm" TargetMode="External"/><Relationship Id="rId1" Type="http://schemas.openxmlformats.org/officeDocument/2006/relationships/externalLinkPath" Target="/Rate%20Case%20Filings/DEK%20Electric%20Case%202024-xxx/SFR%20Model/KPSC%20Electric%20SFRs-2024%20-%20Forecasted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Rate%20Case%20Filings\DEK%20Electric%20Case%202024-xxx\SFR%20Model\KPSC%20Electric%20SFRs-2024%20-%20Forecasted.xlsm" TargetMode="External"/><Relationship Id="rId1" Type="http://schemas.openxmlformats.org/officeDocument/2006/relationships/externalLinkPath" Target="https://ceadvisors.sharepoint.com/Rate%20Case%20Filings/DEK%20Electric%20Case%202024-xxx/SFR%20Model/KPSC%20Electric%20SFRs-2024%20-%20Forecasted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olanSouza\AppData\Local\Microsoft\Windows\INetCache\Content.Outlook\S9FYSOYU\Revenue%20Requirement%20Support%2010_04_2024.xlsx" TargetMode="External"/><Relationship Id="rId1" Type="http://schemas.openxmlformats.org/officeDocument/2006/relationships/externalLinkPath" Target="https://ceadvisors.sharepoint.com/Users/NolanSouza/AppData/Local/Microsoft/Windows/INetCache/Content.Outlook/S9FYSOYU/Revenue%20Requirement%20Support%2010_04_2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advisors.sharepoint.com/sites/Projects-DukeEnergy/Shared%20Documents/100583%20-%20Duke%20KY%20Cash%20Working%20Capital%202024/Data%20from%20Company/Application%20-%20Duke%20KY%20Lead%20Lag%20Summary%2012-31-21%20Rev%209-22-22.xls" TargetMode="External"/><Relationship Id="rId1" Type="http://schemas.openxmlformats.org/officeDocument/2006/relationships/externalLinkPath" Target="https://ceadvisors.sharepoint.com/sites/Projects-DukeEnergy/Shared%20Documents/100583%20-%20Duke%20KY%20Cash%20Working%20Capital%202024/Data%20from%20Company/Application%20-%20Duke%20KY%20Lead%20Lag%20Summary%2012-31-21%20Rev%209-2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nge Tracking"/>
      <sheetName val="LOGO"/>
      <sheetName val="GOTO"/>
      <sheetName val="PRINT"/>
      <sheetName val="BP Data"/>
      <sheetName val="BASE PERIOD"/>
      <sheetName val="BP Rev by Product"/>
      <sheetName val="FORECASTED PERIOD"/>
      <sheetName val="FP Rev by Product"/>
      <sheetName val="BP vs FP by Acct"/>
      <sheetName val="ALLOCTABLE"/>
      <sheetName val="Rate Case Drivers"/>
      <sheetName val="SCH A Rate Base"/>
      <sheetName val="SCH_B1"/>
      <sheetName val="SCH B-2"/>
      <sheetName val="SCH B-2.1"/>
      <sheetName val="SCH B-2.2"/>
      <sheetName val="SCH B-2.3"/>
      <sheetName val="SCH B-2.4"/>
      <sheetName val="SCH B-2.5"/>
      <sheetName val="SCH B-2.6"/>
      <sheetName val="SCH B-2.7"/>
      <sheetName val="SCH B-3"/>
      <sheetName val="SCH B-3.1"/>
      <sheetName val="SCH B-3.2 - Proposed"/>
      <sheetName val="SCH B-4"/>
      <sheetName val="SCH_B5s"/>
      <sheetName val="WPB-5's"/>
      <sheetName val="SCH_B6"/>
      <sheetName val="WPB-6's"/>
      <sheetName val="SCH_B7s"/>
      <sheetName val="SCH_B8"/>
      <sheetName val="SCH_C1"/>
      <sheetName val="SCH_C2"/>
      <sheetName val="WPC_2"/>
      <sheetName val="STAFF-DR-01-001a"/>
      <sheetName val="SCH_C2.1 - Base Period"/>
      <sheetName val="SCH_C2.1 - Forecasted Period"/>
      <sheetName val="WPC-2e - Adj Summary"/>
      <sheetName val="SCH_D1"/>
      <sheetName val="SCH_D2.1"/>
      <sheetName val="SCH_D2.2"/>
      <sheetName val="SCH_D2.3"/>
      <sheetName val="SCH_D2.4"/>
      <sheetName val="SCH_D2.5"/>
      <sheetName val="SCH_D2.6"/>
      <sheetName val="SCH_D2.7"/>
      <sheetName val="SCH_D2.8"/>
      <sheetName val="SCH_D2.9"/>
      <sheetName val="SCH_D2.10"/>
      <sheetName val="SCH_D2.11"/>
      <sheetName val="SCH_D2.12"/>
      <sheetName val="SCH_D2.13"/>
      <sheetName val="SCH_D2.14"/>
      <sheetName val="SCH_D2.15"/>
      <sheetName val="SCH_D2.16"/>
      <sheetName val="SCH_D2.17"/>
      <sheetName val="SCH_D2.18"/>
      <sheetName val="SCH_D2.19"/>
      <sheetName val="SCH_D2.20"/>
      <sheetName val="SCH_D2.21"/>
      <sheetName val="SCH_D2.22"/>
      <sheetName val="SCH_D2.23"/>
      <sheetName val="SCH_D2.24"/>
      <sheetName val="SCH_D2.25"/>
      <sheetName val="SCH_D2.26"/>
      <sheetName val="SCH_D2.27"/>
      <sheetName val="SCH_D2.28"/>
      <sheetName val="SCH_D2.29"/>
      <sheetName val="SCH_D2.30"/>
      <sheetName val="SCH_D2.31"/>
      <sheetName val="SCH_D2.32"/>
      <sheetName val="SCH_D2.33"/>
      <sheetName val="SCH_D2.34"/>
      <sheetName val="SCH_D2.35"/>
      <sheetName val="SCH_D2.36"/>
      <sheetName val="SCH_D2.37"/>
      <sheetName val="SCH_D2.38"/>
      <sheetName val="SCH_D3"/>
      <sheetName val="SCH_D4"/>
      <sheetName val="SCH_D5"/>
      <sheetName val="SCH_E1"/>
      <sheetName val="SCH_E2"/>
      <sheetName val="SCH_F1"/>
      <sheetName val="SCH_F2.1"/>
      <sheetName val="SCH_F2.2"/>
      <sheetName val="SCH_F2.3"/>
      <sheetName val="SCH_F3"/>
      <sheetName val="SCH_F4"/>
      <sheetName val="SCH_F5"/>
      <sheetName val="SCH_F6"/>
      <sheetName val="SCH_F7"/>
      <sheetName val="SCH_G1"/>
      <sheetName val="SCH_G2"/>
      <sheetName val="SCH_G3"/>
      <sheetName val="SCH_H"/>
      <sheetName val="SCH_I1 - Total Co"/>
      <sheetName val="SCH_I1 - Elec Only"/>
      <sheetName val="Staff-DR-01-007 (Not Used)"/>
      <sheetName val="Staff-DR-01-052"/>
      <sheetName val="SCH_I2.1"/>
      <sheetName val="Base Period Cust"/>
      <sheetName val="KWH Sales"/>
      <sheetName val="SCH_I3"/>
      <sheetName val="SCH_I4"/>
      <sheetName val="SCH_I5"/>
      <sheetName val="SCH_J1 - Base"/>
      <sheetName val="SCH_J1 - Forecast"/>
      <sheetName val="SCH_J2 - Base"/>
      <sheetName val="SCH_J2 - Forecast"/>
      <sheetName val="SCH_J3 - Base"/>
      <sheetName val="SCH_J3 - Forecast"/>
      <sheetName val="SCH_J4"/>
      <sheetName val="SCH K"/>
      <sheetName val="RB vs Cap BP DR-01-024 Pg1"/>
      <sheetName val="RB vs Cap BP DR-01-024 Pg2"/>
      <sheetName val="RB vs Cap DR-01-024 Pg3"/>
      <sheetName val="RB vs Cap BP DR-01-024 Pg4"/>
      <sheetName val="RB vs Cap BP DR-01-024 Pg5"/>
      <sheetName val="RB vs Cap FP 16(6)(f) Page 1"/>
      <sheetName val="RB vs Cap FP 16(6)(f) Page 2"/>
      <sheetName val="RB vs Cap FP 16(6)(f) Page 3"/>
      <sheetName val="RB vs Cap FP 16(6)(f) Page 4"/>
      <sheetName val="RB vs Cap FP 16(6)(f) Page 5"/>
      <sheetName val="WPB-1"/>
    </sheetNames>
    <sheetDataSet>
      <sheetData sheetId="0"/>
      <sheetData sheetId="1">
        <row r="5">
          <cell r="B5" t="str">
            <v>DUKE ENERGY KENTUCKY, INC.</v>
          </cell>
        </row>
        <row r="6">
          <cell r="B6" t="str">
            <v>CASE NO. 2024-00xxx</v>
          </cell>
          <cell r="G6" t="str">
            <v>L. D. STEINKUHL</v>
          </cell>
        </row>
        <row r="7">
          <cell r="B7" t="str">
            <v>FOR THE TWELVE MONTHS ENDED FEBRUARY 28, 2025</v>
          </cell>
          <cell r="G7" t="str">
            <v>J. E. ZIOLKOWSKI</v>
          </cell>
        </row>
        <row r="8">
          <cell r="B8" t="str">
            <v>FOR THE TWELVE MONTHS ENDED JUNE 30, 2026</v>
          </cell>
          <cell r="G8" t="str">
            <v>J. R. PANIZZA</v>
          </cell>
        </row>
        <row r="9">
          <cell r="B9" t="str">
            <v>ELECTRIC DEPARTMENT</v>
          </cell>
          <cell r="G9" t="str">
            <v>T. J. HEATH JR.</v>
          </cell>
        </row>
        <row r="10">
          <cell r="B10" t="str">
            <v>12 MONTHS ENDED FEBRUARY 28, 2025</v>
          </cell>
        </row>
        <row r="11">
          <cell r="B11" t="str">
            <v>12 MONTHS ENDED JUNE 30, 2026</v>
          </cell>
          <cell r="G11" t="str">
            <v>G. S. CARPENTER / D. L. WEATHERSTON</v>
          </cell>
        </row>
        <row r="12">
          <cell r="B12" t="str">
            <v>DATA: "X" BASE PERIOD   FORECASTED PERIOD</v>
          </cell>
          <cell r="G12" t="str">
            <v>G. S. CARPENTER / S. S. MITCHELL</v>
          </cell>
        </row>
        <row r="13">
          <cell r="B13" t="str">
            <v>DATA:  BASE PERIOD  "X" FORECASTED PERIOD</v>
          </cell>
          <cell r="G13" t="str">
            <v>S. A. CALDWELL</v>
          </cell>
        </row>
        <row r="14">
          <cell r="B14" t="str">
            <v>DATA: "X" BASE PERIOD  "X" FORECASTED PERIOD</v>
          </cell>
          <cell r="G14" t="str">
            <v>S. S. MITCHELL</v>
          </cell>
        </row>
        <row r="15">
          <cell r="B15" t="str">
            <v xml:space="preserve">TYPE OF FILING:  "X" ORIGINAL   UPDATED    REVISED  </v>
          </cell>
          <cell r="G15" t="str">
            <v>G. S. CARPENTER</v>
          </cell>
        </row>
        <row r="17">
          <cell r="B17" t="str">
            <v>JUNE 30, 2026</v>
          </cell>
        </row>
        <row r="22">
          <cell r="C22">
            <v>9.2099999999999994E-3</v>
          </cell>
        </row>
        <row r="23">
          <cell r="C23">
            <v>1.554E-3</v>
          </cell>
        </row>
        <row r="24">
          <cell r="C24">
            <v>0.05</v>
          </cell>
        </row>
        <row r="25">
          <cell r="C25">
            <v>0.21</v>
          </cell>
        </row>
      </sheetData>
      <sheetData sheetId="2"/>
      <sheetData sheetId="3"/>
      <sheetData sheetId="4">
        <row r="1">
          <cell r="A1" t="str">
            <v>Account ID CB</v>
          </cell>
          <cell r="B1" t="str">
            <v>Account Long Descr CB</v>
          </cell>
          <cell r="C1">
            <v>45382</v>
          </cell>
          <cell r="D1">
            <v>45412</v>
          </cell>
          <cell r="E1">
            <v>45443</v>
          </cell>
          <cell r="F1">
            <v>45473</v>
          </cell>
          <cell r="G1">
            <v>45504</v>
          </cell>
          <cell r="H1">
            <v>45535</v>
          </cell>
          <cell r="I1">
            <v>45565</v>
          </cell>
          <cell r="J1">
            <v>45596</v>
          </cell>
          <cell r="K1">
            <v>45626</v>
          </cell>
          <cell r="L1">
            <v>45657</v>
          </cell>
          <cell r="M1">
            <v>45688</v>
          </cell>
          <cell r="N1">
            <v>45716</v>
          </cell>
        </row>
        <row r="2">
          <cell r="A2">
            <v>403002</v>
          </cell>
          <cell r="B2" t="str">
            <v>Depr-Expense</v>
          </cell>
          <cell r="C2">
            <v>5235582</v>
          </cell>
          <cell r="D2">
            <v>5238649</v>
          </cell>
          <cell r="E2">
            <v>5244763</v>
          </cell>
          <cell r="F2">
            <v>5261712</v>
          </cell>
          <cell r="G2">
            <v>5281508</v>
          </cell>
          <cell r="H2">
            <v>5298632</v>
          </cell>
          <cell r="I2">
            <v>5439667</v>
          </cell>
          <cell r="J2">
            <v>5469389</v>
          </cell>
          <cell r="K2">
            <v>5496431</v>
          </cell>
          <cell r="L2">
            <v>5523132</v>
          </cell>
          <cell r="M2">
            <v>5622424</v>
          </cell>
          <cell r="N2">
            <v>5621579</v>
          </cell>
        </row>
        <row r="3">
          <cell r="A3">
            <v>403150</v>
          </cell>
          <cell r="B3" t="str">
            <v>Depreciation Expense - ARO</v>
          </cell>
          <cell r="C3">
            <v>-4581</v>
          </cell>
          <cell r="D3">
            <v>1527</v>
          </cell>
          <cell r="E3">
            <v>1527</v>
          </cell>
          <cell r="F3">
            <v>1527</v>
          </cell>
          <cell r="G3">
            <v>-4581</v>
          </cell>
          <cell r="H3">
            <v>1527</v>
          </cell>
        </row>
        <row r="4">
          <cell r="A4">
            <v>403151</v>
          </cell>
          <cell r="B4" t="str">
            <v>Depreciation Expense - ARO Ash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404200</v>
          </cell>
          <cell r="B5" t="str">
            <v>Amort Of Elec Plt - Software</v>
          </cell>
          <cell r="C5">
            <v>420672</v>
          </cell>
          <cell r="D5">
            <v>402210</v>
          </cell>
          <cell r="E5">
            <v>406844</v>
          </cell>
          <cell r="F5">
            <v>412290</v>
          </cell>
          <cell r="G5">
            <v>420999</v>
          </cell>
          <cell r="H5">
            <v>406723</v>
          </cell>
          <cell r="I5">
            <v>312610</v>
          </cell>
          <cell r="J5">
            <v>308010</v>
          </cell>
          <cell r="K5">
            <v>307419</v>
          </cell>
          <cell r="L5">
            <v>309303</v>
          </cell>
          <cell r="M5">
            <v>305620</v>
          </cell>
          <cell r="N5">
            <v>303474</v>
          </cell>
        </row>
        <row r="6">
          <cell r="A6">
            <v>407115</v>
          </cell>
          <cell r="B6" t="str">
            <v>Meter Amortization</v>
          </cell>
          <cell r="C6">
            <v>38661</v>
          </cell>
          <cell r="D6">
            <v>38661</v>
          </cell>
          <cell r="E6">
            <v>38661</v>
          </cell>
          <cell r="F6">
            <v>38661</v>
          </cell>
          <cell r="G6">
            <v>38661</v>
          </cell>
          <cell r="H6">
            <v>38661</v>
          </cell>
          <cell r="I6">
            <v>38661</v>
          </cell>
          <cell r="J6">
            <v>38661</v>
          </cell>
          <cell r="K6">
            <v>38661</v>
          </cell>
          <cell r="L6">
            <v>38661</v>
          </cell>
          <cell r="M6">
            <v>38661</v>
          </cell>
          <cell r="N6">
            <v>38661</v>
          </cell>
        </row>
        <row r="7">
          <cell r="A7">
            <v>407305</v>
          </cell>
          <cell r="B7" t="str">
            <v>Regulatory Debits</v>
          </cell>
          <cell r="C7">
            <v>559668</v>
          </cell>
          <cell r="D7">
            <v>559668</v>
          </cell>
          <cell r="E7">
            <v>559668</v>
          </cell>
          <cell r="F7">
            <v>559668</v>
          </cell>
          <cell r="G7">
            <v>559668</v>
          </cell>
          <cell r="H7">
            <v>559668</v>
          </cell>
          <cell r="I7">
            <v>559669</v>
          </cell>
          <cell r="J7">
            <v>559669</v>
          </cell>
          <cell r="K7">
            <v>559669</v>
          </cell>
          <cell r="L7">
            <v>559669</v>
          </cell>
          <cell r="M7">
            <v>559669</v>
          </cell>
          <cell r="N7">
            <v>559669</v>
          </cell>
        </row>
        <row r="8">
          <cell r="A8">
            <v>407324</v>
          </cell>
          <cell r="B8" t="str">
            <v>NC &amp; MW Coal As Amort Exp</v>
          </cell>
          <cell r="C8">
            <v>862084</v>
          </cell>
          <cell r="D8">
            <v>651905</v>
          </cell>
          <cell r="E8">
            <v>776881</v>
          </cell>
          <cell r="F8">
            <v>631307</v>
          </cell>
          <cell r="G8">
            <v>579844</v>
          </cell>
          <cell r="H8">
            <v>811537</v>
          </cell>
          <cell r="I8">
            <v>593238</v>
          </cell>
          <cell r="J8">
            <v>593238</v>
          </cell>
          <cell r="K8">
            <v>593238</v>
          </cell>
          <cell r="L8">
            <v>593238</v>
          </cell>
          <cell r="M8">
            <v>555352</v>
          </cell>
          <cell r="N8">
            <v>555352</v>
          </cell>
        </row>
        <row r="9">
          <cell r="A9">
            <v>407354</v>
          </cell>
          <cell r="B9" t="str">
            <v>DSM Deferral - Electric</v>
          </cell>
          <cell r="C9">
            <v>363495</v>
          </cell>
          <cell r="D9">
            <v>286525</v>
          </cell>
          <cell r="E9">
            <v>388669</v>
          </cell>
          <cell r="F9">
            <v>410734</v>
          </cell>
          <cell r="G9">
            <v>484850</v>
          </cell>
          <cell r="H9">
            <v>87315</v>
          </cell>
        </row>
        <row r="10">
          <cell r="A10">
            <v>407407</v>
          </cell>
          <cell r="B10" t="str">
            <v>Carrying Charges</v>
          </cell>
          <cell r="C10">
            <v>-67592</v>
          </cell>
          <cell r="D10">
            <v>-66508</v>
          </cell>
          <cell r="E10">
            <v>-65420</v>
          </cell>
          <cell r="F10">
            <v>-64328</v>
          </cell>
          <cell r="G10">
            <v>-63233</v>
          </cell>
          <cell r="H10">
            <v>-62133</v>
          </cell>
        </row>
        <row r="11">
          <cell r="A11">
            <v>408040</v>
          </cell>
          <cell r="B11" t="str">
            <v>Taxes Property-Allocated</v>
          </cell>
          <cell r="I11">
            <v>8033</v>
          </cell>
          <cell r="J11">
            <v>8033</v>
          </cell>
          <cell r="K11">
            <v>8033</v>
          </cell>
          <cell r="L11">
            <v>8033</v>
          </cell>
          <cell r="M11">
            <v>8032</v>
          </cell>
          <cell r="N11">
            <v>8032</v>
          </cell>
        </row>
        <row r="12">
          <cell r="A12">
            <v>408050</v>
          </cell>
          <cell r="B12" t="str">
            <v>Municipal License-Electric</v>
          </cell>
        </row>
        <row r="13">
          <cell r="A13">
            <v>408120</v>
          </cell>
          <cell r="B13" t="str">
            <v>Franchise Tax - Non Electric</v>
          </cell>
          <cell r="C13">
            <v>0</v>
          </cell>
          <cell r="D13">
            <v>0</v>
          </cell>
          <cell r="E13">
            <v>5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408121</v>
          </cell>
          <cell r="B14" t="str">
            <v>Taxes Property-Operating</v>
          </cell>
          <cell r="C14">
            <v>62405</v>
          </cell>
          <cell r="D14">
            <v>1288025</v>
          </cell>
          <cell r="E14">
            <v>1288025</v>
          </cell>
          <cell r="F14">
            <v>1288025</v>
          </cell>
          <cell r="G14">
            <v>1288025</v>
          </cell>
          <cell r="H14">
            <v>1288025</v>
          </cell>
          <cell r="I14">
            <v>1288029</v>
          </cell>
          <cell r="J14">
            <v>1288029</v>
          </cell>
          <cell r="K14">
            <v>1288029</v>
          </cell>
          <cell r="L14">
            <v>1288029</v>
          </cell>
          <cell r="M14">
            <v>1293393</v>
          </cell>
          <cell r="N14">
            <v>1293393</v>
          </cell>
        </row>
        <row r="15">
          <cell r="A15">
            <v>408150</v>
          </cell>
          <cell r="B15" t="str">
            <v>State Unemployment Tax</v>
          </cell>
          <cell r="C15">
            <v>124</v>
          </cell>
          <cell r="D15">
            <v>79</v>
          </cell>
          <cell r="E15">
            <v>104</v>
          </cell>
          <cell r="F15">
            <v>155</v>
          </cell>
          <cell r="G15">
            <v>53</v>
          </cell>
          <cell r="H15">
            <v>42</v>
          </cell>
        </row>
        <row r="16">
          <cell r="A16">
            <v>408151</v>
          </cell>
          <cell r="B16" t="str">
            <v>Federal Unemployment Tax</v>
          </cell>
          <cell r="C16">
            <v>1341</v>
          </cell>
          <cell r="D16">
            <v>-614</v>
          </cell>
          <cell r="E16">
            <v>-555</v>
          </cell>
          <cell r="F16">
            <v>-414</v>
          </cell>
          <cell r="G16">
            <v>-553</v>
          </cell>
          <cell r="H16">
            <v>-547</v>
          </cell>
        </row>
        <row r="17">
          <cell r="A17">
            <v>408152</v>
          </cell>
          <cell r="B17" t="str">
            <v>Employer FICA Tax</v>
          </cell>
          <cell r="C17">
            <v>94301</v>
          </cell>
          <cell r="D17">
            <v>95660</v>
          </cell>
          <cell r="E17">
            <v>112497</v>
          </cell>
          <cell r="F17">
            <v>73680</v>
          </cell>
          <cell r="G17">
            <v>74977</v>
          </cell>
          <cell r="H17">
            <v>78481</v>
          </cell>
        </row>
        <row r="18">
          <cell r="A18">
            <v>408205</v>
          </cell>
          <cell r="B18" t="str">
            <v>Highway Use Tax</v>
          </cell>
        </row>
        <row r="19">
          <cell r="A19">
            <v>408470</v>
          </cell>
          <cell r="B19" t="str">
            <v>Franchise Tax</v>
          </cell>
          <cell r="C19">
            <v>430</v>
          </cell>
          <cell r="D19">
            <v>430</v>
          </cell>
          <cell r="E19">
            <v>430</v>
          </cell>
          <cell r="F19">
            <v>430</v>
          </cell>
          <cell r="G19">
            <v>430</v>
          </cell>
          <cell r="H19">
            <v>430</v>
          </cell>
        </row>
        <row r="20">
          <cell r="A20">
            <v>408700</v>
          </cell>
          <cell r="B20" t="str">
            <v>Fed Social Security Tax-Elec</v>
          </cell>
          <cell r="C20">
            <v>9000</v>
          </cell>
          <cell r="D20">
            <v>0</v>
          </cell>
          <cell r="E20">
            <v>0</v>
          </cell>
          <cell r="F20">
            <v>-10000</v>
          </cell>
          <cell r="G20">
            <v>0</v>
          </cell>
          <cell r="H20">
            <v>0</v>
          </cell>
        </row>
        <row r="21">
          <cell r="A21">
            <v>408800</v>
          </cell>
          <cell r="B21" t="str">
            <v>Federal Highway Use Tax-Elec</v>
          </cell>
        </row>
        <row r="22">
          <cell r="A22">
            <v>408840</v>
          </cell>
          <cell r="B22" t="str">
            <v>Miscellaneous Taxes</v>
          </cell>
        </row>
        <row r="23">
          <cell r="A23">
            <v>408851</v>
          </cell>
          <cell r="B23" t="str">
            <v>Sales &amp; Use Tax Exp</v>
          </cell>
          <cell r="C23">
            <v>387</v>
          </cell>
          <cell r="D23">
            <v>321</v>
          </cell>
          <cell r="E23">
            <v>-47</v>
          </cell>
          <cell r="F23">
            <v>305</v>
          </cell>
          <cell r="G23">
            <v>-2382</v>
          </cell>
          <cell r="H23">
            <v>-48</v>
          </cell>
        </row>
        <row r="24">
          <cell r="A24">
            <v>408960</v>
          </cell>
          <cell r="B24" t="str">
            <v>Allocated Payroll Taxes</v>
          </cell>
          <cell r="C24">
            <v>45254</v>
          </cell>
          <cell r="D24">
            <v>62157</v>
          </cell>
          <cell r="E24">
            <v>44743</v>
          </cell>
          <cell r="F24">
            <v>43105</v>
          </cell>
          <cell r="G24">
            <v>52234</v>
          </cell>
          <cell r="H24">
            <v>46615</v>
          </cell>
          <cell r="I24">
            <v>154596.07</v>
          </cell>
          <cell r="J24">
            <v>155654.03999999998</v>
          </cell>
          <cell r="K24">
            <v>185183.74</v>
          </cell>
          <cell r="L24">
            <v>153473.16999999998</v>
          </cell>
          <cell r="M24">
            <v>158783.36083333267</v>
          </cell>
          <cell r="N24">
            <v>158783.36083333267</v>
          </cell>
        </row>
        <row r="25">
          <cell r="A25">
            <v>411050</v>
          </cell>
          <cell r="B25" t="str">
            <v>Accretion Expense ARO</v>
          </cell>
          <cell r="C25">
            <v>-7148</v>
          </cell>
          <cell r="D25">
            <v>2421</v>
          </cell>
          <cell r="E25">
            <v>2434</v>
          </cell>
          <cell r="F25">
            <v>2447</v>
          </cell>
          <cell r="G25">
            <v>-7303</v>
          </cell>
          <cell r="H25">
            <v>2473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>
            <v>411051</v>
          </cell>
          <cell r="B26" t="str">
            <v>Accretion Expense-ARO Ash Pond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>
            <v>411603</v>
          </cell>
          <cell r="B27" t="str">
            <v>Gain on Asset Ret Obligation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411834</v>
          </cell>
          <cell r="B28" t="str">
            <v>NOx Sales Proceeds Native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-450000</v>
          </cell>
        </row>
        <row r="29">
          <cell r="A29">
            <v>411835</v>
          </cell>
          <cell r="B29" t="str">
            <v>NOx Sales COGS -Native</v>
          </cell>
        </row>
        <row r="30">
          <cell r="A30">
            <v>411861</v>
          </cell>
          <cell r="B30" t="str">
            <v>RECS COS</v>
          </cell>
          <cell r="C30">
            <v>-39718</v>
          </cell>
          <cell r="D30">
            <v>-1630</v>
          </cell>
          <cell r="E30">
            <v>0</v>
          </cell>
          <cell r="F30">
            <v>0</v>
          </cell>
          <cell r="G30">
            <v>-522159</v>
          </cell>
          <cell r="H30">
            <v>295981</v>
          </cell>
        </row>
        <row r="31">
          <cell r="A31">
            <v>426509</v>
          </cell>
          <cell r="B31" t="str">
            <v>Loss on Sale of AR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A32">
            <v>426591</v>
          </cell>
          <cell r="B32" t="str">
            <v>I/C - Loss on Sale of AR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A33">
            <v>426891</v>
          </cell>
          <cell r="B33" t="str">
            <v>IC Sale of AR Fees VIE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A34">
            <v>440000</v>
          </cell>
          <cell r="B34" t="str">
            <v>Residential</v>
          </cell>
          <cell r="C34">
            <v>14148566</v>
          </cell>
          <cell r="D34">
            <v>13090030</v>
          </cell>
          <cell r="E34">
            <v>14821026</v>
          </cell>
          <cell r="F34">
            <v>15251945</v>
          </cell>
          <cell r="G34">
            <v>22160893</v>
          </cell>
          <cell r="H34">
            <v>20008034</v>
          </cell>
          <cell r="I34">
            <v>17294712</v>
          </cell>
          <cell r="J34">
            <v>12682250</v>
          </cell>
          <cell r="K34">
            <v>12943651</v>
          </cell>
          <cell r="L34">
            <v>18360656</v>
          </cell>
          <cell r="M34">
            <v>19519494</v>
          </cell>
          <cell r="N34">
            <v>18204498</v>
          </cell>
        </row>
        <row r="35">
          <cell r="A35">
            <v>440990</v>
          </cell>
          <cell r="B35" t="str">
            <v>Residential Unbilled Rev</v>
          </cell>
          <cell r="C35">
            <v>-1046919</v>
          </cell>
          <cell r="D35">
            <v>-922209</v>
          </cell>
          <cell r="E35">
            <v>13497</v>
          </cell>
          <cell r="F35">
            <v>7754908</v>
          </cell>
          <cell r="G35">
            <v>-2620506</v>
          </cell>
          <cell r="H35">
            <v>1266224</v>
          </cell>
          <cell r="I35">
            <v>-2318473</v>
          </cell>
          <cell r="J35">
            <v>-185514</v>
          </cell>
          <cell r="K35">
            <v>2255254</v>
          </cell>
          <cell r="L35">
            <v>994628</v>
          </cell>
          <cell r="M35">
            <v>-2025918</v>
          </cell>
          <cell r="N35">
            <v>-1169017</v>
          </cell>
        </row>
        <row r="36">
          <cell r="A36">
            <v>442100</v>
          </cell>
          <cell r="B36" t="str">
            <v>General Service</v>
          </cell>
          <cell r="C36">
            <v>13419492</v>
          </cell>
          <cell r="D36">
            <v>13298260</v>
          </cell>
          <cell r="E36">
            <v>14398642</v>
          </cell>
          <cell r="F36">
            <v>11504281</v>
          </cell>
          <cell r="G36">
            <v>19678385</v>
          </cell>
          <cell r="H36">
            <v>16861546</v>
          </cell>
          <cell r="I36">
            <v>14381200</v>
          </cell>
          <cell r="J36">
            <v>13047109</v>
          </cell>
          <cell r="K36">
            <v>12967385</v>
          </cell>
          <cell r="L36">
            <v>14367654</v>
          </cell>
          <cell r="M36">
            <v>13158943</v>
          </cell>
          <cell r="N36">
            <v>12474135</v>
          </cell>
        </row>
        <row r="37">
          <cell r="A37">
            <v>442190</v>
          </cell>
          <cell r="B37" t="str">
            <v>General Service Unbilled Rev</v>
          </cell>
          <cell r="C37">
            <v>59837</v>
          </cell>
          <cell r="D37">
            <v>-667775</v>
          </cell>
          <cell r="E37">
            <v>-261568</v>
          </cell>
          <cell r="F37">
            <v>8567853</v>
          </cell>
          <cell r="G37">
            <v>-5329039</v>
          </cell>
          <cell r="H37">
            <v>-1886903</v>
          </cell>
          <cell r="I37">
            <v>260168</v>
          </cell>
          <cell r="J37">
            <v>-220140</v>
          </cell>
          <cell r="K37">
            <v>375617</v>
          </cell>
          <cell r="L37">
            <v>-1107266</v>
          </cell>
          <cell r="M37">
            <v>-1473183</v>
          </cell>
          <cell r="N37">
            <v>-246498</v>
          </cell>
        </row>
        <row r="38">
          <cell r="A38">
            <v>442200</v>
          </cell>
          <cell r="B38" t="str">
            <v>Industrial Service</v>
          </cell>
          <cell r="C38">
            <v>5619599</v>
          </cell>
          <cell r="D38">
            <v>5493815</v>
          </cell>
          <cell r="E38">
            <v>5428372</v>
          </cell>
          <cell r="F38">
            <v>5934263</v>
          </cell>
          <cell r="G38">
            <v>6301903</v>
          </cell>
          <cell r="H38">
            <v>7489386</v>
          </cell>
          <cell r="I38">
            <v>6911233</v>
          </cell>
          <cell r="J38">
            <v>6222061</v>
          </cell>
          <cell r="K38">
            <v>6558483</v>
          </cell>
          <cell r="L38">
            <v>6696014</v>
          </cell>
          <cell r="M38">
            <v>5712298</v>
          </cell>
          <cell r="N38">
            <v>5672347</v>
          </cell>
        </row>
        <row r="39">
          <cell r="A39">
            <v>442290</v>
          </cell>
          <cell r="B39" t="str">
            <v>Industrial Svc Unbilled Rev</v>
          </cell>
          <cell r="C39">
            <v>74110</v>
          </cell>
          <cell r="D39">
            <v>-324268</v>
          </cell>
          <cell r="E39">
            <v>456640</v>
          </cell>
          <cell r="F39">
            <v>1667048</v>
          </cell>
          <cell r="G39">
            <v>125552</v>
          </cell>
          <cell r="H39">
            <v>-1086454</v>
          </cell>
          <cell r="I39">
            <v>-82410</v>
          </cell>
          <cell r="J39">
            <v>128242</v>
          </cell>
          <cell r="K39">
            <v>39661</v>
          </cell>
          <cell r="L39">
            <v>-483233</v>
          </cell>
          <cell r="M39">
            <v>-715484</v>
          </cell>
          <cell r="N39">
            <v>-156551</v>
          </cell>
        </row>
        <row r="40">
          <cell r="A40">
            <v>444000</v>
          </cell>
          <cell r="B40" t="str">
            <v>Public St &amp; Highway Lighting</v>
          </cell>
          <cell r="C40">
            <v>71513</v>
          </cell>
          <cell r="D40">
            <v>54991</v>
          </cell>
          <cell r="E40">
            <v>66677</v>
          </cell>
          <cell r="F40">
            <v>44310</v>
          </cell>
          <cell r="G40">
            <v>47903</v>
          </cell>
          <cell r="H40">
            <v>51299</v>
          </cell>
          <cell r="I40">
            <v>192651</v>
          </cell>
          <cell r="J40">
            <v>146263</v>
          </cell>
          <cell r="K40">
            <v>167839</v>
          </cell>
          <cell r="L40">
            <v>154622</v>
          </cell>
          <cell r="M40">
            <v>154454</v>
          </cell>
          <cell r="N40">
            <v>146454</v>
          </cell>
        </row>
        <row r="41">
          <cell r="A41">
            <v>445000</v>
          </cell>
          <cell r="B41" t="str">
            <v>Other Sales to Public Auth</v>
          </cell>
          <cell r="C41">
            <v>2012269</v>
          </cell>
          <cell r="D41">
            <v>1622395</v>
          </cell>
          <cell r="E41">
            <v>2123230</v>
          </cell>
          <cell r="F41">
            <v>1583511</v>
          </cell>
          <cell r="G41">
            <v>2694984</v>
          </cell>
          <cell r="H41">
            <v>2388792</v>
          </cell>
          <cell r="I41">
            <v>2686702</v>
          </cell>
          <cell r="J41">
            <v>2393070</v>
          </cell>
          <cell r="K41">
            <v>2199517</v>
          </cell>
          <cell r="L41">
            <v>2604258</v>
          </cell>
          <cell r="M41">
            <v>2301358</v>
          </cell>
          <cell r="N41">
            <v>2394048</v>
          </cell>
        </row>
        <row r="42">
          <cell r="A42">
            <v>445090</v>
          </cell>
          <cell r="B42" t="str">
            <v>OPA Unbilled</v>
          </cell>
          <cell r="C42">
            <v>366906</v>
          </cell>
          <cell r="D42">
            <v>-298873</v>
          </cell>
          <cell r="E42">
            <v>-141261</v>
          </cell>
          <cell r="F42">
            <v>969054</v>
          </cell>
          <cell r="G42">
            <v>-512475</v>
          </cell>
          <cell r="H42">
            <v>244839</v>
          </cell>
          <cell r="I42">
            <v>-118341</v>
          </cell>
          <cell r="J42">
            <v>95102</v>
          </cell>
          <cell r="K42">
            <v>84384</v>
          </cell>
          <cell r="L42">
            <v>-377723</v>
          </cell>
          <cell r="M42">
            <v>-293922</v>
          </cell>
          <cell r="N42">
            <v>-57226</v>
          </cell>
        </row>
        <row r="43">
          <cell r="A43">
            <v>447150</v>
          </cell>
          <cell r="B43" t="str">
            <v>Sales For Resale - Outside</v>
          </cell>
          <cell r="C43">
            <v>3972664</v>
          </cell>
          <cell r="D43">
            <v>568017</v>
          </cell>
          <cell r="E43">
            <v>552945</v>
          </cell>
          <cell r="F43">
            <v>4602129</v>
          </cell>
          <cell r="G43">
            <v>2608170</v>
          </cell>
          <cell r="H43">
            <v>779605</v>
          </cell>
          <cell r="I43">
            <v>321694</v>
          </cell>
          <cell r="J43">
            <v>7216</v>
          </cell>
          <cell r="K43">
            <v>996340</v>
          </cell>
          <cell r="L43">
            <v>2433186</v>
          </cell>
          <cell r="M43">
            <v>6520607</v>
          </cell>
          <cell r="N43">
            <v>2365808</v>
          </cell>
        </row>
        <row r="44">
          <cell r="A44">
            <v>448000</v>
          </cell>
          <cell r="B44" t="str">
            <v>Interdepartmental Sales-Elec</v>
          </cell>
          <cell r="C44">
            <v>3462</v>
          </cell>
          <cell r="D44">
            <v>485</v>
          </cell>
          <cell r="E44">
            <v>448</v>
          </cell>
          <cell r="F44">
            <v>497</v>
          </cell>
          <cell r="G44">
            <v>111</v>
          </cell>
          <cell r="H44">
            <v>827</v>
          </cell>
          <cell r="I44">
            <v>1617</v>
          </cell>
          <cell r="J44">
            <v>1654</v>
          </cell>
          <cell r="K44">
            <v>1739</v>
          </cell>
          <cell r="L44">
            <v>3394</v>
          </cell>
          <cell r="M44">
            <v>7650</v>
          </cell>
          <cell r="N44">
            <v>6096</v>
          </cell>
        </row>
        <row r="45">
          <cell r="A45">
            <v>449100</v>
          </cell>
          <cell r="B45" t="str">
            <v>Provisions For Rate Refunds</v>
          </cell>
          <cell r="C45">
            <v>-403443</v>
          </cell>
          <cell r="D45">
            <v>540287</v>
          </cell>
          <cell r="E45">
            <v>352999</v>
          </cell>
          <cell r="F45">
            <v>-4368642</v>
          </cell>
          <cell r="G45">
            <v>-15507</v>
          </cell>
          <cell r="H45">
            <v>153652</v>
          </cell>
        </row>
        <row r="46">
          <cell r="A46">
            <v>449111</v>
          </cell>
          <cell r="B46" t="str">
            <v>Tax reform - Retail</v>
          </cell>
        </row>
        <row r="47">
          <cell r="A47">
            <v>450100</v>
          </cell>
          <cell r="B47" t="str">
            <v>Late Pmt and Forf Disc</v>
          </cell>
          <cell r="C47">
            <v>84039</v>
          </cell>
          <cell r="D47">
            <v>73172</v>
          </cell>
          <cell r="E47">
            <v>75211</v>
          </cell>
          <cell r="F47">
            <v>80165</v>
          </cell>
          <cell r="G47">
            <v>88309</v>
          </cell>
          <cell r="H47">
            <v>128308</v>
          </cell>
          <cell r="I47">
            <v>171159.66666666666</v>
          </cell>
          <cell r="J47">
            <v>106099.66666666667</v>
          </cell>
          <cell r="K47">
            <v>51859.666666666672</v>
          </cell>
          <cell r="L47">
            <v>63669.666666666672</v>
          </cell>
          <cell r="M47">
            <v>70459.666666666672</v>
          </cell>
          <cell r="N47">
            <v>95669.666666666672</v>
          </cell>
        </row>
        <row r="48">
          <cell r="A48">
            <v>451100</v>
          </cell>
          <cell r="B48" t="str">
            <v>Misc Service Revenue</v>
          </cell>
          <cell r="C48">
            <v>14275</v>
          </cell>
          <cell r="D48">
            <v>-1272</v>
          </cell>
          <cell r="E48">
            <v>28819</v>
          </cell>
          <cell r="F48">
            <v>-33597</v>
          </cell>
          <cell r="G48">
            <v>24373</v>
          </cell>
          <cell r="H48">
            <v>24033</v>
          </cell>
          <cell r="I48">
            <v>20833.333333333332</v>
          </cell>
          <cell r="J48">
            <v>20833.333333333332</v>
          </cell>
          <cell r="K48">
            <v>20833.333333333332</v>
          </cell>
          <cell r="L48">
            <v>20833.333333333332</v>
          </cell>
          <cell r="M48">
            <v>20833.333333333332</v>
          </cell>
          <cell r="N48">
            <v>20833.333333333332</v>
          </cell>
        </row>
        <row r="49">
          <cell r="A49">
            <v>454004</v>
          </cell>
          <cell r="B49" t="str">
            <v>Rent - Joint Use</v>
          </cell>
          <cell r="C49">
            <v>1286</v>
          </cell>
          <cell r="D49">
            <v>688</v>
          </cell>
          <cell r="E49">
            <v>711</v>
          </cell>
          <cell r="F49">
            <v>6399</v>
          </cell>
          <cell r="G49">
            <v>748</v>
          </cell>
          <cell r="H49">
            <v>748</v>
          </cell>
        </row>
        <row r="50">
          <cell r="A50">
            <v>454100</v>
          </cell>
          <cell r="B50" t="str">
            <v>Extra-Facilities</v>
          </cell>
          <cell r="C50">
            <v>46</v>
          </cell>
          <cell r="D50">
            <v>21</v>
          </cell>
          <cell r="E50">
            <v>71</v>
          </cell>
          <cell r="F50">
            <v>46</v>
          </cell>
          <cell r="G50">
            <v>42</v>
          </cell>
          <cell r="H50">
            <v>45</v>
          </cell>
        </row>
        <row r="51">
          <cell r="A51">
            <v>454200</v>
          </cell>
          <cell r="B51" t="str">
            <v>Pole &amp; Line Attachments</v>
          </cell>
          <cell r="I51">
            <v>50000</v>
          </cell>
          <cell r="J51">
            <v>50000</v>
          </cell>
          <cell r="K51">
            <v>50000</v>
          </cell>
          <cell r="L51">
            <v>50000</v>
          </cell>
          <cell r="M51">
            <v>58333</v>
          </cell>
          <cell r="N51">
            <v>58333</v>
          </cell>
        </row>
        <row r="52">
          <cell r="A52">
            <v>454210</v>
          </cell>
          <cell r="B52" t="str">
            <v>Foreign Pole Revenue</v>
          </cell>
        </row>
        <row r="53">
          <cell r="A53">
            <v>454300</v>
          </cell>
          <cell r="B53" t="str">
            <v>Tower Lease Revenues</v>
          </cell>
          <cell r="C53">
            <v>304</v>
          </cell>
          <cell r="D53">
            <v>304</v>
          </cell>
          <cell r="E53">
            <v>304</v>
          </cell>
          <cell r="F53">
            <v>304</v>
          </cell>
          <cell r="G53">
            <v>304</v>
          </cell>
          <cell r="H53">
            <v>11525</v>
          </cell>
        </row>
        <row r="54">
          <cell r="A54">
            <v>454400</v>
          </cell>
          <cell r="B54" t="str">
            <v>Other Electric Rents</v>
          </cell>
          <cell r="C54">
            <v>98316</v>
          </cell>
          <cell r="D54">
            <v>92522</v>
          </cell>
          <cell r="E54">
            <v>92522</v>
          </cell>
          <cell r="F54">
            <v>92522</v>
          </cell>
          <cell r="G54">
            <v>92522</v>
          </cell>
          <cell r="H54">
            <v>98341</v>
          </cell>
          <cell r="I54">
            <v>108333</v>
          </cell>
          <cell r="J54">
            <v>108333</v>
          </cell>
          <cell r="K54">
            <v>108333</v>
          </cell>
          <cell r="L54">
            <v>108333</v>
          </cell>
          <cell r="M54">
            <v>108333</v>
          </cell>
          <cell r="N54">
            <v>108333</v>
          </cell>
        </row>
        <row r="55">
          <cell r="A55">
            <v>454601</v>
          </cell>
          <cell r="B55" t="str">
            <v>Other Miscellaneous Revenue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A56">
            <v>456003</v>
          </cell>
          <cell r="B56" t="str">
            <v>Retail Unbilled Revenue</v>
          </cell>
          <cell r="C56">
            <v>0</v>
          </cell>
          <cell r="D56">
            <v>0</v>
          </cell>
          <cell r="E56">
            <v>-127162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456025</v>
          </cell>
          <cell r="B57" t="str">
            <v>RSG Rev - MISO Make Whole</v>
          </cell>
          <cell r="C57">
            <v>461918</v>
          </cell>
          <cell r="D57">
            <v>875284</v>
          </cell>
          <cell r="E57">
            <v>618159</v>
          </cell>
          <cell r="F57">
            <v>623412</v>
          </cell>
          <cell r="G57">
            <v>481574</v>
          </cell>
          <cell r="H57">
            <v>282830</v>
          </cell>
        </row>
        <row r="58">
          <cell r="A58">
            <v>456040</v>
          </cell>
          <cell r="B58" t="str">
            <v>Sales Use Tax Coll Fee</v>
          </cell>
          <cell r="C58">
            <v>50</v>
          </cell>
          <cell r="D58">
            <v>100</v>
          </cell>
          <cell r="E58">
            <v>50</v>
          </cell>
          <cell r="F58">
            <v>50</v>
          </cell>
          <cell r="G58">
            <v>50</v>
          </cell>
          <cell r="H58">
            <v>50</v>
          </cell>
        </row>
        <row r="59">
          <cell r="A59">
            <v>456075</v>
          </cell>
          <cell r="B59" t="str">
            <v>Data Processing Service</v>
          </cell>
        </row>
        <row r="60">
          <cell r="A60">
            <v>456110</v>
          </cell>
          <cell r="B60" t="str">
            <v>Transmission Charge PTP</v>
          </cell>
          <cell r="C60">
            <v>13968</v>
          </cell>
          <cell r="D60">
            <v>13496</v>
          </cell>
          <cell r="E60">
            <v>12967</v>
          </cell>
          <cell r="F60">
            <v>14509</v>
          </cell>
          <cell r="G60">
            <v>22536</v>
          </cell>
          <cell r="H60">
            <v>22028</v>
          </cell>
          <cell r="I60">
            <v>12083</v>
          </cell>
          <cell r="J60">
            <v>12083</v>
          </cell>
          <cell r="K60">
            <v>12083</v>
          </cell>
          <cell r="L60">
            <v>12083</v>
          </cell>
          <cell r="M60">
            <v>12083</v>
          </cell>
          <cell r="N60">
            <v>12083</v>
          </cell>
        </row>
        <row r="61">
          <cell r="A61">
            <v>456111</v>
          </cell>
          <cell r="B61" t="str">
            <v>Other Transmission Revenues</v>
          </cell>
          <cell r="C61">
            <v>179445</v>
          </cell>
          <cell r="D61">
            <v>322640</v>
          </cell>
          <cell r="E61">
            <v>775400</v>
          </cell>
          <cell r="F61">
            <v>419012</v>
          </cell>
          <cell r="G61">
            <v>611434</v>
          </cell>
          <cell r="H61">
            <v>262716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>
            <v>456970</v>
          </cell>
          <cell r="B62" t="str">
            <v>Wheel Transmission Rev - ED</v>
          </cell>
          <cell r="C62">
            <v>6269</v>
          </cell>
          <cell r="D62">
            <v>4005</v>
          </cell>
          <cell r="E62">
            <v>3667</v>
          </cell>
          <cell r="F62">
            <v>4131</v>
          </cell>
          <cell r="G62">
            <v>5082</v>
          </cell>
          <cell r="H62">
            <v>4984</v>
          </cell>
          <cell r="I62">
            <v>2042</v>
          </cell>
          <cell r="J62">
            <v>2042</v>
          </cell>
          <cell r="K62">
            <v>2042</v>
          </cell>
          <cell r="L62">
            <v>2042</v>
          </cell>
          <cell r="M62">
            <v>2042</v>
          </cell>
          <cell r="N62">
            <v>2042</v>
          </cell>
        </row>
        <row r="63">
          <cell r="A63">
            <v>457105</v>
          </cell>
          <cell r="B63" t="str">
            <v>Scheduling &amp; Dispatch Revenues</v>
          </cell>
          <cell r="C63">
            <v>17271</v>
          </cell>
          <cell r="D63">
            <v>17206</v>
          </cell>
          <cell r="E63">
            <v>16259</v>
          </cell>
          <cell r="F63">
            <v>18222</v>
          </cell>
          <cell r="G63">
            <v>28510</v>
          </cell>
          <cell r="H63">
            <v>26007</v>
          </cell>
        </row>
        <row r="64">
          <cell r="A64">
            <v>457204</v>
          </cell>
          <cell r="B64" t="str">
            <v>PJM Reactive Rev</v>
          </cell>
          <cell r="C64">
            <v>279564</v>
          </cell>
          <cell r="D64">
            <v>281282</v>
          </cell>
          <cell r="E64">
            <v>279245</v>
          </cell>
          <cell r="F64">
            <v>279863</v>
          </cell>
          <cell r="G64">
            <v>262572</v>
          </cell>
          <cell r="H64">
            <v>293269</v>
          </cell>
          <cell r="I64">
            <v>156750</v>
          </cell>
          <cell r="J64">
            <v>156750</v>
          </cell>
          <cell r="K64">
            <v>156750</v>
          </cell>
          <cell r="L64">
            <v>156750</v>
          </cell>
          <cell r="M64">
            <v>156750</v>
          </cell>
          <cell r="N64">
            <v>156750</v>
          </cell>
        </row>
        <row r="65">
          <cell r="A65">
            <v>500000</v>
          </cell>
          <cell r="B65" t="str">
            <v>Suprvsn and Engrg - Steam Oper</v>
          </cell>
          <cell r="C65">
            <v>158339</v>
          </cell>
          <cell r="D65">
            <v>170648</v>
          </cell>
          <cell r="E65">
            <v>281101</v>
          </cell>
          <cell r="F65">
            <v>83846</v>
          </cell>
          <cell r="G65">
            <v>183302</v>
          </cell>
          <cell r="H65">
            <v>177099</v>
          </cell>
          <cell r="I65">
            <v>-167015</v>
          </cell>
          <cell r="J65">
            <v>-166948</v>
          </cell>
          <cell r="K65">
            <v>-164126</v>
          </cell>
          <cell r="L65">
            <v>-166890</v>
          </cell>
          <cell r="M65">
            <v>40000</v>
          </cell>
          <cell r="N65">
            <v>39189</v>
          </cell>
        </row>
        <row r="66">
          <cell r="A66">
            <v>501110</v>
          </cell>
          <cell r="B66" t="str">
            <v>Coal Consumed-Fossil Steam</v>
          </cell>
          <cell r="C66">
            <v>9070524</v>
          </cell>
          <cell r="D66">
            <v>3008987</v>
          </cell>
          <cell r="E66">
            <v>3985324</v>
          </cell>
          <cell r="F66">
            <v>9265347</v>
          </cell>
          <cell r="G66">
            <v>10508300</v>
          </cell>
          <cell r="H66">
            <v>10206449</v>
          </cell>
          <cell r="I66">
            <v>1679362</v>
          </cell>
          <cell r="J66">
            <v>744830</v>
          </cell>
          <cell r="K66">
            <v>2813320</v>
          </cell>
          <cell r="L66">
            <v>9254654</v>
          </cell>
          <cell r="M66">
            <v>8957973</v>
          </cell>
          <cell r="N66">
            <v>6955426</v>
          </cell>
        </row>
        <row r="67">
          <cell r="A67">
            <v>501150</v>
          </cell>
          <cell r="B67" t="str">
            <v>Coal &amp; Other Fuel Handling</v>
          </cell>
          <cell r="C67">
            <v>76705</v>
          </cell>
          <cell r="D67">
            <v>71938</v>
          </cell>
          <cell r="E67">
            <v>97295</v>
          </cell>
          <cell r="F67">
            <v>72120</v>
          </cell>
          <cell r="G67">
            <v>76588</v>
          </cell>
          <cell r="H67">
            <v>71392</v>
          </cell>
          <cell r="I67">
            <v>81505</v>
          </cell>
          <cell r="J67">
            <v>81519</v>
          </cell>
          <cell r="K67">
            <v>104089</v>
          </cell>
          <cell r="L67">
            <v>81650</v>
          </cell>
          <cell r="M67">
            <v>81330</v>
          </cell>
          <cell r="N67">
            <v>80970</v>
          </cell>
        </row>
        <row r="68">
          <cell r="A68">
            <v>501180</v>
          </cell>
          <cell r="B68" t="str">
            <v>Sale Of Fly Ash-Revenues</v>
          </cell>
          <cell r="I68">
            <v>945</v>
          </cell>
          <cell r="J68">
            <v>0</v>
          </cell>
          <cell r="K68">
            <v>0</v>
          </cell>
          <cell r="L68">
            <v>945</v>
          </cell>
          <cell r="M68">
            <v>0</v>
          </cell>
          <cell r="N68">
            <v>0</v>
          </cell>
        </row>
        <row r="69">
          <cell r="A69">
            <v>501190</v>
          </cell>
          <cell r="B69" t="str">
            <v>Sale Of Fly Ash-Expenses</v>
          </cell>
          <cell r="C69">
            <v>-59462</v>
          </cell>
          <cell r="D69">
            <v>87545</v>
          </cell>
          <cell r="E69">
            <v>0</v>
          </cell>
          <cell r="F69">
            <v>0</v>
          </cell>
          <cell r="G69">
            <v>-87545</v>
          </cell>
          <cell r="H69">
            <v>0</v>
          </cell>
          <cell r="I69">
            <v>23508</v>
          </cell>
          <cell r="J69">
            <v>23508</v>
          </cell>
          <cell r="K69">
            <v>23508</v>
          </cell>
          <cell r="L69">
            <v>23508</v>
          </cell>
          <cell r="M69">
            <v>23508</v>
          </cell>
          <cell r="N69">
            <v>23508</v>
          </cell>
        </row>
        <row r="70">
          <cell r="A70">
            <v>501310</v>
          </cell>
          <cell r="B70" t="str">
            <v>Oil Consumed-Fossil Steam</v>
          </cell>
          <cell r="C70">
            <v>200210</v>
          </cell>
          <cell r="D70">
            <v>113447</v>
          </cell>
          <cell r="E70">
            <v>679028</v>
          </cell>
          <cell r="F70">
            <v>121022</v>
          </cell>
          <cell r="G70">
            <v>90938</v>
          </cell>
          <cell r="H70">
            <v>134307</v>
          </cell>
        </row>
        <row r="71">
          <cell r="A71">
            <v>501996</v>
          </cell>
          <cell r="B71" t="str">
            <v>Fuel Expense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208000</v>
          </cell>
          <cell r="J71">
            <v>6000</v>
          </cell>
          <cell r="K71">
            <v>661000</v>
          </cell>
          <cell r="L71">
            <v>1668000</v>
          </cell>
          <cell r="M71">
            <v>3931000</v>
          </cell>
          <cell r="N71">
            <v>1268000</v>
          </cell>
        </row>
        <row r="72">
          <cell r="A72">
            <v>502020</v>
          </cell>
          <cell r="B72" t="str">
            <v>Ammonia - Qualifying</v>
          </cell>
          <cell r="C72">
            <v>984</v>
          </cell>
          <cell r="D72">
            <v>0</v>
          </cell>
          <cell r="E72">
            <v>12032</v>
          </cell>
          <cell r="F72">
            <v>81333</v>
          </cell>
          <cell r="G72">
            <v>85246</v>
          </cell>
          <cell r="H72">
            <v>99841</v>
          </cell>
          <cell r="I72">
            <v>0</v>
          </cell>
          <cell r="J72">
            <v>0</v>
          </cell>
          <cell r="K72">
            <v>2600</v>
          </cell>
          <cell r="L72">
            <v>57000</v>
          </cell>
          <cell r="M72">
            <v>72800</v>
          </cell>
          <cell r="N72">
            <v>70200</v>
          </cell>
        </row>
        <row r="73">
          <cell r="A73">
            <v>502040</v>
          </cell>
          <cell r="B73" t="str">
            <v>COST OF LIME</v>
          </cell>
          <cell r="C73">
            <v>2559628</v>
          </cell>
          <cell r="D73">
            <v>1596675</v>
          </cell>
          <cell r="E73">
            <v>852988</v>
          </cell>
          <cell r="F73">
            <v>3394709</v>
          </cell>
          <cell r="G73">
            <v>2767686</v>
          </cell>
          <cell r="H73">
            <v>2958196</v>
          </cell>
          <cell r="I73">
            <v>0</v>
          </cell>
          <cell r="J73">
            <v>0</v>
          </cell>
          <cell r="K73">
            <v>120400</v>
          </cell>
          <cell r="L73">
            <v>2623500</v>
          </cell>
          <cell r="M73">
            <v>3347700</v>
          </cell>
          <cell r="N73">
            <v>3230100</v>
          </cell>
        </row>
        <row r="74">
          <cell r="A74">
            <v>502100</v>
          </cell>
          <cell r="B74" t="str">
            <v>Fossil Steam Exp-Other</v>
          </cell>
          <cell r="C74">
            <v>306819</v>
          </cell>
          <cell r="D74">
            <v>304931</v>
          </cell>
          <cell r="E74">
            <v>458363</v>
          </cell>
          <cell r="F74">
            <v>650819</v>
          </cell>
          <cell r="G74">
            <v>273602</v>
          </cell>
          <cell r="H74">
            <v>307055</v>
          </cell>
          <cell r="I74">
            <v>333149</v>
          </cell>
          <cell r="J74">
            <v>332840</v>
          </cell>
          <cell r="K74">
            <v>469492</v>
          </cell>
          <cell r="L74">
            <v>333783</v>
          </cell>
          <cell r="M74">
            <v>333339</v>
          </cell>
          <cell r="N74">
            <v>332855</v>
          </cell>
        </row>
        <row r="75">
          <cell r="A75">
            <v>502410</v>
          </cell>
          <cell r="B75" t="str">
            <v>Steam Oper-Bottom Ash/Fly Ash</v>
          </cell>
          <cell r="C75">
            <v>3</v>
          </cell>
          <cell r="D75">
            <v>0</v>
          </cell>
          <cell r="E75">
            <v>0</v>
          </cell>
          <cell r="F75">
            <v>1289</v>
          </cell>
          <cell r="G75">
            <v>164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A76">
            <v>505000</v>
          </cell>
          <cell r="B76" t="str">
            <v>Electric Expenses-Steam Oper</v>
          </cell>
          <cell r="C76">
            <v>64295</v>
          </cell>
          <cell r="D76">
            <v>58370</v>
          </cell>
          <cell r="E76">
            <v>91679</v>
          </cell>
          <cell r="F76">
            <v>61824</v>
          </cell>
          <cell r="G76">
            <v>57561</v>
          </cell>
          <cell r="H76">
            <v>49823</v>
          </cell>
          <cell r="I76">
            <v>95496</v>
          </cell>
          <cell r="J76">
            <v>95481</v>
          </cell>
          <cell r="K76">
            <v>142215</v>
          </cell>
          <cell r="L76">
            <v>95736</v>
          </cell>
          <cell r="M76">
            <v>95681</v>
          </cell>
          <cell r="N76">
            <v>95393</v>
          </cell>
        </row>
        <row r="77">
          <cell r="A77">
            <v>506000</v>
          </cell>
          <cell r="B77" t="str">
            <v>Misc Fossil Power Expenses</v>
          </cell>
          <cell r="C77">
            <v>103761</v>
          </cell>
          <cell r="D77">
            <v>137512</v>
          </cell>
          <cell r="E77">
            <v>170064</v>
          </cell>
          <cell r="F77">
            <v>141429</v>
          </cell>
          <cell r="G77">
            <v>128586</v>
          </cell>
          <cell r="H77">
            <v>379876</v>
          </cell>
          <cell r="I77">
            <v>107546</v>
          </cell>
          <cell r="J77">
            <v>65687</v>
          </cell>
          <cell r="K77">
            <v>66192</v>
          </cell>
          <cell r="L77">
            <v>720365</v>
          </cell>
          <cell r="M77">
            <v>66527</v>
          </cell>
          <cell r="N77">
            <v>66884</v>
          </cell>
        </row>
        <row r="78">
          <cell r="A78">
            <v>507000</v>
          </cell>
          <cell r="B78" t="str">
            <v>Steam Power Gen-Op Rents</v>
          </cell>
        </row>
        <row r="79">
          <cell r="A79">
            <v>509030</v>
          </cell>
          <cell r="B79" t="str">
            <v>SO2 Emission Expense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A80">
            <v>509210</v>
          </cell>
          <cell r="B80" t="str">
            <v>Seasonal NOx Emission Expense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>
            <v>509212</v>
          </cell>
          <cell r="B81" t="str">
            <v>Annual NOx Emission Expense</v>
          </cell>
        </row>
        <row r="82">
          <cell r="A82">
            <v>510000</v>
          </cell>
          <cell r="B82" t="str">
            <v>Suprvsn and Engrng-Steam Maint</v>
          </cell>
          <cell r="C82">
            <v>131447</v>
          </cell>
          <cell r="D82">
            <v>132057</v>
          </cell>
          <cell r="E82">
            <v>118483</v>
          </cell>
          <cell r="F82">
            <v>121447</v>
          </cell>
          <cell r="G82">
            <v>118622</v>
          </cell>
          <cell r="H82">
            <v>108323</v>
          </cell>
          <cell r="I82">
            <v>349952</v>
          </cell>
          <cell r="J82">
            <v>349936</v>
          </cell>
          <cell r="K82">
            <v>349292</v>
          </cell>
          <cell r="L82">
            <v>350681</v>
          </cell>
          <cell r="M82">
            <v>350747</v>
          </cell>
          <cell r="N82">
            <v>349786</v>
          </cell>
        </row>
        <row r="83">
          <cell r="A83">
            <v>510100</v>
          </cell>
          <cell r="B83" t="str">
            <v>Suprvsn &amp; Engrng-Steam Maint R</v>
          </cell>
          <cell r="C83">
            <v>3804</v>
          </cell>
          <cell r="D83">
            <v>4626</v>
          </cell>
          <cell r="E83">
            <v>2496</v>
          </cell>
          <cell r="F83">
            <v>3468</v>
          </cell>
          <cell r="G83">
            <v>3722</v>
          </cell>
          <cell r="H83">
            <v>4725</v>
          </cell>
          <cell r="I83">
            <v>38410</v>
          </cell>
          <cell r="J83">
            <v>38410</v>
          </cell>
          <cell r="K83">
            <v>38513</v>
          </cell>
          <cell r="L83">
            <v>38410</v>
          </cell>
          <cell r="M83">
            <v>38112</v>
          </cell>
          <cell r="N83">
            <v>38112</v>
          </cell>
        </row>
        <row r="84">
          <cell r="A84">
            <v>511000</v>
          </cell>
          <cell r="B84" t="str">
            <v>Maint Of Structures-Steam</v>
          </cell>
          <cell r="C84">
            <v>-10766</v>
          </cell>
          <cell r="D84">
            <v>177096</v>
          </cell>
          <cell r="E84">
            <v>165893</v>
          </cell>
          <cell r="F84">
            <v>94447</v>
          </cell>
          <cell r="G84">
            <v>166322</v>
          </cell>
          <cell r="H84">
            <v>171698</v>
          </cell>
          <cell r="I84">
            <v>187575</v>
          </cell>
          <cell r="J84">
            <v>184064</v>
          </cell>
          <cell r="K84">
            <v>183632</v>
          </cell>
          <cell r="L84">
            <v>187606</v>
          </cell>
          <cell r="M84">
            <v>189273</v>
          </cell>
          <cell r="N84">
            <v>189041</v>
          </cell>
        </row>
        <row r="85">
          <cell r="A85">
            <v>512100</v>
          </cell>
          <cell r="B85" t="str">
            <v>Maint Of Boiler Plant-Other</v>
          </cell>
          <cell r="C85">
            <v>590536</v>
          </cell>
          <cell r="D85">
            <v>242713</v>
          </cell>
          <cell r="E85">
            <v>373355</v>
          </cell>
          <cell r="F85">
            <v>-405</v>
          </cell>
          <cell r="G85">
            <v>1028872</v>
          </cell>
          <cell r="H85">
            <v>201805</v>
          </cell>
          <cell r="I85">
            <v>855152</v>
          </cell>
          <cell r="J85">
            <v>1565939</v>
          </cell>
          <cell r="K85">
            <v>1786075</v>
          </cell>
          <cell r="L85">
            <v>405703</v>
          </cell>
          <cell r="M85">
            <v>377967</v>
          </cell>
          <cell r="N85">
            <v>614068</v>
          </cell>
        </row>
        <row r="86">
          <cell r="A86">
            <v>513100</v>
          </cell>
          <cell r="B86" t="str">
            <v>Maint Of Electric Plant-Other</v>
          </cell>
          <cell r="C86">
            <v>114772</v>
          </cell>
          <cell r="D86">
            <v>70048</v>
          </cell>
          <cell r="E86">
            <v>-199634</v>
          </cell>
          <cell r="F86">
            <v>339104</v>
          </cell>
          <cell r="G86">
            <v>71091</v>
          </cell>
          <cell r="H86">
            <v>99008</v>
          </cell>
          <cell r="I86">
            <v>406161</v>
          </cell>
          <cell r="J86">
            <v>306158</v>
          </cell>
          <cell r="K86">
            <v>195786</v>
          </cell>
          <cell r="L86">
            <v>95954</v>
          </cell>
          <cell r="M86">
            <v>173539</v>
          </cell>
          <cell r="N86">
            <v>102346</v>
          </cell>
        </row>
        <row r="87">
          <cell r="A87">
            <v>514000</v>
          </cell>
          <cell r="B87" t="str">
            <v>Maintenance - Misc Steam Plant</v>
          </cell>
          <cell r="C87">
            <v>98618</v>
          </cell>
          <cell r="D87">
            <v>89516</v>
          </cell>
          <cell r="E87">
            <v>62678</v>
          </cell>
          <cell r="F87">
            <v>64280</v>
          </cell>
          <cell r="G87">
            <v>95486</v>
          </cell>
          <cell r="H87">
            <v>-132231</v>
          </cell>
          <cell r="I87">
            <v>46763</v>
          </cell>
          <cell r="J87">
            <v>46762</v>
          </cell>
          <cell r="K87">
            <v>46716</v>
          </cell>
          <cell r="L87">
            <v>46779</v>
          </cell>
          <cell r="M87">
            <v>46786</v>
          </cell>
          <cell r="N87">
            <v>46763</v>
          </cell>
        </row>
        <row r="88">
          <cell r="A88">
            <v>514300</v>
          </cell>
          <cell r="B88" t="str">
            <v>Maintenance - Misc Steam Plant</v>
          </cell>
          <cell r="C88">
            <v>0</v>
          </cell>
          <cell r="D88">
            <v>4</v>
          </cell>
          <cell r="E88">
            <v>0</v>
          </cell>
          <cell r="F88">
            <v>4</v>
          </cell>
          <cell r="G88">
            <v>4</v>
          </cell>
          <cell r="H88">
            <v>1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A89">
            <v>524000</v>
          </cell>
          <cell r="B89" t="str">
            <v>Misc Expenses - Nuc Oper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A90">
            <v>531100</v>
          </cell>
          <cell r="B90" t="str">
            <v>Maint  Electric Plt-Other-Nuc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A91">
            <v>539000</v>
          </cell>
          <cell r="B91" t="str">
            <v>Misc Hydraulic Expenses</v>
          </cell>
        </row>
        <row r="92">
          <cell r="A92">
            <v>543000</v>
          </cell>
          <cell r="B92" t="str">
            <v>Maint-Reservoir,Dam &amp; Waterway</v>
          </cell>
        </row>
        <row r="93">
          <cell r="A93">
            <v>546000</v>
          </cell>
          <cell r="B93" t="str">
            <v>Suprvsn and Enginring-CT Oper</v>
          </cell>
          <cell r="C93">
            <v>23732</v>
          </cell>
          <cell r="D93">
            <v>13903</v>
          </cell>
          <cell r="E93">
            <v>17580</v>
          </cell>
          <cell r="F93">
            <v>15506</v>
          </cell>
          <cell r="G93">
            <v>15226</v>
          </cell>
          <cell r="H93">
            <v>18759</v>
          </cell>
          <cell r="I93">
            <v>-6936</v>
          </cell>
          <cell r="J93">
            <v>-6932</v>
          </cell>
          <cell r="K93">
            <v>-6996</v>
          </cell>
          <cell r="L93">
            <v>-6907</v>
          </cell>
          <cell r="M93">
            <v>58165</v>
          </cell>
          <cell r="N93">
            <v>58079</v>
          </cell>
        </row>
        <row r="94">
          <cell r="A94">
            <v>547100</v>
          </cell>
          <cell r="B94" t="str">
            <v>Natural Gas</v>
          </cell>
          <cell r="C94">
            <v>418650</v>
          </cell>
          <cell r="D94">
            <v>967120</v>
          </cell>
          <cell r="E94">
            <v>936764</v>
          </cell>
          <cell r="F94">
            <v>1195919</v>
          </cell>
          <cell r="G94">
            <v>1184790</v>
          </cell>
          <cell r="H94">
            <v>1034269</v>
          </cell>
        </row>
        <row r="95">
          <cell r="A95">
            <v>547150</v>
          </cell>
          <cell r="B95" t="str">
            <v>Natural Gas Handling-CT</v>
          </cell>
          <cell r="C95">
            <v>2603</v>
          </cell>
          <cell r="D95">
            <v>4083</v>
          </cell>
          <cell r="E95">
            <v>4357</v>
          </cell>
          <cell r="F95">
            <v>3998</v>
          </cell>
          <cell r="G95">
            <v>4053</v>
          </cell>
          <cell r="H95">
            <v>3567</v>
          </cell>
          <cell r="I95">
            <v>2745</v>
          </cell>
          <cell r="J95">
            <v>2746</v>
          </cell>
          <cell r="K95">
            <v>2745</v>
          </cell>
          <cell r="L95">
            <v>2747</v>
          </cell>
          <cell r="M95">
            <v>2715</v>
          </cell>
          <cell r="N95">
            <v>2701</v>
          </cell>
        </row>
        <row r="96">
          <cell r="A96">
            <v>547200</v>
          </cell>
          <cell r="B96" t="str">
            <v>Oil</v>
          </cell>
          <cell r="C96">
            <v>0</v>
          </cell>
          <cell r="D96">
            <v>135352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548100</v>
          </cell>
          <cell r="B97" t="str">
            <v>Generation Expenses-Other CT</v>
          </cell>
          <cell r="C97">
            <v>1653</v>
          </cell>
          <cell r="D97">
            <v>1573</v>
          </cell>
          <cell r="E97">
            <v>7681</v>
          </cell>
          <cell r="F97">
            <v>2289</v>
          </cell>
          <cell r="G97">
            <v>1341</v>
          </cell>
          <cell r="H97">
            <v>1044</v>
          </cell>
          <cell r="I97">
            <v>3612</v>
          </cell>
          <cell r="J97">
            <v>3599</v>
          </cell>
          <cell r="K97">
            <v>3678</v>
          </cell>
          <cell r="L97">
            <v>3612</v>
          </cell>
          <cell r="M97">
            <v>3591</v>
          </cell>
          <cell r="N97">
            <v>3669</v>
          </cell>
        </row>
        <row r="98">
          <cell r="A98">
            <v>548200</v>
          </cell>
          <cell r="B98" t="str">
            <v>Prime Movers - Generators- CT</v>
          </cell>
          <cell r="C98">
            <v>10947</v>
          </cell>
          <cell r="D98">
            <v>44589</v>
          </cell>
          <cell r="E98">
            <v>69453</v>
          </cell>
          <cell r="F98">
            <v>30116</v>
          </cell>
          <cell r="G98">
            <v>30096</v>
          </cell>
          <cell r="H98">
            <v>36283</v>
          </cell>
          <cell r="I98">
            <v>23070</v>
          </cell>
          <cell r="J98">
            <v>23067</v>
          </cell>
          <cell r="K98">
            <v>34323</v>
          </cell>
          <cell r="L98">
            <v>23128</v>
          </cell>
          <cell r="M98">
            <v>23115</v>
          </cell>
          <cell r="N98">
            <v>23045</v>
          </cell>
        </row>
        <row r="99">
          <cell r="A99">
            <v>549000</v>
          </cell>
          <cell r="B99" t="str">
            <v>Misc-Power Generation Expenses</v>
          </cell>
          <cell r="C99">
            <v>114377</v>
          </cell>
          <cell r="D99">
            <v>68069</v>
          </cell>
          <cell r="E99">
            <v>68183</v>
          </cell>
          <cell r="F99">
            <v>87829</v>
          </cell>
          <cell r="G99">
            <v>100078</v>
          </cell>
          <cell r="H99">
            <v>85282</v>
          </cell>
          <cell r="I99">
            <v>58922</v>
          </cell>
          <cell r="J99">
            <v>58892</v>
          </cell>
          <cell r="K99">
            <v>72212</v>
          </cell>
          <cell r="L99">
            <v>59022</v>
          </cell>
          <cell r="M99">
            <v>58944</v>
          </cell>
          <cell r="N99">
            <v>68199</v>
          </cell>
        </row>
        <row r="100">
          <cell r="A100">
            <v>550001</v>
          </cell>
          <cell r="B100" t="str">
            <v>Other Power Gen Op Rents</v>
          </cell>
          <cell r="C100">
            <v>0</v>
          </cell>
          <cell r="D100">
            <v>0</v>
          </cell>
          <cell r="E100">
            <v>-3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A101">
            <v>551000</v>
          </cell>
          <cell r="B101" t="str">
            <v>Suprvsn and Enginring-CT Maint</v>
          </cell>
          <cell r="C101">
            <v>10617</v>
          </cell>
          <cell r="D101">
            <v>9736</v>
          </cell>
          <cell r="E101">
            <v>15168</v>
          </cell>
          <cell r="F101">
            <v>8828</v>
          </cell>
          <cell r="G101">
            <v>9333</v>
          </cell>
          <cell r="H101">
            <v>8697</v>
          </cell>
          <cell r="I101">
            <v>11158</v>
          </cell>
          <cell r="J101">
            <v>11157</v>
          </cell>
          <cell r="K101">
            <v>11097</v>
          </cell>
          <cell r="L101">
            <v>11180</v>
          </cell>
          <cell r="M101">
            <v>11178</v>
          </cell>
          <cell r="N101">
            <v>11151</v>
          </cell>
        </row>
        <row r="102">
          <cell r="A102">
            <v>552000</v>
          </cell>
          <cell r="B102" t="str">
            <v>Maintenance Of Structures-CT</v>
          </cell>
          <cell r="C102">
            <v>20903</v>
          </cell>
          <cell r="D102">
            <v>15706</v>
          </cell>
          <cell r="E102">
            <v>8691</v>
          </cell>
          <cell r="F102">
            <v>14360</v>
          </cell>
          <cell r="G102">
            <v>23216</v>
          </cell>
          <cell r="H102">
            <v>9051</v>
          </cell>
          <cell r="I102">
            <v>31218</v>
          </cell>
          <cell r="J102">
            <v>31218</v>
          </cell>
          <cell r="K102">
            <v>31218</v>
          </cell>
          <cell r="L102">
            <v>31218</v>
          </cell>
          <cell r="M102">
            <v>31210</v>
          </cell>
          <cell r="N102">
            <v>31218</v>
          </cell>
        </row>
        <row r="103">
          <cell r="A103">
            <v>552220</v>
          </cell>
          <cell r="B103" t="str">
            <v>Solar: Maint of Structures</v>
          </cell>
        </row>
        <row r="104">
          <cell r="A104">
            <v>553000</v>
          </cell>
          <cell r="B104" t="str">
            <v>Maint-Gentg and Elect Equip-CT</v>
          </cell>
          <cell r="C104">
            <v>4768</v>
          </cell>
          <cell r="D104">
            <v>18665</v>
          </cell>
          <cell r="E104">
            <v>18115</v>
          </cell>
          <cell r="F104">
            <v>9239</v>
          </cell>
          <cell r="G104">
            <v>16159</v>
          </cell>
          <cell r="H104">
            <v>5762</v>
          </cell>
          <cell r="I104">
            <v>117325</v>
          </cell>
          <cell r="J104">
            <v>78162</v>
          </cell>
          <cell r="K104">
            <v>42325</v>
          </cell>
          <cell r="L104">
            <v>42345</v>
          </cell>
          <cell r="M104">
            <v>36923</v>
          </cell>
          <cell r="N104">
            <v>36909</v>
          </cell>
        </row>
        <row r="105">
          <cell r="A105">
            <v>554000</v>
          </cell>
          <cell r="B105" t="str">
            <v>Misc Power Generation Plant-CT</v>
          </cell>
          <cell r="C105">
            <v>1537</v>
          </cell>
          <cell r="D105">
            <v>29858</v>
          </cell>
          <cell r="E105">
            <v>18013</v>
          </cell>
          <cell r="F105">
            <v>17807</v>
          </cell>
          <cell r="G105">
            <v>102648</v>
          </cell>
          <cell r="H105">
            <v>13821</v>
          </cell>
          <cell r="I105">
            <v>10839</v>
          </cell>
          <cell r="J105">
            <v>10839</v>
          </cell>
          <cell r="K105">
            <v>10839</v>
          </cell>
          <cell r="L105">
            <v>10839</v>
          </cell>
          <cell r="M105">
            <v>10848</v>
          </cell>
          <cell r="N105">
            <v>10839</v>
          </cell>
        </row>
        <row r="106">
          <cell r="A106">
            <v>555028</v>
          </cell>
          <cell r="B106" t="str">
            <v>Purch Pwr - Non-native - net</v>
          </cell>
          <cell r="C106">
            <v>-175045</v>
          </cell>
          <cell r="D106">
            <v>0</v>
          </cell>
          <cell r="E106">
            <v>0</v>
          </cell>
          <cell r="F106">
            <v>-124185</v>
          </cell>
          <cell r="G106">
            <v>0</v>
          </cell>
          <cell r="H106">
            <v>0</v>
          </cell>
        </row>
        <row r="107">
          <cell r="A107">
            <v>555200</v>
          </cell>
          <cell r="B107" t="str">
            <v>Interchange Power</v>
          </cell>
        </row>
        <row r="108">
          <cell r="A108">
            <v>555202</v>
          </cell>
          <cell r="B108" t="str">
            <v>Purch Power-Fuel Clause</v>
          </cell>
          <cell r="C108">
            <v>4597980</v>
          </cell>
          <cell r="D108">
            <v>3637374</v>
          </cell>
          <cell r="E108">
            <v>8348284</v>
          </cell>
          <cell r="F108">
            <v>5849874</v>
          </cell>
          <cell r="G108">
            <v>3467654</v>
          </cell>
          <cell r="H108">
            <v>3438115</v>
          </cell>
          <cell r="I108">
            <v>12467937</v>
          </cell>
          <cell r="J108">
            <v>11844677</v>
          </cell>
          <cell r="K108">
            <v>9630625</v>
          </cell>
          <cell r="L108">
            <v>4304111</v>
          </cell>
          <cell r="M108">
            <v>3748471</v>
          </cell>
          <cell r="N108">
            <v>4210586</v>
          </cell>
        </row>
        <row r="109">
          <cell r="A109">
            <v>556000</v>
          </cell>
          <cell r="B109" t="str">
            <v>System Cnts &amp; Load Dispatching</v>
          </cell>
          <cell r="I109">
            <v>70</v>
          </cell>
          <cell r="J109">
            <v>70</v>
          </cell>
          <cell r="K109">
            <v>70</v>
          </cell>
          <cell r="L109">
            <v>70</v>
          </cell>
          <cell r="M109">
            <v>70</v>
          </cell>
          <cell r="N109">
            <v>70</v>
          </cell>
        </row>
        <row r="110">
          <cell r="A110">
            <v>557000</v>
          </cell>
          <cell r="B110" t="str">
            <v>Other Expenses-Oper</v>
          </cell>
          <cell r="C110">
            <v>-1858634</v>
          </cell>
          <cell r="D110">
            <v>748707</v>
          </cell>
          <cell r="E110">
            <v>1815398</v>
          </cell>
          <cell r="F110">
            <v>-1614362</v>
          </cell>
          <cell r="G110">
            <v>-437454</v>
          </cell>
          <cell r="H110">
            <v>2087449</v>
          </cell>
          <cell r="I110">
            <v>623618</v>
          </cell>
          <cell r="J110">
            <v>639397</v>
          </cell>
          <cell r="K110">
            <v>566176</v>
          </cell>
          <cell r="L110">
            <v>740145</v>
          </cell>
          <cell r="M110">
            <v>566421</v>
          </cell>
          <cell r="N110">
            <v>690986</v>
          </cell>
        </row>
        <row r="111">
          <cell r="A111">
            <v>557450</v>
          </cell>
          <cell r="B111" t="str">
            <v>Commissions/Brokerage Expense</v>
          </cell>
          <cell r="C111">
            <v>705</v>
          </cell>
          <cell r="D111">
            <v>2262</v>
          </cell>
          <cell r="E111">
            <v>538</v>
          </cell>
          <cell r="F111">
            <v>719</v>
          </cell>
          <cell r="G111">
            <v>696</v>
          </cell>
          <cell r="H111">
            <v>1615</v>
          </cell>
          <cell r="I111">
            <v>936</v>
          </cell>
          <cell r="J111">
            <v>936</v>
          </cell>
          <cell r="K111">
            <v>936</v>
          </cell>
          <cell r="L111">
            <v>936</v>
          </cell>
          <cell r="M111">
            <v>936</v>
          </cell>
          <cell r="N111">
            <v>936</v>
          </cell>
        </row>
        <row r="112">
          <cell r="A112">
            <v>557451</v>
          </cell>
          <cell r="B112" t="str">
            <v>EA &amp; Coal Broker Fees</v>
          </cell>
          <cell r="C112">
            <v>97</v>
          </cell>
          <cell r="D112">
            <v>0</v>
          </cell>
          <cell r="E112">
            <v>0</v>
          </cell>
          <cell r="F112">
            <v>0</v>
          </cell>
          <cell r="G112">
            <v>21</v>
          </cell>
          <cell r="H112">
            <v>6250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A113">
            <v>557980</v>
          </cell>
          <cell r="B113" t="str">
            <v>Retail Deferred Fuel Expenses</v>
          </cell>
          <cell r="C113">
            <v>-218739</v>
          </cell>
          <cell r="D113">
            <v>2703639</v>
          </cell>
          <cell r="E113">
            <v>-3122073</v>
          </cell>
          <cell r="F113">
            <v>3971865</v>
          </cell>
          <cell r="G113">
            <v>682065</v>
          </cell>
          <cell r="H113">
            <v>-716659</v>
          </cell>
          <cell r="I113">
            <v>-872443</v>
          </cell>
          <cell r="J113">
            <v>-1162767</v>
          </cell>
          <cell r="K113">
            <v>1037613</v>
          </cell>
          <cell r="L113">
            <v>1415248</v>
          </cell>
          <cell r="M113">
            <v>1492337</v>
          </cell>
          <cell r="N113">
            <v>920998</v>
          </cell>
        </row>
        <row r="114">
          <cell r="A114">
            <v>560000</v>
          </cell>
          <cell r="B114" t="str">
            <v>Supervsn and Engrng-Trans Oper</v>
          </cell>
          <cell r="C114">
            <v>60</v>
          </cell>
          <cell r="D114">
            <v>83</v>
          </cell>
          <cell r="E114">
            <v>82</v>
          </cell>
          <cell r="F114">
            <v>74</v>
          </cell>
          <cell r="G114">
            <v>56</v>
          </cell>
          <cell r="H114">
            <v>139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A115">
            <v>561100</v>
          </cell>
          <cell r="B115" t="str">
            <v>Load Dispatch-Reliability</v>
          </cell>
          <cell r="C115">
            <v>6793</v>
          </cell>
          <cell r="D115">
            <v>6978</v>
          </cell>
          <cell r="E115">
            <v>7135</v>
          </cell>
          <cell r="F115">
            <v>6151</v>
          </cell>
          <cell r="G115">
            <v>5987</v>
          </cell>
          <cell r="H115">
            <v>6547</v>
          </cell>
          <cell r="I115">
            <v>6391</v>
          </cell>
          <cell r="J115">
            <v>6247</v>
          </cell>
          <cell r="K115">
            <v>6020</v>
          </cell>
          <cell r="L115">
            <v>5581</v>
          </cell>
          <cell r="M115">
            <v>5675</v>
          </cell>
          <cell r="N115">
            <v>6190</v>
          </cell>
        </row>
        <row r="116">
          <cell r="A116">
            <v>561200</v>
          </cell>
          <cell r="B116" t="str">
            <v>Load Dispatch-Mnitor&amp;OprTrnSys</v>
          </cell>
          <cell r="C116">
            <v>31073</v>
          </cell>
          <cell r="D116">
            <v>32257</v>
          </cell>
          <cell r="E116">
            <v>33220</v>
          </cell>
          <cell r="F116">
            <v>28759</v>
          </cell>
          <cell r="G116">
            <v>28007</v>
          </cell>
          <cell r="H116">
            <v>30763</v>
          </cell>
          <cell r="I116">
            <v>29772</v>
          </cell>
          <cell r="J116">
            <v>7362</v>
          </cell>
          <cell r="K116">
            <v>28478</v>
          </cell>
          <cell r="L116">
            <v>26946</v>
          </cell>
          <cell r="M116">
            <v>27421</v>
          </cell>
          <cell r="N116">
            <v>29071</v>
          </cell>
        </row>
        <row r="117">
          <cell r="A117">
            <v>561300</v>
          </cell>
          <cell r="B117" t="str">
            <v>Load Dispatch - TransSvc&amp;Sch</v>
          </cell>
          <cell r="C117">
            <v>4195</v>
          </cell>
          <cell r="D117">
            <v>4345</v>
          </cell>
          <cell r="E117">
            <v>4471</v>
          </cell>
          <cell r="F117">
            <v>3861</v>
          </cell>
          <cell r="G117">
            <v>3765</v>
          </cell>
          <cell r="H117">
            <v>4134</v>
          </cell>
          <cell r="I117">
            <v>4045</v>
          </cell>
          <cell r="J117">
            <v>3974</v>
          </cell>
          <cell r="K117">
            <v>3860</v>
          </cell>
          <cell r="L117">
            <v>3641</v>
          </cell>
          <cell r="M117">
            <v>3704</v>
          </cell>
          <cell r="N117">
            <v>3945</v>
          </cell>
        </row>
        <row r="118">
          <cell r="A118">
            <v>561400</v>
          </cell>
          <cell r="B118" t="str">
            <v>Scheduling-Sys Cntrl&amp;Disp Svs</v>
          </cell>
          <cell r="C118">
            <v>293424</v>
          </cell>
          <cell r="D118">
            <v>341434</v>
          </cell>
          <cell r="E118">
            <v>365052</v>
          </cell>
          <cell r="F118">
            <v>303396</v>
          </cell>
          <cell r="G118">
            <v>259611</v>
          </cell>
          <cell r="H118">
            <v>242231</v>
          </cell>
          <cell r="I118">
            <v>100000</v>
          </cell>
          <cell r="J118">
            <v>100000</v>
          </cell>
          <cell r="K118">
            <v>100000</v>
          </cell>
          <cell r="L118">
            <v>100000</v>
          </cell>
          <cell r="M118">
            <v>100000</v>
          </cell>
          <cell r="N118">
            <v>100000</v>
          </cell>
        </row>
        <row r="119">
          <cell r="A119">
            <v>561500</v>
          </cell>
          <cell r="B119" t="str">
            <v>Reliability Planning and Stdsdev</v>
          </cell>
          <cell r="C119">
            <v>675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>
            <v>561800</v>
          </cell>
          <cell r="B120" t="str">
            <v>Reliability-Plan&amp;Stds Dev</v>
          </cell>
          <cell r="C120">
            <v>186731</v>
          </cell>
          <cell r="D120">
            <v>138645</v>
          </cell>
          <cell r="E120">
            <v>126433</v>
          </cell>
          <cell r="F120">
            <v>183977</v>
          </cell>
          <cell r="G120">
            <v>184140</v>
          </cell>
          <cell r="H120">
            <v>184033</v>
          </cell>
          <cell r="I120">
            <v>172500</v>
          </cell>
          <cell r="J120">
            <v>172500</v>
          </cell>
          <cell r="K120">
            <v>172500</v>
          </cell>
          <cell r="L120">
            <v>172500</v>
          </cell>
          <cell r="M120">
            <v>189436</v>
          </cell>
          <cell r="N120">
            <v>189436</v>
          </cell>
        </row>
        <row r="121">
          <cell r="A121">
            <v>562000</v>
          </cell>
          <cell r="B121" t="str">
            <v>Station Expenses</v>
          </cell>
          <cell r="C121">
            <v>2569</v>
          </cell>
          <cell r="D121">
            <v>8456</v>
          </cell>
          <cell r="E121">
            <v>4768</v>
          </cell>
          <cell r="F121">
            <v>808</v>
          </cell>
          <cell r="G121">
            <v>1042</v>
          </cell>
          <cell r="H121">
            <v>2370</v>
          </cell>
          <cell r="I121">
            <v>12445</v>
          </cell>
          <cell r="J121">
            <v>15670</v>
          </cell>
          <cell r="K121">
            <v>4321</v>
          </cell>
          <cell r="L121">
            <v>1662</v>
          </cell>
          <cell r="M121">
            <v>1562</v>
          </cell>
          <cell r="N121">
            <v>1652</v>
          </cell>
        </row>
        <row r="122">
          <cell r="A122">
            <v>563000</v>
          </cell>
          <cell r="B122" t="str">
            <v>Overhead Line Expenses-Trans</v>
          </cell>
          <cell r="C122">
            <v>155</v>
          </cell>
          <cell r="D122">
            <v>48506</v>
          </cell>
          <cell r="E122">
            <v>93</v>
          </cell>
          <cell r="F122">
            <v>107</v>
          </cell>
          <cell r="G122">
            <v>21</v>
          </cell>
          <cell r="H122">
            <v>322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2913</v>
          </cell>
          <cell r="N122">
            <v>0</v>
          </cell>
        </row>
        <row r="123">
          <cell r="A123">
            <v>565000</v>
          </cell>
          <cell r="B123" t="str">
            <v>Transm Of Elec By Others</v>
          </cell>
          <cell r="C123">
            <v>2208979</v>
          </cell>
          <cell r="D123">
            <v>1976319</v>
          </cell>
          <cell r="E123">
            <v>1863233</v>
          </cell>
          <cell r="F123">
            <v>2367016</v>
          </cell>
          <cell r="G123">
            <v>1648801</v>
          </cell>
          <cell r="H123">
            <v>2116339</v>
          </cell>
          <cell r="I123">
            <v>2031278</v>
          </cell>
          <cell r="J123">
            <v>1782473</v>
          </cell>
          <cell r="K123">
            <v>1892028</v>
          </cell>
          <cell r="L123">
            <v>2031278</v>
          </cell>
          <cell r="M123">
            <v>2267151</v>
          </cell>
          <cell r="N123">
            <v>2267151</v>
          </cell>
        </row>
        <row r="124">
          <cell r="A124">
            <v>566000</v>
          </cell>
          <cell r="B124" t="str">
            <v>Misc Trans Exp-Other</v>
          </cell>
          <cell r="C124">
            <v>4202</v>
          </cell>
          <cell r="D124">
            <v>5973</v>
          </cell>
          <cell r="E124">
            <v>7389</v>
          </cell>
          <cell r="F124">
            <v>7330</v>
          </cell>
          <cell r="G124">
            <v>6513</v>
          </cell>
          <cell r="H124">
            <v>30560</v>
          </cell>
          <cell r="I124">
            <v>9880</v>
          </cell>
          <cell r="J124">
            <v>11399</v>
          </cell>
          <cell r="K124">
            <v>10546</v>
          </cell>
          <cell r="L124">
            <v>9537</v>
          </cell>
          <cell r="M124">
            <v>11134</v>
          </cell>
          <cell r="N124">
            <v>9639</v>
          </cell>
        </row>
        <row r="125">
          <cell r="A125">
            <v>566100</v>
          </cell>
          <cell r="B125" t="str">
            <v>Misc Trans-Trans Lines Related</v>
          </cell>
          <cell r="C125">
            <v>322</v>
          </cell>
          <cell r="D125">
            <v>272</v>
          </cell>
          <cell r="E125">
            <v>4749</v>
          </cell>
          <cell r="F125">
            <v>291</v>
          </cell>
          <cell r="G125">
            <v>249</v>
          </cell>
          <cell r="H125">
            <v>301</v>
          </cell>
          <cell r="I125">
            <v>292</v>
          </cell>
          <cell r="J125">
            <v>292</v>
          </cell>
          <cell r="K125">
            <v>292</v>
          </cell>
          <cell r="L125">
            <v>292</v>
          </cell>
          <cell r="M125">
            <v>292</v>
          </cell>
          <cell r="N125">
            <v>292</v>
          </cell>
        </row>
        <row r="126">
          <cell r="A126">
            <v>567000</v>
          </cell>
          <cell r="B126" t="str">
            <v>Rents-Trans Oper</v>
          </cell>
          <cell r="I126">
            <v>625</v>
          </cell>
          <cell r="J126">
            <v>625</v>
          </cell>
          <cell r="K126">
            <v>625</v>
          </cell>
          <cell r="L126">
            <v>625</v>
          </cell>
          <cell r="M126">
            <v>625</v>
          </cell>
          <cell r="N126">
            <v>625</v>
          </cell>
        </row>
        <row r="127">
          <cell r="A127">
            <v>569000</v>
          </cell>
          <cell r="B127" t="str">
            <v>Maint Of Structures-Trans</v>
          </cell>
          <cell r="C127">
            <v>10</v>
          </cell>
          <cell r="D127">
            <v>1620</v>
          </cell>
          <cell r="E127">
            <v>13</v>
          </cell>
          <cell r="F127">
            <v>0</v>
          </cell>
          <cell r="G127">
            <v>3279</v>
          </cell>
          <cell r="H127">
            <v>3925</v>
          </cell>
          <cell r="I127">
            <v>1954</v>
          </cell>
          <cell r="J127">
            <v>3496</v>
          </cell>
          <cell r="K127">
            <v>3080</v>
          </cell>
          <cell r="L127">
            <v>2130</v>
          </cell>
          <cell r="M127">
            <v>2230</v>
          </cell>
          <cell r="N127">
            <v>2148</v>
          </cell>
        </row>
        <row r="128">
          <cell r="A128">
            <v>569100</v>
          </cell>
          <cell r="B128" t="str">
            <v>Maint of Computer Hardware</v>
          </cell>
          <cell r="C128">
            <v>210</v>
          </cell>
          <cell r="D128">
            <v>222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A129">
            <v>569200</v>
          </cell>
          <cell r="B129" t="str">
            <v>Maint Of Computer Software</v>
          </cell>
          <cell r="C129">
            <v>5220</v>
          </cell>
          <cell r="D129">
            <v>5320</v>
          </cell>
          <cell r="E129">
            <v>5214</v>
          </cell>
          <cell r="F129">
            <v>6080</v>
          </cell>
          <cell r="G129">
            <v>5158</v>
          </cell>
          <cell r="H129">
            <v>5537</v>
          </cell>
          <cell r="I129">
            <v>5412</v>
          </cell>
          <cell r="J129">
            <v>5412</v>
          </cell>
          <cell r="K129">
            <v>5413</v>
          </cell>
          <cell r="L129">
            <v>5413</v>
          </cell>
          <cell r="M129">
            <v>5401</v>
          </cell>
          <cell r="N129">
            <v>12127</v>
          </cell>
        </row>
        <row r="130">
          <cell r="A130">
            <v>570100</v>
          </cell>
          <cell r="B130" t="str">
            <v>Maint  Stat Equip-Other- Trans</v>
          </cell>
          <cell r="C130">
            <v>2224</v>
          </cell>
          <cell r="D130">
            <v>2175</v>
          </cell>
          <cell r="E130">
            <v>1624</v>
          </cell>
          <cell r="F130">
            <v>3743</v>
          </cell>
          <cell r="G130">
            <v>1987</v>
          </cell>
          <cell r="H130">
            <v>3450</v>
          </cell>
          <cell r="I130">
            <v>1529</v>
          </cell>
          <cell r="J130">
            <v>1715</v>
          </cell>
          <cell r="K130">
            <v>2595</v>
          </cell>
          <cell r="L130">
            <v>534</v>
          </cell>
          <cell r="M130">
            <v>2802</v>
          </cell>
          <cell r="N130">
            <v>1587</v>
          </cell>
        </row>
        <row r="131">
          <cell r="A131">
            <v>570200</v>
          </cell>
          <cell r="B131" t="str">
            <v>Main-Cir BrkrsTrnsf Mtrs-Trans</v>
          </cell>
          <cell r="C131">
            <v>6561</v>
          </cell>
          <cell r="D131">
            <v>23806</v>
          </cell>
          <cell r="E131">
            <v>34537</v>
          </cell>
          <cell r="F131">
            <v>12058</v>
          </cell>
          <cell r="G131">
            <v>9694</v>
          </cell>
          <cell r="H131">
            <v>6765</v>
          </cell>
          <cell r="I131">
            <v>8879</v>
          </cell>
          <cell r="J131">
            <v>9308</v>
          </cell>
          <cell r="K131">
            <v>8299</v>
          </cell>
          <cell r="L131">
            <v>5841</v>
          </cell>
          <cell r="M131">
            <v>6016</v>
          </cell>
          <cell r="N131">
            <v>5751</v>
          </cell>
        </row>
        <row r="132">
          <cell r="A132">
            <v>571000</v>
          </cell>
          <cell r="B132" t="str">
            <v>Maint Of Overhead Lines-Trans</v>
          </cell>
          <cell r="C132">
            <v>37507</v>
          </cell>
          <cell r="D132">
            <v>46845</v>
          </cell>
          <cell r="E132">
            <v>125781</v>
          </cell>
          <cell r="F132">
            <v>64397</v>
          </cell>
          <cell r="G132">
            <v>-19879</v>
          </cell>
          <cell r="H132">
            <v>50115</v>
          </cell>
          <cell r="I132">
            <v>53826</v>
          </cell>
          <cell r="J132">
            <v>-381</v>
          </cell>
          <cell r="K132">
            <v>76596</v>
          </cell>
          <cell r="L132">
            <v>63190</v>
          </cell>
          <cell r="M132">
            <v>83948</v>
          </cell>
          <cell r="N132">
            <v>42638</v>
          </cell>
        </row>
        <row r="133">
          <cell r="A133">
            <v>575700</v>
          </cell>
          <cell r="B133" t="str">
            <v>Market Faciliation-Mntr&amp;Comp</v>
          </cell>
          <cell r="C133">
            <v>176593</v>
          </cell>
          <cell r="D133">
            <v>213582</v>
          </cell>
          <cell r="E133">
            <v>184791</v>
          </cell>
          <cell r="F133">
            <v>212043</v>
          </cell>
          <cell r="G133">
            <v>198394</v>
          </cell>
          <cell r="H133">
            <v>211928</v>
          </cell>
          <cell r="I133">
            <v>249888</v>
          </cell>
          <cell r="J133">
            <v>249888</v>
          </cell>
          <cell r="K133">
            <v>249888</v>
          </cell>
          <cell r="L133">
            <v>249888</v>
          </cell>
          <cell r="M133">
            <v>286685</v>
          </cell>
          <cell r="N133">
            <v>286685</v>
          </cell>
        </row>
        <row r="134">
          <cell r="A134">
            <v>580000</v>
          </cell>
          <cell r="B134" t="str">
            <v>Supervsn and Engring-Dist Oper</v>
          </cell>
          <cell r="C134">
            <v>4942</v>
          </cell>
          <cell r="D134">
            <v>2419</v>
          </cell>
          <cell r="E134">
            <v>3024</v>
          </cell>
          <cell r="F134">
            <v>5820</v>
          </cell>
          <cell r="G134">
            <v>5547</v>
          </cell>
          <cell r="H134">
            <v>1523</v>
          </cell>
          <cell r="I134">
            <v>1890</v>
          </cell>
          <cell r="J134">
            <v>1890</v>
          </cell>
          <cell r="K134">
            <v>1890</v>
          </cell>
          <cell r="L134">
            <v>1890</v>
          </cell>
          <cell r="M134">
            <v>1890</v>
          </cell>
          <cell r="N134">
            <v>1890</v>
          </cell>
        </row>
        <row r="135">
          <cell r="A135">
            <v>581004</v>
          </cell>
          <cell r="B135" t="str">
            <v>Load Dispatch-Dist of Elec</v>
          </cell>
          <cell r="C135">
            <v>27414</v>
          </cell>
          <cell r="D135">
            <v>33790</v>
          </cell>
          <cell r="E135">
            <v>50002</v>
          </cell>
          <cell r="F135">
            <v>24263</v>
          </cell>
          <cell r="G135">
            <v>29098</v>
          </cell>
          <cell r="H135">
            <v>31586</v>
          </cell>
          <cell r="I135">
            <v>32657</v>
          </cell>
          <cell r="J135">
            <v>32657</v>
          </cell>
          <cell r="K135">
            <v>45549</v>
          </cell>
          <cell r="L135">
            <v>32657</v>
          </cell>
          <cell r="M135">
            <v>56664</v>
          </cell>
          <cell r="N135">
            <v>32657</v>
          </cell>
        </row>
        <row r="136">
          <cell r="A136">
            <v>582100</v>
          </cell>
          <cell r="B136" t="str">
            <v>Station Expenses-Other-Dist</v>
          </cell>
          <cell r="C136">
            <v>4221</v>
          </cell>
          <cell r="D136">
            <v>1279</v>
          </cell>
          <cell r="E136">
            <v>2005</v>
          </cell>
          <cell r="F136">
            <v>9151</v>
          </cell>
          <cell r="G136">
            <v>3376</v>
          </cell>
          <cell r="H136">
            <v>4695</v>
          </cell>
          <cell r="I136">
            <v>4552</v>
          </cell>
          <cell r="J136">
            <v>13748</v>
          </cell>
          <cell r="K136">
            <v>5546</v>
          </cell>
          <cell r="L136">
            <v>4166</v>
          </cell>
          <cell r="M136">
            <v>4045</v>
          </cell>
          <cell r="N136">
            <v>3627</v>
          </cell>
        </row>
        <row r="137">
          <cell r="A137">
            <v>583100</v>
          </cell>
          <cell r="B137" t="str">
            <v>Overhead Line Exps-Other-Dist</v>
          </cell>
          <cell r="C137">
            <v>0</v>
          </cell>
          <cell r="D137">
            <v>72079</v>
          </cell>
          <cell r="E137">
            <v>17703</v>
          </cell>
          <cell r="F137">
            <v>42924</v>
          </cell>
          <cell r="G137">
            <v>0</v>
          </cell>
          <cell r="H137">
            <v>8625</v>
          </cell>
          <cell r="I137">
            <v>5803</v>
          </cell>
          <cell r="J137">
            <v>7465</v>
          </cell>
          <cell r="K137">
            <v>7527</v>
          </cell>
          <cell r="L137">
            <v>5955</v>
          </cell>
          <cell r="M137">
            <v>6469</v>
          </cell>
          <cell r="N137">
            <v>6502</v>
          </cell>
        </row>
        <row r="138">
          <cell r="A138">
            <v>583200</v>
          </cell>
          <cell r="B138" t="str">
            <v>Transf Set Rem Reset Test-Dist</v>
          </cell>
          <cell r="C138">
            <v>5515</v>
          </cell>
          <cell r="D138">
            <v>5542</v>
          </cell>
          <cell r="E138">
            <v>7419</v>
          </cell>
          <cell r="F138">
            <v>5572</v>
          </cell>
          <cell r="G138">
            <v>5947</v>
          </cell>
          <cell r="H138">
            <v>5961</v>
          </cell>
          <cell r="I138">
            <v>22856</v>
          </cell>
          <cell r="J138">
            <v>23018</v>
          </cell>
          <cell r="K138">
            <v>40415</v>
          </cell>
          <cell r="L138">
            <v>38018</v>
          </cell>
          <cell r="M138">
            <v>8988</v>
          </cell>
          <cell r="N138">
            <v>22988</v>
          </cell>
        </row>
        <row r="139">
          <cell r="A139">
            <v>584000</v>
          </cell>
          <cell r="B139" t="str">
            <v>Underground Line Expenses-Dist</v>
          </cell>
          <cell r="C139">
            <v>29237</v>
          </cell>
          <cell r="D139">
            <v>110214</v>
          </cell>
          <cell r="E139">
            <v>77885</v>
          </cell>
          <cell r="F139">
            <v>152291</v>
          </cell>
          <cell r="G139">
            <v>32505</v>
          </cell>
          <cell r="H139">
            <v>46975</v>
          </cell>
          <cell r="I139">
            <v>31045</v>
          </cell>
          <cell r="J139">
            <v>59619</v>
          </cell>
          <cell r="K139">
            <v>38796</v>
          </cell>
          <cell r="L139">
            <v>30559</v>
          </cell>
          <cell r="M139">
            <v>33482</v>
          </cell>
          <cell r="N139">
            <v>32021</v>
          </cell>
        </row>
        <row r="140">
          <cell r="A140">
            <v>586000</v>
          </cell>
          <cell r="B140" t="str">
            <v>Meter Expenses-Dist</v>
          </cell>
          <cell r="C140">
            <v>26819</v>
          </cell>
          <cell r="D140">
            <v>30598</v>
          </cell>
          <cell r="E140">
            <v>44353</v>
          </cell>
          <cell r="F140">
            <v>35130</v>
          </cell>
          <cell r="G140">
            <v>30985</v>
          </cell>
          <cell r="H140">
            <v>30052</v>
          </cell>
          <cell r="I140">
            <v>46857</v>
          </cell>
          <cell r="J140">
            <v>38792</v>
          </cell>
          <cell r="K140">
            <v>61176</v>
          </cell>
          <cell r="L140">
            <v>44850</v>
          </cell>
          <cell r="M140">
            <v>51025</v>
          </cell>
          <cell r="N140">
            <v>49565</v>
          </cell>
        </row>
        <row r="141">
          <cell r="A141">
            <v>587000</v>
          </cell>
          <cell r="B141" t="str">
            <v>Cust Install Exp-Other Dist</v>
          </cell>
          <cell r="C141">
            <v>34950</v>
          </cell>
          <cell r="D141">
            <v>40218</v>
          </cell>
          <cell r="E141">
            <v>57659</v>
          </cell>
          <cell r="F141">
            <v>39588</v>
          </cell>
          <cell r="G141">
            <v>50900</v>
          </cell>
          <cell r="H141">
            <v>56062</v>
          </cell>
          <cell r="I141">
            <v>55065</v>
          </cell>
          <cell r="J141">
            <v>58829</v>
          </cell>
          <cell r="K141">
            <v>64077</v>
          </cell>
          <cell r="L141">
            <v>51025</v>
          </cell>
          <cell r="M141">
            <v>51667</v>
          </cell>
          <cell r="N141">
            <v>53546</v>
          </cell>
        </row>
        <row r="142">
          <cell r="A142">
            <v>588100</v>
          </cell>
          <cell r="B142" t="str">
            <v>Misc Distribution Exp-Other</v>
          </cell>
          <cell r="C142">
            <v>109480</v>
          </cell>
          <cell r="D142">
            <v>131151</v>
          </cell>
          <cell r="E142">
            <v>92009</v>
          </cell>
          <cell r="F142">
            <v>97277</v>
          </cell>
          <cell r="G142">
            <v>80378</v>
          </cell>
          <cell r="H142">
            <v>90528</v>
          </cell>
          <cell r="I142">
            <v>158102</v>
          </cell>
          <cell r="J142">
            <v>180735</v>
          </cell>
          <cell r="K142">
            <v>189494</v>
          </cell>
          <cell r="L142">
            <v>197574</v>
          </cell>
          <cell r="M142">
            <v>135383</v>
          </cell>
          <cell r="N142">
            <v>137923</v>
          </cell>
        </row>
        <row r="143">
          <cell r="A143">
            <v>588300</v>
          </cell>
          <cell r="B143" t="str">
            <v>Load Mang-Gen and Control-Dist</v>
          </cell>
        </row>
        <row r="144">
          <cell r="A144">
            <v>588700</v>
          </cell>
          <cell r="B144" t="str">
            <v>Intcon Study Costs (D)</v>
          </cell>
        </row>
        <row r="145">
          <cell r="A145">
            <v>589000</v>
          </cell>
          <cell r="B145" t="str">
            <v>Rents-Dist Oper</v>
          </cell>
          <cell r="C145">
            <v>3955</v>
          </cell>
          <cell r="D145">
            <v>5409</v>
          </cell>
          <cell r="E145">
            <v>427</v>
          </cell>
          <cell r="F145">
            <v>0</v>
          </cell>
          <cell r="G145">
            <v>1327</v>
          </cell>
          <cell r="H145">
            <v>253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>
            <v>590000</v>
          </cell>
          <cell r="B146" t="str">
            <v>Supervsn and Engrng-Dist Maint</v>
          </cell>
          <cell r="C146">
            <v>10255</v>
          </cell>
          <cell r="D146">
            <v>6736</v>
          </cell>
          <cell r="E146">
            <v>7453</v>
          </cell>
          <cell r="F146">
            <v>6847</v>
          </cell>
          <cell r="G146">
            <v>6257</v>
          </cell>
          <cell r="H146">
            <v>6802</v>
          </cell>
          <cell r="I146">
            <v>960</v>
          </cell>
          <cell r="J146">
            <v>960</v>
          </cell>
          <cell r="K146">
            <v>960</v>
          </cell>
          <cell r="L146">
            <v>960</v>
          </cell>
          <cell r="M146">
            <v>960</v>
          </cell>
          <cell r="N146">
            <v>960</v>
          </cell>
        </row>
        <row r="147">
          <cell r="A147">
            <v>591000</v>
          </cell>
          <cell r="B147" t="str">
            <v>Maintenance Of Structures-Dist</v>
          </cell>
          <cell r="I147">
            <v>141</v>
          </cell>
          <cell r="J147">
            <v>3365</v>
          </cell>
          <cell r="K147">
            <v>1055</v>
          </cell>
          <cell r="L147">
            <v>564</v>
          </cell>
          <cell r="M147">
            <v>400</v>
          </cell>
          <cell r="N147">
            <v>583</v>
          </cell>
        </row>
        <row r="148">
          <cell r="A148">
            <v>592100</v>
          </cell>
          <cell r="B148" t="str">
            <v>Maint Station Equip-Other-Dist</v>
          </cell>
          <cell r="C148">
            <v>4138</v>
          </cell>
          <cell r="D148">
            <v>3403</v>
          </cell>
          <cell r="E148">
            <v>2437</v>
          </cell>
          <cell r="F148">
            <v>3639</v>
          </cell>
          <cell r="G148">
            <v>2993</v>
          </cell>
          <cell r="H148">
            <v>6382</v>
          </cell>
          <cell r="I148">
            <v>8946</v>
          </cell>
          <cell r="J148">
            <v>-2586</v>
          </cell>
          <cell r="K148">
            <v>9746</v>
          </cell>
          <cell r="L148">
            <v>4249</v>
          </cell>
          <cell r="M148">
            <v>8064</v>
          </cell>
          <cell r="N148">
            <v>7370</v>
          </cell>
        </row>
        <row r="149">
          <cell r="A149">
            <v>592200</v>
          </cell>
          <cell r="B149" t="str">
            <v>Cir BrkrsTrnsf Mters Rely-Dist</v>
          </cell>
          <cell r="C149">
            <v>18714</v>
          </cell>
          <cell r="D149">
            <v>13632</v>
          </cell>
          <cell r="E149">
            <v>20217</v>
          </cell>
          <cell r="F149">
            <v>25584</v>
          </cell>
          <cell r="G149">
            <v>15438</v>
          </cell>
          <cell r="H149">
            <v>39781</v>
          </cell>
          <cell r="I149">
            <v>16295</v>
          </cell>
          <cell r="J149">
            <v>20484</v>
          </cell>
          <cell r="K149">
            <v>23161</v>
          </cell>
          <cell r="L149">
            <v>16445</v>
          </cell>
          <cell r="M149">
            <v>18401</v>
          </cell>
          <cell r="N149">
            <v>16565</v>
          </cell>
        </row>
        <row r="150">
          <cell r="A150">
            <v>593000</v>
          </cell>
          <cell r="B150" t="str">
            <v>Maint Overhd Lines-Other-Dist</v>
          </cell>
          <cell r="C150">
            <v>137906</v>
          </cell>
          <cell r="D150">
            <v>113178</v>
          </cell>
          <cell r="E150">
            <v>254658</v>
          </cell>
          <cell r="F150">
            <v>75001</v>
          </cell>
          <cell r="G150">
            <v>128842</v>
          </cell>
          <cell r="H150">
            <v>160436</v>
          </cell>
          <cell r="I150">
            <v>300878</v>
          </cell>
          <cell r="J150">
            <v>28109</v>
          </cell>
          <cell r="K150">
            <v>234038</v>
          </cell>
          <cell r="L150">
            <v>183202</v>
          </cell>
          <cell r="M150">
            <v>157811</v>
          </cell>
          <cell r="N150">
            <v>208607</v>
          </cell>
        </row>
        <row r="151">
          <cell r="A151">
            <v>593100</v>
          </cell>
          <cell r="B151" t="str">
            <v>Right-Of-Way Maintenance-Dist</v>
          </cell>
          <cell r="C151">
            <v>326308</v>
          </cell>
          <cell r="D151">
            <v>347761</v>
          </cell>
          <cell r="E151">
            <v>279085</v>
          </cell>
          <cell r="F151">
            <v>400446</v>
          </cell>
          <cell r="G151">
            <v>478698</v>
          </cell>
          <cell r="H151">
            <v>350042</v>
          </cell>
          <cell r="I151">
            <v>430469</v>
          </cell>
          <cell r="J151">
            <v>403172</v>
          </cell>
          <cell r="K151">
            <v>403172</v>
          </cell>
          <cell r="L151">
            <v>403172</v>
          </cell>
          <cell r="M151">
            <v>424314</v>
          </cell>
          <cell r="N151">
            <v>440274</v>
          </cell>
        </row>
        <row r="152">
          <cell r="A152">
            <v>594000</v>
          </cell>
          <cell r="B152" t="str">
            <v>Maint-Underground Lines-Dist</v>
          </cell>
          <cell r="C152">
            <v>16930</v>
          </cell>
          <cell r="D152">
            <v>20216</v>
          </cell>
          <cell r="E152">
            <v>27737</v>
          </cell>
          <cell r="F152">
            <v>38931</v>
          </cell>
          <cell r="G152">
            <v>50617</v>
          </cell>
          <cell r="H152">
            <v>40771</v>
          </cell>
          <cell r="I152">
            <v>6783</v>
          </cell>
          <cell r="J152">
            <v>10299</v>
          </cell>
          <cell r="K152">
            <v>8072</v>
          </cell>
          <cell r="L152">
            <v>5910</v>
          </cell>
          <cell r="M152">
            <v>11248</v>
          </cell>
          <cell r="N152">
            <v>6578</v>
          </cell>
        </row>
        <row r="153">
          <cell r="A153">
            <v>595100</v>
          </cell>
          <cell r="B153" t="str">
            <v>Maint Line Transfrs-Other-Dist</v>
          </cell>
          <cell r="C153">
            <v>0</v>
          </cell>
          <cell r="D153">
            <v>35</v>
          </cell>
          <cell r="E153">
            <v>0</v>
          </cell>
          <cell r="F153">
            <v>349</v>
          </cell>
          <cell r="G153">
            <v>619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A154">
            <v>596000</v>
          </cell>
          <cell r="B154" t="str">
            <v>Maint-StreetLightng/Signl-Dist</v>
          </cell>
          <cell r="C154">
            <v>15254</v>
          </cell>
          <cell r="D154">
            <v>18524</v>
          </cell>
          <cell r="E154">
            <v>19834</v>
          </cell>
          <cell r="F154">
            <v>4831</v>
          </cell>
          <cell r="G154">
            <v>44179</v>
          </cell>
          <cell r="H154">
            <v>24856</v>
          </cell>
          <cell r="I154">
            <v>16965</v>
          </cell>
          <cell r="J154">
            <v>25282</v>
          </cell>
          <cell r="K154">
            <v>43224</v>
          </cell>
          <cell r="L154">
            <v>47918</v>
          </cell>
          <cell r="M154">
            <v>26359</v>
          </cell>
          <cell r="N154">
            <v>19352</v>
          </cell>
        </row>
        <row r="155">
          <cell r="A155">
            <v>597000</v>
          </cell>
          <cell r="B155" t="str">
            <v>Maintenance Of Meters-Dist</v>
          </cell>
          <cell r="C155">
            <v>32267</v>
          </cell>
          <cell r="D155">
            <v>26575</v>
          </cell>
          <cell r="E155">
            <v>36059</v>
          </cell>
          <cell r="F155">
            <v>26964</v>
          </cell>
          <cell r="G155">
            <v>25706</v>
          </cell>
          <cell r="H155">
            <v>24545</v>
          </cell>
          <cell r="I155">
            <v>33523</v>
          </cell>
          <cell r="J155">
            <v>33523</v>
          </cell>
          <cell r="K155">
            <v>41684</v>
          </cell>
          <cell r="L155">
            <v>33523</v>
          </cell>
          <cell r="M155">
            <v>33205</v>
          </cell>
          <cell r="N155">
            <v>33205</v>
          </cell>
        </row>
        <row r="156">
          <cell r="A156">
            <v>598100</v>
          </cell>
          <cell r="B156" t="str">
            <v>Main Misc Dist Plt - Other - Dist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158508</v>
          </cell>
          <cell r="I156">
            <v>1539</v>
          </cell>
          <cell r="J156">
            <v>1539</v>
          </cell>
          <cell r="K156">
            <v>1848</v>
          </cell>
          <cell r="L156">
            <v>1539</v>
          </cell>
          <cell r="M156">
            <v>1539</v>
          </cell>
          <cell r="N156">
            <v>1539</v>
          </cell>
        </row>
        <row r="157">
          <cell r="A157">
            <v>901000</v>
          </cell>
          <cell r="B157" t="str">
            <v>Supervision-Cust Accts</v>
          </cell>
          <cell r="C157">
            <v>7297</v>
          </cell>
          <cell r="D157">
            <v>6663</v>
          </cell>
          <cell r="E157">
            <v>6443</v>
          </cell>
          <cell r="F157">
            <v>7837</v>
          </cell>
          <cell r="G157">
            <v>6633</v>
          </cell>
          <cell r="H157">
            <v>6064</v>
          </cell>
          <cell r="I157">
            <v>6612</v>
          </cell>
          <cell r="J157">
            <v>6612</v>
          </cell>
          <cell r="K157">
            <v>7615</v>
          </cell>
          <cell r="L157">
            <v>6612</v>
          </cell>
          <cell r="M157">
            <v>6544</v>
          </cell>
          <cell r="N157">
            <v>6544</v>
          </cell>
        </row>
        <row r="158">
          <cell r="A158">
            <v>902000</v>
          </cell>
          <cell r="B158" t="str">
            <v>Meter Reading Expense</v>
          </cell>
          <cell r="C158">
            <v>14770</v>
          </cell>
          <cell r="D158">
            <v>13405</v>
          </cell>
          <cell r="E158">
            <v>18370</v>
          </cell>
          <cell r="F158">
            <v>11160</v>
          </cell>
          <cell r="G158">
            <v>12981</v>
          </cell>
          <cell r="H158">
            <v>13386</v>
          </cell>
          <cell r="I158">
            <v>10983</v>
          </cell>
          <cell r="J158">
            <v>10983</v>
          </cell>
          <cell r="K158">
            <v>16030</v>
          </cell>
          <cell r="L158">
            <v>10983</v>
          </cell>
          <cell r="M158">
            <v>10937</v>
          </cell>
          <cell r="N158">
            <v>10937</v>
          </cell>
        </row>
        <row r="159">
          <cell r="A159">
            <v>903000</v>
          </cell>
          <cell r="B159" t="str">
            <v>Cust Records &amp; Collection Exp</v>
          </cell>
          <cell r="C159">
            <v>165621</v>
          </cell>
          <cell r="D159">
            <v>126325</v>
          </cell>
          <cell r="E159">
            <v>173597</v>
          </cell>
          <cell r="F159">
            <v>77060</v>
          </cell>
          <cell r="G159">
            <v>91206</v>
          </cell>
          <cell r="H159">
            <v>108238</v>
          </cell>
          <cell r="I159">
            <v>104060</v>
          </cell>
          <cell r="J159">
            <v>74443</v>
          </cell>
          <cell r="K159">
            <v>72362</v>
          </cell>
          <cell r="L159">
            <v>115733</v>
          </cell>
          <cell r="M159">
            <v>204593</v>
          </cell>
          <cell r="N159">
            <v>112626</v>
          </cell>
        </row>
        <row r="160">
          <cell r="A160">
            <v>903100</v>
          </cell>
          <cell r="B160" t="str">
            <v>Cust Contracts &amp; Orders-Local</v>
          </cell>
          <cell r="C160">
            <v>33524</v>
          </cell>
          <cell r="D160">
            <v>45925</v>
          </cell>
          <cell r="E160">
            <v>36657</v>
          </cell>
          <cell r="F160">
            <v>48517</v>
          </cell>
          <cell r="G160">
            <v>139900</v>
          </cell>
          <cell r="H160">
            <v>51437</v>
          </cell>
          <cell r="I160">
            <v>55429</v>
          </cell>
          <cell r="J160">
            <v>45087</v>
          </cell>
          <cell r="K160">
            <v>53446</v>
          </cell>
          <cell r="L160">
            <v>55847</v>
          </cell>
          <cell r="M160">
            <v>61209</v>
          </cell>
          <cell r="N160">
            <v>62551</v>
          </cell>
        </row>
        <row r="161">
          <cell r="A161">
            <v>903200</v>
          </cell>
          <cell r="B161" t="str">
            <v>Cust Billing &amp; Acct</v>
          </cell>
          <cell r="C161">
            <v>83481</v>
          </cell>
          <cell r="D161">
            <v>81871</v>
          </cell>
          <cell r="E161">
            <v>83124</v>
          </cell>
          <cell r="F161">
            <v>90559</v>
          </cell>
          <cell r="G161">
            <v>174196</v>
          </cell>
          <cell r="H161">
            <v>99353</v>
          </cell>
          <cell r="I161">
            <v>66098</v>
          </cell>
          <cell r="J161">
            <v>53208</v>
          </cell>
          <cell r="K161">
            <v>66741</v>
          </cell>
          <cell r="L161">
            <v>66490</v>
          </cell>
          <cell r="M161">
            <v>71502</v>
          </cell>
          <cell r="N161">
            <v>72771</v>
          </cell>
        </row>
        <row r="162">
          <cell r="A162">
            <v>903300</v>
          </cell>
          <cell r="B162" t="str">
            <v>Cust Collecting-Local</v>
          </cell>
          <cell r="C162">
            <v>29579</v>
          </cell>
          <cell r="D162">
            <v>33442</v>
          </cell>
          <cell r="E162">
            <v>32077</v>
          </cell>
          <cell r="F162">
            <v>40089</v>
          </cell>
          <cell r="G162">
            <v>112613</v>
          </cell>
          <cell r="H162">
            <v>41765</v>
          </cell>
          <cell r="I162">
            <v>48328</v>
          </cell>
          <cell r="J162">
            <v>38372</v>
          </cell>
          <cell r="K162">
            <v>47814</v>
          </cell>
          <cell r="L162">
            <v>48585</v>
          </cell>
          <cell r="M162">
            <v>63868</v>
          </cell>
          <cell r="N162">
            <v>65177</v>
          </cell>
        </row>
        <row r="163">
          <cell r="A163">
            <v>903400</v>
          </cell>
          <cell r="B163" t="str">
            <v>Cust Receiv &amp; Collect Exp-Edp</v>
          </cell>
          <cell r="C163">
            <v>2452</v>
          </cell>
          <cell r="D163">
            <v>3094</v>
          </cell>
          <cell r="E163">
            <v>2993</v>
          </cell>
          <cell r="F163">
            <v>2812</v>
          </cell>
          <cell r="G163">
            <v>2796</v>
          </cell>
          <cell r="H163">
            <v>3450</v>
          </cell>
          <cell r="I163">
            <v>6523</v>
          </cell>
          <cell r="J163">
            <v>6523</v>
          </cell>
          <cell r="K163">
            <v>6526</v>
          </cell>
          <cell r="L163">
            <v>6523</v>
          </cell>
          <cell r="M163">
            <v>6254</v>
          </cell>
          <cell r="N163">
            <v>6254</v>
          </cell>
        </row>
        <row r="164">
          <cell r="A164">
            <v>903891</v>
          </cell>
          <cell r="B164" t="str">
            <v>IC Collection Agent Revenue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A165">
            <v>904000</v>
          </cell>
          <cell r="B165" t="str">
            <v>Uncollectible Accounts</v>
          </cell>
          <cell r="C165">
            <v>74085</v>
          </cell>
          <cell r="D165">
            <v>174646</v>
          </cell>
          <cell r="E165">
            <v>223732</v>
          </cell>
          <cell r="F165">
            <v>96206</v>
          </cell>
          <cell r="G165">
            <v>118242</v>
          </cell>
          <cell r="H165">
            <v>131656</v>
          </cell>
          <cell r="I165">
            <v>168155</v>
          </cell>
          <cell r="J165">
            <v>333224</v>
          </cell>
          <cell r="K165">
            <v>254546</v>
          </cell>
          <cell r="L165">
            <v>265345</v>
          </cell>
          <cell r="M165">
            <v>192050</v>
          </cell>
          <cell r="N165">
            <v>143002</v>
          </cell>
        </row>
        <row r="166">
          <cell r="A166">
            <v>904001</v>
          </cell>
          <cell r="B166" t="str">
            <v>BAD DEBT EXPENSE</v>
          </cell>
          <cell r="C166">
            <v>87991</v>
          </cell>
          <cell r="D166">
            <v>-1017</v>
          </cell>
          <cell r="E166">
            <v>-11369</v>
          </cell>
          <cell r="F166">
            <v>1972</v>
          </cell>
          <cell r="G166">
            <v>-3485</v>
          </cell>
          <cell r="H166">
            <v>-2526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A167">
            <v>904003</v>
          </cell>
          <cell r="B167" t="str">
            <v>Cust Acctg-Loss On Sale-A/R</v>
          </cell>
        </row>
        <row r="168">
          <cell r="A168">
            <v>904891</v>
          </cell>
          <cell r="B168" t="str">
            <v>IC Loss on Sale of AR with VIE (I)</v>
          </cell>
        </row>
        <row r="169">
          <cell r="A169">
            <v>905000</v>
          </cell>
          <cell r="B169" t="str">
            <v>Misc Customer Accts Expenses</v>
          </cell>
          <cell r="C169">
            <v>0</v>
          </cell>
          <cell r="D169">
            <v>22</v>
          </cell>
          <cell r="E169">
            <v>10</v>
          </cell>
          <cell r="F169">
            <v>0</v>
          </cell>
          <cell r="G169">
            <v>3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A170">
            <v>908000</v>
          </cell>
          <cell r="B170" t="str">
            <v>Cust Asst Exp-Conservation Pro</v>
          </cell>
          <cell r="C170">
            <v>6</v>
          </cell>
          <cell r="D170">
            <v>0</v>
          </cell>
          <cell r="E170">
            <v>13</v>
          </cell>
          <cell r="F170">
            <v>0</v>
          </cell>
          <cell r="G170">
            <v>68</v>
          </cell>
          <cell r="H170">
            <v>13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A171">
            <v>909650</v>
          </cell>
          <cell r="B171" t="str">
            <v>Misc Advertising Expenses</v>
          </cell>
          <cell r="C171">
            <v>1533</v>
          </cell>
          <cell r="D171">
            <v>736</v>
          </cell>
          <cell r="E171">
            <v>2176</v>
          </cell>
          <cell r="F171">
            <v>1137</v>
          </cell>
          <cell r="G171">
            <v>271</v>
          </cell>
          <cell r="H171">
            <v>866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>
            <v>910000</v>
          </cell>
          <cell r="B172" t="str">
            <v>Misc Cust Serv/Inform Exp</v>
          </cell>
          <cell r="C172">
            <v>107121</v>
          </cell>
          <cell r="D172">
            <v>110097</v>
          </cell>
          <cell r="E172">
            <v>105843</v>
          </cell>
          <cell r="F172">
            <v>103077</v>
          </cell>
          <cell r="G172">
            <v>-157946</v>
          </cell>
          <cell r="H172">
            <v>99728</v>
          </cell>
          <cell r="I172">
            <v>118457</v>
          </cell>
          <cell r="J172">
            <v>103760</v>
          </cell>
          <cell r="K172">
            <v>118353</v>
          </cell>
          <cell r="L172">
            <v>119250</v>
          </cell>
          <cell r="M172">
            <v>117451</v>
          </cell>
          <cell r="N172">
            <v>117516</v>
          </cell>
        </row>
        <row r="173">
          <cell r="A173">
            <v>910100</v>
          </cell>
          <cell r="B173" t="str">
            <v>Exp-Rs Reg Prod/Svces-CstAccts</v>
          </cell>
          <cell r="C173">
            <v>20313</v>
          </cell>
          <cell r="D173">
            <v>14287</v>
          </cell>
          <cell r="E173">
            <v>8439</v>
          </cell>
          <cell r="F173">
            <v>14909</v>
          </cell>
          <cell r="G173">
            <v>5450</v>
          </cell>
          <cell r="H173">
            <v>11913</v>
          </cell>
          <cell r="I173">
            <v>-2517</v>
          </cell>
          <cell r="J173">
            <v>1224</v>
          </cell>
          <cell r="K173">
            <v>23524</v>
          </cell>
          <cell r="L173">
            <v>1398</v>
          </cell>
          <cell r="M173">
            <v>10412</v>
          </cell>
          <cell r="N173">
            <v>-3351</v>
          </cell>
        </row>
        <row r="174">
          <cell r="A174">
            <v>911000</v>
          </cell>
          <cell r="B174" t="str">
            <v>Supervision</v>
          </cell>
        </row>
        <row r="175">
          <cell r="A175">
            <v>912000</v>
          </cell>
          <cell r="B175" t="str">
            <v>Demonstrating &amp; Selling Exp</v>
          </cell>
          <cell r="C175">
            <v>6530</v>
          </cell>
          <cell r="D175">
            <v>-6421</v>
          </cell>
          <cell r="E175">
            <v>1856</v>
          </cell>
          <cell r="F175">
            <v>8837</v>
          </cell>
          <cell r="G175">
            <v>4513</v>
          </cell>
          <cell r="H175">
            <v>4531</v>
          </cell>
          <cell r="I175">
            <v>10341</v>
          </cell>
          <cell r="J175">
            <v>10344</v>
          </cell>
          <cell r="K175">
            <v>10342</v>
          </cell>
          <cell r="L175">
            <v>10345</v>
          </cell>
          <cell r="M175">
            <v>6499</v>
          </cell>
          <cell r="N175">
            <v>6466</v>
          </cell>
        </row>
        <row r="176">
          <cell r="A176">
            <v>913001</v>
          </cell>
          <cell r="B176" t="str">
            <v>Advertising Expense</v>
          </cell>
          <cell r="C176">
            <v>25</v>
          </cell>
          <cell r="D176">
            <v>924</v>
          </cell>
          <cell r="E176">
            <v>160</v>
          </cell>
          <cell r="F176">
            <v>138</v>
          </cell>
          <cell r="G176">
            <v>45</v>
          </cell>
          <cell r="H176">
            <v>25</v>
          </cell>
          <cell r="I176">
            <v>12938</v>
          </cell>
          <cell r="J176">
            <v>12700</v>
          </cell>
          <cell r="K176">
            <v>12700</v>
          </cell>
          <cell r="L176">
            <v>12938</v>
          </cell>
          <cell r="M176">
            <v>12700</v>
          </cell>
          <cell r="N176">
            <v>12700</v>
          </cell>
        </row>
        <row r="177">
          <cell r="A177">
            <v>920000</v>
          </cell>
          <cell r="B177" t="str">
            <v>A &amp; G Salaries</v>
          </cell>
          <cell r="C177">
            <v>671718</v>
          </cell>
          <cell r="D177">
            <v>527733</v>
          </cell>
          <cell r="E177">
            <v>541924</v>
          </cell>
          <cell r="F177">
            <v>553067</v>
          </cell>
          <cell r="G177">
            <v>531522</v>
          </cell>
          <cell r="H177">
            <v>566453</v>
          </cell>
          <cell r="I177">
            <v>867661</v>
          </cell>
          <cell r="J177">
            <v>669138</v>
          </cell>
          <cell r="K177">
            <v>686404</v>
          </cell>
          <cell r="L177">
            <v>548083</v>
          </cell>
          <cell r="M177">
            <v>668287</v>
          </cell>
          <cell r="N177">
            <v>665819</v>
          </cell>
        </row>
        <row r="178">
          <cell r="A178">
            <v>920100</v>
          </cell>
          <cell r="B178" t="str">
            <v>Salaries &amp; Wages - Proj Supt -</v>
          </cell>
          <cell r="C178">
            <v>133</v>
          </cell>
          <cell r="D178">
            <v>124</v>
          </cell>
          <cell r="E178">
            <v>23</v>
          </cell>
          <cell r="F178">
            <v>27</v>
          </cell>
          <cell r="G178">
            <v>11</v>
          </cell>
          <cell r="H178">
            <v>14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A179">
            <v>920300</v>
          </cell>
          <cell r="B179" t="str">
            <v>Project Development Labor</v>
          </cell>
        </row>
        <row r="180">
          <cell r="A180">
            <v>921100</v>
          </cell>
          <cell r="B180" t="str">
            <v>Employee Expenses</v>
          </cell>
          <cell r="C180">
            <v>17266</v>
          </cell>
          <cell r="D180">
            <v>1074</v>
          </cell>
          <cell r="E180">
            <v>8186</v>
          </cell>
          <cell r="F180">
            <v>15384</v>
          </cell>
          <cell r="G180">
            <v>-874</v>
          </cell>
          <cell r="H180">
            <v>35702</v>
          </cell>
          <cell r="I180">
            <v>21713</v>
          </cell>
          <cell r="J180">
            <v>21083</v>
          </cell>
          <cell r="K180">
            <v>21215</v>
          </cell>
          <cell r="L180">
            <v>-862573</v>
          </cell>
          <cell r="M180">
            <v>23105</v>
          </cell>
          <cell r="N180">
            <v>23435</v>
          </cell>
        </row>
        <row r="181">
          <cell r="A181">
            <v>921101</v>
          </cell>
          <cell r="B181" t="str">
            <v>Employee Exp - NC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A182">
            <v>921110</v>
          </cell>
          <cell r="B182" t="str">
            <v>Relocation Expenses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A183">
            <v>921200</v>
          </cell>
          <cell r="B183" t="str">
            <v>Office Expenses</v>
          </cell>
          <cell r="C183">
            <v>39594</v>
          </cell>
          <cell r="D183">
            <v>24251</v>
          </cell>
          <cell r="E183">
            <v>69112</v>
          </cell>
          <cell r="F183">
            <v>19643</v>
          </cell>
          <cell r="G183">
            <v>66251</v>
          </cell>
          <cell r="H183">
            <v>16702</v>
          </cell>
          <cell r="I183">
            <v>52659</v>
          </cell>
          <cell r="J183">
            <v>30601</v>
          </cell>
          <cell r="K183">
            <v>32086</v>
          </cell>
          <cell r="L183">
            <v>51581</v>
          </cell>
          <cell r="M183">
            <v>18971</v>
          </cell>
          <cell r="N183">
            <v>13992</v>
          </cell>
        </row>
        <row r="184">
          <cell r="A184">
            <v>921300</v>
          </cell>
          <cell r="B184" t="str">
            <v>Telephone And Telegraph Exp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A185">
            <v>921400</v>
          </cell>
          <cell r="B185" t="str">
            <v>Computer Services Expenses</v>
          </cell>
          <cell r="C185">
            <v>12385</v>
          </cell>
          <cell r="D185">
            <v>2103</v>
          </cell>
          <cell r="E185">
            <v>7762</v>
          </cell>
          <cell r="F185">
            <v>6591</v>
          </cell>
          <cell r="G185">
            <v>43458</v>
          </cell>
          <cell r="H185">
            <v>2176</v>
          </cell>
          <cell r="I185">
            <v>12696</v>
          </cell>
          <cell r="J185">
            <v>29138</v>
          </cell>
          <cell r="K185">
            <v>16128</v>
          </cell>
          <cell r="L185">
            <v>13321</v>
          </cell>
          <cell r="M185">
            <v>23561</v>
          </cell>
          <cell r="N185">
            <v>9891</v>
          </cell>
        </row>
        <row r="186">
          <cell r="A186">
            <v>921540</v>
          </cell>
          <cell r="B186" t="str">
            <v>Computer Rent (Go Only)</v>
          </cell>
          <cell r="C186">
            <v>12411</v>
          </cell>
          <cell r="D186">
            <v>16515</v>
          </cell>
          <cell r="E186">
            <v>17002</v>
          </cell>
          <cell r="F186">
            <v>33271</v>
          </cell>
          <cell r="G186">
            <v>4350</v>
          </cell>
          <cell r="H186">
            <v>21098</v>
          </cell>
          <cell r="I186">
            <v>4391</v>
          </cell>
          <cell r="J186">
            <v>6295</v>
          </cell>
          <cell r="K186">
            <v>7272</v>
          </cell>
          <cell r="L186">
            <v>5336</v>
          </cell>
          <cell r="M186">
            <v>7947</v>
          </cell>
          <cell r="N186">
            <v>6881</v>
          </cell>
        </row>
        <row r="187">
          <cell r="A187">
            <v>921600</v>
          </cell>
          <cell r="B187" t="str">
            <v>Other</v>
          </cell>
          <cell r="C187">
            <v>22</v>
          </cell>
          <cell r="D187">
            <v>32</v>
          </cell>
          <cell r="E187">
            <v>-105</v>
          </cell>
          <cell r="F187">
            <v>37</v>
          </cell>
          <cell r="G187">
            <v>4</v>
          </cell>
          <cell r="H187">
            <v>5</v>
          </cell>
          <cell r="I187">
            <v>-1</v>
          </cell>
          <cell r="J187">
            <v>0</v>
          </cell>
          <cell r="K187">
            <v>0</v>
          </cell>
          <cell r="L187">
            <v>-1</v>
          </cell>
          <cell r="M187">
            <v>0</v>
          </cell>
          <cell r="N187">
            <v>0</v>
          </cell>
        </row>
        <row r="188">
          <cell r="A188">
            <v>921980</v>
          </cell>
          <cell r="B188" t="str">
            <v>Office Supplies &amp; Expenses</v>
          </cell>
          <cell r="C188">
            <v>248991</v>
          </cell>
          <cell r="D188">
            <v>276487</v>
          </cell>
          <cell r="E188">
            <v>241997</v>
          </cell>
          <cell r="F188">
            <v>256935</v>
          </cell>
          <cell r="G188">
            <v>263480</v>
          </cell>
          <cell r="H188">
            <v>241349</v>
          </cell>
          <cell r="I188">
            <v>231430</v>
          </cell>
          <cell r="J188">
            <v>231283</v>
          </cell>
          <cell r="K188">
            <v>229650</v>
          </cell>
          <cell r="L188">
            <v>231586</v>
          </cell>
          <cell r="M188">
            <v>245736</v>
          </cell>
          <cell r="N188">
            <v>245736</v>
          </cell>
        </row>
        <row r="189">
          <cell r="A189">
            <v>922000</v>
          </cell>
          <cell r="B189" t="str">
            <v>Admin  Exp Transfer</v>
          </cell>
        </row>
        <row r="190">
          <cell r="A190">
            <v>923000</v>
          </cell>
          <cell r="B190" t="str">
            <v>Outside Services Employed</v>
          </cell>
          <cell r="C190">
            <v>164687</v>
          </cell>
          <cell r="D190">
            <v>215846</v>
          </cell>
          <cell r="E190">
            <v>193976</v>
          </cell>
          <cell r="F190">
            <v>165192</v>
          </cell>
          <cell r="G190">
            <v>241719</v>
          </cell>
          <cell r="H190">
            <v>859736</v>
          </cell>
          <cell r="I190">
            <v>189126</v>
          </cell>
          <cell r="J190">
            <v>168006</v>
          </cell>
          <cell r="K190">
            <v>186597</v>
          </cell>
          <cell r="L190">
            <v>163682</v>
          </cell>
          <cell r="M190">
            <v>170516</v>
          </cell>
          <cell r="N190">
            <v>184212</v>
          </cell>
        </row>
        <row r="191">
          <cell r="A191">
            <v>923980</v>
          </cell>
          <cell r="B191" t="str">
            <v>Outside Services Employee &amp;</v>
          </cell>
          <cell r="C191">
            <v>13873</v>
          </cell>
          <cell r="D191">
            <v>5770</v>
          </cell>
          <cell r="E191">
            <v>1072</v>
          </cell>
          <cell r="F191">
            <v>1082</v>
          </cell>
          <cell r="G191">
            <v>4602</v>
          </cell>
          <cell r="H191">
            <v>11435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>
            <v>924000</v>
          </cell>
          <cell r="B192" t="str">
            <v>Property Insurance</v>
          </cell>
          <cell r="C192">
            <v>-2263</v>
          </cell>
          <cell r="D192">
            <v>712</v>
          </cell>
          <cell r="E192">
            <v>712</v>
          </cell>
          <cell r="F192">
            <v>-2263</v>
          </cell>
          <cell r="G192">
            <v>4112</v>
          </cell>
          <cell r="H192">
            <v>712</v>
          </cell>
          <cell r="I192">
            <v>1526</v>
          </cell>
          <cell r="J192">
            <v>1526</v>
          </cell>
          <cell r="K192">
            <v>1526</v>
          </cell>
          <cell r="L192">
            <v>1526</v>
          </cell>
          <cell r="M192">
            <v>1526</v>
          </cell>
          <cell r="N192">
            <v>1526</v>
          </cell>
        </row>
        <row r="193">
          <cell r="A193">
            <v>924050</v>
          </cell>
          <cell r="B193" t="str">
            <v>Inter-Co Prop Ins Exp</v>
          </cell>
          <cell r="C193">
            <v>119932</v>
          </cell>
          <cell r="D193">
            <v>119932</v>
          </cell>
          <cell r="E193">
            <v>119932</v>
          </cell>
          <cell r="F193">
            <v>119932</v>
          </cell>
          <cell r="G193">
            <v>119932</v>
          </cell>
          <cell r="H193">
            <v>119932</v>
          </cell>
          <cell r="I193">
            <v>115473</v>
          </cell>
          <cell r="J193">
            <v>115473</v>
          </cell>
          <cell r="K193">
            <v>115473</v>
          </cell>
          <cell r="L193">
            <v>115473</v>
          </cell>
          <cell r="M193">
            <v>115473</v>
          </cell>
          <cell r="N193">
            <v>115473</v>
          </cell>
        </row>
        <row r="194">
          <cell r="A194">
            <v>924110</v>
          </cell>
          <cell r="B194" t="str">
            <v>Admin-Insurance Expense</v>
          </cell>
          <cell r="I194">
            <v>-825</v>
          </cell>
          <cell r="J194">
            <v>-825</v>
          </cell>
          <cell r="K194">
            <v>-825</v>
          </cell>
          <cell r="L194">
            <v>-825</v>
          </cell>
          <cell r="M194">
            <v>-825</v>
          </cell>
          <cell r="N194">
            <v>-825</v>
          </cell>
        </row>
        <row r="195">
          <cell r="A195">
            <v>924980</v>
          </cell>
          <cell r="B195" t="str">
            <v>Property Insurance For Corp.</v>
          </cell>
          <cell r="C195">
            <v>3155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15277</v>
          </cell>
          <cell r="J195">
            <v>15277</v>
          </cell>
          <cell r="K195">
            <v>15277</v>
          </cell>
          <cell r="L195">
            <v>15277</v>
          </cell>
          <cell r="M195">
            <v>15277</v>
          </cell>
          <cell r="N195">
            <v>15277</v>
          </cell>
        </row>
        <row r="196">
          <cell r="A196">
            <v>925000</v>
          </cell>
          <cell r="B196" t="str">
            <v>Injuries &amp; Damages</v>
          </cell>
          <cell r="C196">
            <v>553</v>
          </cell>
          <cell r="D196">
            <v>52673</v>
          </cell>
          <cell r="E196">
            <v>5379</v>
          </cell>
          <cell r="F196">
            <v>4779</v>
          </cell>
          <cell r="G196">
            <v>622</v>
          </cell>
          <cell r="H196">
            <v>1330</v>
          </cell>
          <cell r="I196">
            <v>5553</v>
          </cell>
          <cell r="J196">
            <v>3123</v>
          </cell>
          <cell r="K196">
            <v>3187</v>
          </cell>
          <cell r="L196">
            <v>7443</v>
          </cell>
          <cell r="M196">
            <v>2043</v>
          </cell>
          <cell r="N196">
            <v>2313</v>
          </cell>
        </row>
        <row r="197">
          <cell r="A197">
            <v>925051</v>
          </cell>
          <cell r="B197" t="str">
            <v>Intercompany Gen Liab Expense</v>
          </cell>
          <cell r="C197">
            <v>32820</v>
          </cell>
          <cell r="D197">
            <v>32820</v>
          </cell>
          <cell r="E197">
            <v>32820</v>
          </cell>
          <cell r="F197">
            <v>32820</v>
          </cell>
          <cell r="G197">
            <v>32820</v>
          </cell>
          <cell r="H197">
            <v>32820</v>
          </cell>
          <cell r="I197">
            <v>29175</v>
          </cell>
          <cell r="J197">
            <v>29175</v>
          </cell>
          <cell r="K197">
            <v>29175</v>
          </cell>
          <cell r="L197">
            <v>29175</v>
          </cell>
          <cell r="M197">
            <v>29175</v>
          </cell>
          <cell r="N197">
            <v>29175</v>
          </cell>
        </row>
        <row r="198">
          <cell r="A198">
            <v>925052</v>
          </cell>
          <cell r="B198" t="str">
            <v>Inter-Co Worker Comp Insur Exp</v>
          </cell>
          <cell r="C198">
            <v>4423</v>
          </cell>
          <cell r="D198">
            <v>4423</v>
          </cell>
          <cell r="E198">
            <v>4423</v>
          </cell>
          <cell r="F198">
            <v>4423</v>
          </cell>
          <cell r="G198">
            <v>4423</v>
          </cell>
          <cell r="H198">
            <v>4423</v>
          </cell>
          <cell r="I198">
            <v>5741</v>
          </cell>
          <cell r="J198">
            <v>5741</v>
          </cell>
          <cell r="K198">
            <v>5741</v>
          </cell>
          <cell r="L198">
            <v>5741</v>
          </cell>
          <cell r="M198">
            <v>5741</v>
          </cell>
          <cell r="N198">
            <v>5741</v>
          </cell>
        </row>
        <row r="199">
          <cell r="A199">
            <v>925100</v>
          </cell>
          <cell r="B199" t="str">
            <v>Accrued Inj And Damages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2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A200">
            <v>925200</v>
          </cell>
          <cell r="B200" t="str">
            <v>Injuries And Damages-Other</v>
          </cell>
          <cell r="C200">
            <v>362</v>
          </cell>
          <cell r="D200">
            <v>317</v>
          </cell>
          <cell r="E200">
            <v>312</v>
          </cell>
          <cell r="F200">
            <v>250</v>
          </cell>
          <cell r="G200">
            <v>18</v>
          </cell>
          <cell r="H200">
            <v>13</v>
          </cell>
          <cell r="I200">
            <v>495</v>
          </cell>
          <cell r="J200">
            <v>495</v>
          </cell>
          <cell r="K200">
            <v>495</v>
          </cell>
          <cell r="L200">
            <v>495</v>
          </cell>
          <cell r="M200">
            <v>495</v>
          </cell>
          <cell r="N200">
            <v>495</v>
          </cell>
        </row>
        <row r="201">
          <cell r="A201">
            <v>925980</v>
          </cell>
          <cell r="B201" t="str">
            <v>Injuries And Damages For Corp.</v>
          </cell>
          <cell r="C201">
            <v>1061</v>
          </cell>
          <cell r="D201">
            <v>1061</v>
          </cell>
          <cell r="E201">
            <v>1061</v>
          </cell>
          <cell r="F201">
            <v>1061</v>
          </cell>
          <cell r="G201">
            <v>1061</v>
          </cell>
          <cell r="H201">
            <v>1061</v>
          </cell>
          <cell r="I201">
            <v>1112</v>
          </cell>
          <cell r="J201">
            <v>1112</v>
          </cell>
          <cell r="K201">
            <v>1112</v>
          </cell>
          <cell r="L201">
            <v>1112</v>
          </cell>
          <cell r="M201">
            <v>1112</v>
          </cell>
          <cell r="N201">
            <v>1112</v>
          </cell>
        </row>
        <row r="202">
          <cell r="A202">
            <v>926000</v>
          </cell>
          <cell r="B202" t="str">
            <v>Employee Benefits</v>
          </cell>
          <cell r="C202">
            <v>240113</v>
          </cell>
          <cell r="D202">
            <v>215937</v>
          </cell>
          <cell r="E202">
            <v>303674</v>
          </cell>
          <cell r="F202">
            <v>534370</v>
          </cell>
          <cell r="G202">
            <v>223507</v>
          </cell>
          <cell r="H202">
            <v>345793</v>
          </cell>
          <cell r="I202">
            <v>483281</v>
          </cell>
          <cell r="J202">
            <v>298049</v>
          </cell>
          <cell r="K202">
            <v>291444</v>
          </cell>
          <cell r="L202">
            <v>419882</v>
          </cell>
          <cell r="M202">
            <v>416471</v>
          </cell>
          <cell r="N202">
            <v>222820</v>
          </cell>
        </row>
        <row r="203">
          <cell r="A203">
            <v>926430</v>
          </cell>
          <cell r="B203" t="str">
            <v>Employees'Recreation Expense</v>
          </cell>
          <cell r="C203">
            <v>0</v>
          </cell>
          <cell r="D203">
            <v>25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A204">
            <v>926600</v>
          </cell>
          <cell r="B204" t="str">
            <v>Employee Benefits-Transferred</v>
          </cell>
          <cell r="C204">
            <v>218698</v>
          </cell>
          <cell r="D204">
            <v>123553</v>
          </cell>
          <cell r="E204">
            <v>2495</v>
          </cell>
          <cell r="F204">
            <v>-8929</v>
          </cell>
          <cell r="G204">
            <v>156965</v>
          </cell>
          <cell r="H204">
            <v>141041</v>
          </cell>
          <cell r="I204">
            <v>194711</v>
          </cell>
          <cell r="J204">
            <v>201675</v>
          </cell>
          <cell r="K204">
            <v>189854</v>
          </cell>
          <cell r="L204">
            <v>203198</v>
          </cell>
          <cell r="M204">
            <v>185981</v>
          </cell>
          <cell r="N204">
            <v>196366</v>
          </cell>
        </row>
        <row r="205">
          <cell r="A205">
            <v>926999</v>
          </cell>
          <cell r="B205" t="str">
            <v>Non Serv Pension (ASU 2017-07)</v>
          </cell>
          <cell r="C205">
            <v>-110788</v>
          </cell>
          <cell r="D205">
            <v>-110788</v>
          </cell>
          <cell r="E205">
            <v>-110788</v>
          </cell>
          <cell r="F205">
            <v>-110788</v>
          </cell>
          <cell r="G205">
            <v>-110788</v>
          </cell>
          <cell r="H205">
            <v>-110788</v>
          </cell>
          <cell r="I205">
            <v>-94634</v>
          </cell>
          <cell r="J205">
            <v>-94634</v>
          </cell>
          <cell r="K205">
            <v>-94634</v>
          </cell>
          <cell r="L205">
            <v>-94634</v>
          </cell>
          <cell r="M205">
            <v>-63086</v>
          </cell>
          <cell r="N205">
            <v>-63086</v>
          </cell>
        </row>
        <row r="206">
          <cell r="A206">
            <v>928000</v>
          </cell>
          <cell r="B206" t="str">
            <v>Regulatory Expenses (Go)</v>
          </cell>
          <cell r="C206">
            <v>464</v>
          </cell>
          <cell r="D206">
            <v>407</v>
          </cell>
          <cell r="E206">
            <v>480</v>
          </cell>
          <cell r="F206">
            <v>0</v>
          </cell>
          <cell r="G206">
            <v>561</v>
          </cell>
          <cell r="H206">
            <v>20950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A207">
            <v>928006</v>
          </cell>
          <cell r="B207" t="str">
            <v>State Reg Comm Proceeding</v>
          </cell>
          <cell r="C207">
            <v>72516</v>
          </cell>
          <cell r="D207">
            <v>72516</v>
          </cell>
          <cell r="E207">
            <v>72516</v>
          </cell>
          <cell r="F207">
            <v>72516</v>
          </cell>
          <cell r="G207">
            <v>76192</v>
          </cell>
          <cell r="H207">
            <v>34810</v>
          </cell>
          <cell r="I207">
            <v>69511</v>
          </cell>
          <cell r="J207">
            <v>69511</v>
          </cell>
          <cell r="K207">
            <v>69511</v>
          </cell>
          <cell r="L207">
            <v>69511</v>
          </cell>
          <cell r="M207">
            <v>69511</v>
          </cell>
          <cell r="N207">
            <v>69511</v>
          </cell>
        </row>
        <row r="208">
          <cell r="A208">
            <v>928053</v>
          </cell>
          <cell r="B208" t="str">
            <v>Travel Exp</v>
          </cell>
        </row>
        <row r="209">
          <cell r="A209">
            <v>929000</v>
          </cell>
          <cell r="B209" t="str">
            <v>Duplicate Chrgs-Enrgy To Exp</v>
          </cell>
          <cell r="C209">
            <v>-6734</v>
          </cell>
          <cell r="D209">
            <v>-1860</v>
          </cell>
          <cell r="E209">
            <v>-1813</v>
          </cell>
          <cell r="F209">
            <v>-2113</v>
          </cell>
          <cell r="G209">
            <v>-1718</v>
          </cell>
          <cell r="H209">
            <v>-2921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A210">
            <v>929500</v>
          </cell>
          <cell r="B210" t="str">
            <v>Admin Exp Transf</v>
          </cell>
          <cell r="C210">
            <v>-55113</v>
          </cell>
          <cell r="D210">
            <v>-75083</v>
          </cell>
          <cell r="E210">
            <v>-111306</v>
          </cell>
          <cell r="F210">
            <v>-52580</v>
          </cell>
          <cell r="G210">
            <v>-73681</v>
          </cell>
          <cell r="H210">
            <v>-105373</v>
          </cell>
          <cell r="I210">
            <v>-33721</v>
          </cell>
          <cell r="J210">
            <v>-33721</v>
          </cell>
          <cell r="K210">
            <v>-50176</v>
          </cell>
          <cell r="L210">
            <v>-33721</v>
          </cell>
          <cell r="M210">
            <v>-32616</v>
          </cell>
          <cell r="N210">
            <v>-32616</v>
          </cell>
        </row>
        <row r="211">
          <cell r="A211">
            <v>930150</v>
          </cell>
          <cell r="B211" t="str">
            <v>Miscellaneous Advertising Exp</v>
          </cell>
          <cell r="C211">
            <v>2952</v>
          </cell>
          <cell r="D211">
            <v>-27</v>
          </cell>
          <cell r="E211">
            <v>870</v>
          </cell>
          <cell r="F211">
            <v>144877</v>
          </cell>
          <cell r="G211">
            <v>-47028</v>
          </cell>
          <cell r="H211">
            <v>49005</v>
          </cell>
          <cell r="I211">
            <v>20236</v>
          </cell>
          <cell r="J211">
            <v>18749</v>
          </cell>
          <cell r="K211">
            <v>18749</v>
          </cell>
          <cell r="L211">
            <v>20237</v>
          </cell>
          <cell r="M211">
            <v>18749</v>
          </cell>
          <cell r="N211">
            <v>18746</v>
          </cell>
        </row>
        <row r="212">
          <cell r="A212">
            <v>930200</v>
          </cell>
          <cell r="B212" t="str">
            <v>Misc General Expenses</v>
          </cell>
          <cell r="C212">
            <v>89737</v>
          </cell>
          <cell r="D212">
            <v>83570</v>
          </cell>
          <cell r="E212">
            <v>123172</v>
          </cell>
          <cell r="F212">
            <v>99017</v>
          </cell>
          <cell r="G212">
            <v>78437</v>
          </cell>
          <cell r="H212">
            <v>94160</v>
          </cell>
          <cell r="I212">
            <v>7324</v>
          </cell>
          <cell r="J212">
            <v>7966</v>
          </cell>
          <cell r="K212">
            <v>14431</v>
          </cell>
          <cell r="L212">
            <v>6787</v>
          </cell>
          <cell r="M212">
            <v>62232</v>
          </cell>
          <cell r="N212">
            <v>62297</v>
          </cell>
        </row>
        <row r="213">
          <cell r="A213">
            <v>930210</v>
          </cell>
          <cell r="B213" t="str">
            <v>Industry Association Dues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42956</v>
          </cell>
          <cell r="N213">
            <v>0</v>
          </cell>
        </row>
        <row r="214">
          <cell r="A214">
            <v>930220</v>
          </cell>
          <cell r="B214" t="str">
            <v>Exp Of Servicing Securities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50500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A215">
            <v>930230</v>
          </cell>
          <cell r="B215" t="str">
            <v>Dues To Various Organizations</v>
          </cell>
          <cell r="C215">
            <v>417</v>
          </cell>
          <cell r="D215">
            <v>8716</v>
          </cell>
          <cell r="E215">
            <v>354</v>
          </cell>
          <cell r="F215">
            <v>1872</v>
          </cell>
          <cell r="G215">
            <v>4218</v>
          </cell>
          <cell r="H215">
            <v>0</v>
          </cell>
          <cell r="I215">
            <v>1696</v>
          </cell>
          <cell r="J215">
            <v>1279</v>
          </cell>
          <cell r="K215">
            <v>1630</v>
          </cell>
          <cell r="L215">
            <v>3287</v>
          </cell>
          <cell r="M215">
            <v>1279</v>
          </cell>
          <cell r="N215">
            <v>1279</v>
          </cell>
        </row>
        <row r="216">
          <cell r="A216">
            <v>930240</v>
          </cell>
          <cell r="B216" t="str">
            <v>Director'S Expenses</v>
          </cell>
          <cell r="C216">
            <v>4745</v>
          </cell>
          <cell r="D216">
            <v>6</v>
          </cell>
          <cell r="E216">
            <v>27608</v>
          </cell>
          <cell r="F216">
            <v>536</v>
          </cell>
          <cell r="G216">
            <v>5861</v>
          </cell>
          <cell r="H216">
            <v>1</v>
          </cell>
          <cell r="I216">
            <v>0</v>
          </cell>
          <cell r="J216">
            <v>5831</v>
          </cell>
          <cell r="K216">
            <v>0</v>
          </cell>
          <cell r="L216">
            <v>5831</v>
          </cell>
          <cell r="M216">
            <v>0</v>
          </cell>
          <cell r="N216">
            <v>0</v>
          </cell>
        </row>
        <row r="217">
          <cell r="A217">
            <v>930250</v>
          </cell>
          <cell r="B217" t="str">
            <v>Buy\Sell Transf Employee Homes</v>
          </cell>
          <cell r="C217">
            <v>0</v>
          </cell>
          <cell r="D217">
            <v>0</v>
          </cell>
          <cell r="E217">
            <v>764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>
            <v>930600</v>
          </cell>
          <cell r="B218" t="str">
            <v>Leased Circuit Charges-Other</v>
          </cell>
          <cell r="C218">
            <v>0</v>
          </cell>
          <cell r="D218">
            <v>0</v>
          </cell>
          <cell r="E218">
            <v>0</v>
          </cell>
          <cell r="F218">
            <v>2</v>
          </cell>
          <cell r="G218">
            <v>37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>
            <v>930700</v>
          </cell>
          <cell r="B219" t="str">
            <v>Research &amp; Development</v>
          </cell>
        </row>
        <row r="220">
          <cell r="A220">
            <v>930940</v>
          </cell>
          <cell r="B220" t="str">
            <v>General Expenses</v>
          </cell>
          <cell r="C220">
            <v>5</v>
          </cell>
          <cell r="D220">
            <v>15067</v>
          </cell>
          <cell r="E220">
            <v>15059</v>
          </cell>
          <cell r="F220">
            <v>15056</v>
          </cell>
          <cell r="G220">
            <v>15067</v>
          </cell>
          <cell r="H220">
            <v>15055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>
            <v>931001</v>
          </cell>
          <cell r="B221" t="str">
            <v>Rents-A&amp;G</v>
          </cell>
          <cell r="C221">
            <v>11508</v>
          </cell>
          <cell r="D221">
            <v>11439</v>
          </cell>
          <cell r="E221">
            <v>11496</v>
          </cell>
          <cell r="F221">
            <v>11881</v>
          </cell>
          <cell r="G221">
            <v>11509</v>
          </cell>
          <cell r="H221">
            <v>11474</v>
          </cell>
          <cell r="I221">
            <v>11320</v>
          </cell>
          <cell r="J221">
            <v>11325</v>
          </cell>
          <cell r="K221">
            <v>11329</v>
          </cell>
          <cell r="L221">
            <v>11323</v>
          </cell>
          <cell r="M221">
            <v>10977</v>
          </cell>
          <cell r="N221">
            <v>11312</v>
          </cell>
        </row>
        <row r="222">
          <cell r="A222">
            <v>931003</v>
          </cell>
          <cell r="B222" t="str">
            <v>Lease Amortization Expense</v>
          </cell>
          <cell r="C222">
            <v>0</v>
          </cell>
          <cell r="D222">
            <v>-15</v>
          </cell>
          <cell r="E222">
            <v>-8</v>
          </cell>
          <cell r="F222">
            <v>-8</v>
          </cell>
          <cell r="G222">
            <v>-8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A223">
            <v>931008</v>
          </cell>
          <cell r="B223" t="str">
            <v>A&amp;G Rents-IC</v>
          </cell>
          <cell r="C223">
            <v>224811</v>
          </cell>
          <cell r="D223">
            <v>226110</v>
          </cell>
          <cell r="E223">
            <v>226908</v>
          </cell>
          <cell r="F223">
            <v>235519</v>
          </cell>
          <cell r="G223">
            <v>230431</v>
          </cell>
          <cell r="H223">
            <v>230468</v>
          </cell>
          <cell r="I223">
            <v>198643</v>
          </cell>
          <cell r="J223">
            <v>198643</v>
          </cell>
          <cell r="K223">
            <v>198643</v>
          </cell>
          <cell r="L223">
            <v>198643</v>
          </cell>
          <cell r="M223">
            <v>198643</v>
          </cell>
          <cell r="N223">
            <v>198643</v>
          </cell>
        </row>
        <row r="224">
          <cell r="A224">
            <v>932000</v>
          </cell>
          <cell r="B224" t="str">
            <v>Maintenance Of Gen Plant-Gas</v>
          </cell>
          <cell r="C224">
            <v>0</v>
          </cell>
          <cell r="D224">
            <v>0</v>
          </cell>
          <cell r="E224">
            <v>0</v>
          </cell>
          <cell r="F224">
            <v>-4335</v>
          </cell>
          <cell r="G224">
            <v>4335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A225">
            <v>935100</v>
          </cell>
          <cell r="B225" t="str">
            <v>Maint General Plant-Elec</v>
          </cell>
          <cell r="C225">
            <v>-146</v>
          </cell>
          <cell r="D225">
            <v>188</v>
          </cell>
          <cell r="E225">
            <v>-8</v>
          </cell>
          <cell r="F225">
            <v>15</v>
          </cell>
          <cell r="G225">
            <v>26</v>
          </cell>
          <cell r="H225">
            <v>424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A226">
            <v>935200</v>
          </cell>
          <cell r="B226" t="str">
            <v>Cust Infor &amp; Computer Control</v>
          </cell>
          <cell r="C226">
            <v>2</v>
          </cell>
          <cell r="D226">
            <v>15</v>
          </cell>
          <cell r="E226">
            <v>-1</v>
          </cell>
          <cell r="F226">
            <v>-18</v>
          </cell>
          <cell r="G226">
            <v>5</v>
          </cell>
          <cell r="H226">
            <v>6</v>
          </cell>
          <cell r="I226">
            <v>5</v>
          </cell>
          <cell r="J226">
            <v>5</v>
          </cell>
          <cell r="K226">
            <v>5</v>
          </cell>
          <cell r="L226">
            <v>5</v>
          </cell>
          <cell r="M226">
            <v>5</v>
          </cell>
          <cell r="N226">
            <v>5</v>
          </cell>
        </row>
      </sheetData>
      <sheetData sheetId="5">
        <row r="11">
          <cell r="A11">
            <v>403002</v>
          </cell>
        </row>
      </sheetData>
      <sheetData sheetId="6">
        <row r="11">
          <cell r="A11" t="str">
            <v>Account</v>
          </cell>
          <cell r="D11" t="str">
            <v>Product</v>
          </cell>
          <cell r="G11">
            <v>45382</v>
          </cell>
          <cell r="H11">
            <v>45412</v>
          </cell>
          <cell r="I11">
            <v>45443</v>
          </cell>
          <cell r="J11">
            <v>45473</v>
          </cell>
          <cell r="K11">
            <v>45504</v>
          </cell>
          <cell r="L11">
            <v>45535</v>
          </cell>
          <cell r="M11">
            <v>45565</v>
          </cell>
          <cell r="N11">
            <v>45596</v>
          </cell>
          <cell r="O11">
            <v>45626</v>
          </cell>
          <cell r="P11">
            <v>45657</v>
          </cell>
          <cell r="Q11">
            <v>45688</v>
          </cell>
          <cell r="R11">
            <v>45716</v>
          </cell>
        </row>
        <row r="12">
          <cell r="A12">
            <v>440000</v>
          </cell>
          <cell r="D12" t="str">
            <v>BBEREV</v>
          </cell>
          <cell r="G12">
            <v>9619882</v>
          </cell>
          <cell r="H12">
            <v>8940282</v>
          </cell>
          <cell r="I12">
            <v>9548536</v>
          </cell>
          <cell r="J12">
            <v>10374069</v>
          </cell>
          <cell r="K12">
            <v>13842615</v>
          </cell>
          <cell r="L12">
            <v>12911932</v>
          </cell>
          <cell r="M12">
            <v>10963349</v>
          </cell>
          <cell r="N12">
            <v>8263586</v>
          </cell>
          <cell r="O12">
            <v>8209406</v>
          </cell>
          <cell r="P12">
            <v>10987730</v>
          </cell>
          <cell r="Q12">
            <v>12560959</v>
          </cell>
          <cell r="R12">
            <v>11830464</v>
          </cell>
        </row>
        <row r="13">
          <cell r="A13">
            <v>440000</v>
          </cell>
          <cell r="D13" t="str">
            <v>BEFREV</v>
          </cell>
          <cell r="G13">
            <v>2675018</v>
          </cell>
          <cell r="H13">
            <v>2438802</v>
          </cell>
          <cell r="I13">
            <v>2645476</v>
          </cell>
          <cell r="J13">
            <v>4125844</v>
          </cell>
          <cell r="K13">
            <v>5478918</v>
          </cell>
          <cell r="L13">
            <v>5211255</v>
          </cell>
          <cell r="M13">
            <v>4711956</v>
          </cell>
          <cell r="N13">
            <v>3292480</v>
          </cell>
          <cell r="O13">
            <v>3231208</v>
          </cell>
          <cell r="P13">
            <v>4616365</v>
          </cell>
          <cell r="Q13">
            <v>5505666</v>
          </cell>
          <cell r="R13">
            <v>5129168</v>
          </cell>
        </row>
        <row r="14">
          <cell r="A14">
            <v>440000</v>
          </cell>
          <cell r="D14" t="str">
            <v>REDSM</v>
          </cell>
          <cell r="G14">
            <v>142133</v>
          </cell>
          <cell r="H14">
            <v>129860</v>
          </cell>
          <cell r="I14">
            <v>140820</v>
          </cell>
          <cell r="J14">
            <v>164961</v>
          </cell>
          <cell r="K14">
            <v>219193</v>
          </cell>
          <cell r="L14">
            <v>208448</v>
          </cell>
          <cell r="M14">
            <v>361278</v>
          </cell>
          <cell r="N14">
            <v>252443</v>
          </cell>
          <cell r="O14">
            <v>247745</v>
          </cell>
          <cell r="P14">
            <v>353949</v>
          </cell>
          <cell r="Q14">
            <v>431913</v>
          </cell>
          <cell r="R14">
            <v>402377</v>
          </cell>
        </row>
        <row r="15">
          <cell r="A15">
            <v>440000</v>
          </cell>
          <cell r="D15" t="str">
            <v>REFC</v>
          </cell>
          <cell r="G15">
            <v>985619</v>
          </cell>
          <cell r="H15">
            <v>338284</v>
          </cell>
          <cell r="I15">
            <v>907380</v>
          </cell>
          <cell r="J15">
            <v>-314727</v>
          </cell>
          <cell r="K15">
            <v>1777586</v>
          </cell>
          <cell r="L15">
            <v>-556972</v>
          </cell>
          <cell r="M15">
            <v>588554</v>
          </cell>
          <cell r="N15">
            <v>411796</v>
          </cell>
          <cell r="O15">
            <v>784683</v>
          </cell>
          <cell r="P15">
            <v>1112705</v>
          </cell>
          <cell r="Q15">
            <v>1158677</v>
          </cell>
          <cell r="R15">
            <v>624656</v>
          </cell>
        </row>
        <row r="16">
          <cell r="A16">
            <v>440000</v>
          </cell>
          <cell r="D16" t="str">
            <v>RKEPSM</v>
          </cell>
          <cell r="G16">
            <v>131126</v>
          </cell>
          <cell r="H16">
            <v>118636</v>
          </cell>
          <cell r="I16">
            <v>128976</v>
          </cell>
          <cell r="J16">
            <v>-255160</v>
          </cell>
          <cell r="K16">
            <v>-339920</v>
          </cell>
          <cell r="L16">
            <v>-323428</v>
          </cell>
          <cell r="M16">
            <v>-39297</v>
          </cell>
          <cell r="N16">
            <v>-359</v>
          </cell>
          <cell r="O16">
            <v>-100690</v>
          </cell>
          <cell r="P16">
            <v>-274073</v>
          </cell>
          <cell r="Q16">
            <v>-1026321</v>
          </cell>
          <cell r="R16">
            <v>-430498</v>
          </cell>
        </row>
        <row r="17">
          <cell r="A17">
            <v>440000</v>
          </cell>
          <cell r="D17" t="str">
            <v>ROEESM</v>
          </cell>
          <cell r="G17">
            <v>594789</v>
          </cell>
          <cell r="H17">
            <v>1124166</v>
          </cell>
          <cell r="I17">
            <v>1449837</v>
          </cell>
          <cell r="J17">
            <v>1156958</v>
          </cell>
          <cell r="K17">
            <v>1182501</v>
          </cell>
          <cell r="L17">
            <v>2556799</v>
          </cell>
          <cell r="M17">
            <v>708872</v>
          </cell>
          <cell r="N17">
            <v>462304</v>
          </cell>
          <cell r="O17">
            <v>571299</v>
          </cell>
          <cell r="P17">
            <v>1563980</v>
          </cell>
          <cell r="Q17">
            <v>888600</v>
          </cell>
          <cell r="R17">
            <v>648331</v>
          </cell>
        </row>
        <row r="18">
          <cell r="A18">
            <v>440990</v>
          </cell>
          <cell r="D18" t="str">
            <v>UNBILL</v>
          </cell>
          <cell r="G18">
            <v>-1046919</v>
          </cell>
          <cell r="H18">
            <v>-922209</v>
          </cell>
          <cell r="I18">
            <v>13497</v>
          </cell>
          <cell r="J18">
            <v>7754908</v>
          </cell>
          <cell r="K18">
            <v>-2620506</v>
          </cell>
          <cell r="L18">
            <v>1266224</v>
          </cell>
          <cell r="M18">
            <v>-2318473</v>
          </cell>
          <cell r="N18">
            <v>-185514</v>
          </cell>
          <cell r="O18">
            <v>2255254</v>
          </cell>
          <cell r="P18">
            <v>994628</v>
          </cell>
          <cell r="Q18">
            <v>-2025918</v>
          </cell>
          <cell r="R18">
            <v>-1169017</v>
          </cell>
        </row>
        <row r="19">
          <cell r="A19">
            <v>442100</v>
          </cell>
          <cell r="D19" t="str">
            <v>BBEREV</v>
          </cell>
          <cell r="G19">
            <v>8089742</v>
          </cell>
          <cell r="H19">
            <v>8036627</v>
          </cell>
          <cell r="I19">
            <v>8041419</v>
          </cell>
          <cell r="J19">
            <v>6917953</v>
          </cell>
          <cell r="K19">
            <v>11013547</v>
          </cell>
          <cell r="L19">
            <v>9750298</v>
          </cell>
          <cell r="M19">
            <v>8608733</v>
          </cell>
          <cell r="N19">
            <v>7904328</v>
          </cell>
          <cell r="O19">
            <v>7677888</v>
          </cell>
          <cell r="P19">
            <v>7966103</v>
          </cell>
          <cell r="Q19">
            <v>7996971</v>
          </cell>
          <cell r="R19">
            <v>7755865</v>
          </cell>
        </row>
        <row r="20">
          <cell r="A20">
            <v>442100</v>
          </cell>
          <cell r="D20" t="str">
            <v>BEFREV</v>
          </cell>
          <cell r="G20">
            <v>2978070</v>
          </cell>
          <cell r="H20">
            <v>2962482</v>
          </cell>
          <cell r="I20">
            <v>3179439</v>
          </cell>
          <cell r="J20">
            <v>3679740</v>
          </cell>
          <cell r="K20">
            <v>5830069</v>
          </cell>
          <cell r="L20">
            <v>5157772</v>
          </cell>
          <cell r="M20">
            <v>4400722</v>
          </cell>
          <cell r="N20">
            <v>3925560</v>
          </cell>
          <cell r="O20">
            <v>3690712</v>
          </cell>
          <cell r="P20">
            <v>4090039</v>
          </cell>
          <cell r="Q20">
            <v>4193226</v>
          </cell>
          <cell r="R20">
            <v>3899900</v>
          </cell>
        </row>
        <row r="21">
          <cell r="A21">
            <v>442100</v>
          </cell>
          <cell r="D21" t="str">
            <v>REDSM</v>
          </cell>
          <cell r="G21">
            <v>403474</v>
          </cell>
          <cell r="H21">
            <v>403645</v>
          </cell>
          <cell r="I21">
            <v>438587</v>
          </cell>
          <cell r="J21">
            <v>380148</v>
          </cell>
          <cell r="K21">
            <v>603278</v>
          </cell>
          <cell r="L21">
            <v>533635</v>
          </cell>
          <cell r="M21">
            <v>196717</v>
          </cell>
          <cell r="N21">
            <v>175477</v>
          </cell>
          <cell r="O21">
            <v>164979</v>
          </cell>
          <cell r="P21">
            <v>182829</v>
          </cell>
          <cell r="Q21">
            <v>191165</v>
          </cell>
          <cell r="R21">
            <v>177793</v>
          </cell>
        </row>
        <row r="22">
          <cell r="A22">
            <v>442100</v>
          </cell>
          <cell r="D22" t="str">
            <v>REFC</v>
          </cell>
          <cell r="G22">
            <v>1091077</v>
          </cell>
          <cell r="H22">
            <v>457057</v>
          </cell>
          <cell r="I22">
            <v>1074915</v>
          </cell>
          <cell r="J22">
            <v>-215084</v>
          </cell>
          <cell r="K22">
            <v>1507616</v>
          </cell>
          <cell r="L22">
            <v>-450191</v>
          </cell>
          <cell r="M22">
            <v>549679</v>
          </cell>
          <cell r="N22">
            <v>490976</v>
          </cell>
          <cell r="O22">
            <v>896272</v>
          </cell>
          <cell r="P22">
            <v>985842</v>
          </cell>
          <cell r="Q22">
            <v>882471</v>
          </cell>
          <cell r="R22">
            <v>474950</v>
          </cell>
        </row>
        <row r="23">
          <cell r="A23">
            <v>442100</v>
          </cell>
          <cell r="D23" t="str">
            <v>RKEPSM</v>
          </cell>
          <cell r="G23">
            <v>155035</v>
          </cell>
          <cell r="H23">
            <v>145016</v>
          </cell>
          <cell r="I23">
            <v>159360</v>
          </cell>
          <cell r="J23">
            <v>-209351</v>
          </cell>
          <cell r="K23">
            <v>-358902</v>
          </cell>
          <cell r="L23">
            <v>-319271</v>
          </cell>
          <cell r="M23">
            <v>-36701</v>
          </cell>
          <cell r="N23">
            <v>-428</v>
          </cell>
          <cell r="O23">
            <v>-115008</v>
          </cell>
          <cell r="P23">
            <v>-242825</v>
          </cell>
          <cell r="Q23">
            <v>-781666</v>
          </cell>
          <cell r="R23">
            <v>-327324</v>
          </cell>
        </row>
        <row r="24">
          <cell r="A24">
            <v>442100</v>
          </cell>
          <cell r="D24" t="str">
            <v>ROEESM</v>
          </cell>
          <cell r="G24">
            <v>702094</v>
          </cell>
          <cell r="H24">
            <v>1293433</v>
          </cell>
          <cell r="I24">
            <v>1504921</v>
          </cell>
          <cell r="J24">
            <v>950875</v>
          </cell>
          <cell r="K24">
            <v>1082777</v>
          </cell>
          <cell r="L24">
            <v>2189303</v>
          </cell>
          <cell r="M24">
            <v>662050</v>
          </cell>
          <cell r="N24">
            <v>551196</v>
          </cell>
          <cell r="O24">
            <v>652542</v>
          </cell>
          <cell r="P24">
            <v>1385666</v>
          </cell>
          <cell r="Q24">
            <v>676776</v>
          </cell>
          <cell r="R24">
            <v>492951</v>
          </cell>
        </row>
        <row r="25">
          <cell r="A25">
            <v>442190</v>
          </cell>
          <cell r="D25" t="str">
            <v>UNBILL</v>
          </cell>
          <cell r="G25">
            <v>59837</v>
          </cell>
          <cell r="H25">
            <v>-667775</v>
          </cell>
          <cell r="I25">
            <v>-261568</v>
          </cell>
          <cell r="J25">
            <v>8567853</v>
          </cell>
          <cell r="K25">
            <v>-5329039</v>
          </cell>
          <cell r="L25">
            <v>-1886903</v>
          </cell>
          <cell r="M25">
            <v>260168</v>
          </cell>
          <cell r="N25">
            <v>-220140</v>
          </cell>
          <cell r="O25">
            <v>375617</v>
          </cell>
          <cell r="P25">
            <v>-1107266</v>
          </cell>
          <cell r="Q25">
            <v>-1473183</v>
          </cell>
          <cell r="R25">
            <v>-246498</v>
          </cell>
        </row>
        <row r="26">
          <cell r="A26">
            <v>442200</v>
          </cell>
          <cell r="D26" t="str">
            <v>BBEREV</v>
          </cell>
          <cell r="G26">
            <v>3112741</v>
          </cell>
          <cell r="H26">
            <v>3065132</v>
          </cell>
          <cell r="I26">
            <v>2852042</v>
          </cell>
          <cell r="J26">
            <v>3122602</v>
          </cell>
          <cell r="K26">
            <v>3365176</v>
          </cell>
          <cell r="L26">
            <v>4012785</v>
          </cell>
          <cell r="M26">
            <v>3874251</v>
          </cell>
          <cell r="N26">
            <v>3511522</v>
          </cell>
          <cell r="O26">
            <v>3583123</v>
          </cell>
          <cell r="P26">
            <v>3400355</v>
          </cell>
          <cell r="Q26">
            <v>3229795</v>
          </cell>
          <cell r="R26">
            <v>3290004</v>
          </cell>
        </row>
        <row r="27">
          <cell r="A27">
            <v>442200</v>
          </cell>
          <cell r="D27" t="str">
            <v>BEFREV</v>
          </cell>
          <cell r="G27">
            <v>1461166</v>
          </cell>
          <cell r="H27">
            <v>1484187</v>
          </cell>
          <cell r="I27">
            <v>1366375</v>
          </cell>
          <cell r="J27">
            <v>2317941</v>
          </cell>
          <cell r="K27">
            <v>2004765</v>
          </cell>
          <cell r="L27">
            <v>2671602</v>
          </cell>
          <cell r="M27">
            <v>2315286</v>
          </cell>
          <cell r="N27">
            <v>2068994</v>
          </cell>
          <cell r="O27">
            <v>2076039</v>
          </cell>
          <cell r="P27">
            <v>2105643</v>
          </cell>
          <cell r="Q27">
            <v>2016612</v>
          </cell>
          <cell r="R27">
            <v>1969133</v>
          </cell>
        </row>
        <row r="28">
          <cell r="A28">
            <v>442200</v>
          </cell>
          <cell r="D28" t="str">
            <v>REDSM</v>
          </cell>
          <cell r="G28">
            <v>166990</v>
          </cell>
          <cell r="H28">
            <v>158969</v>
          </cell>
          <cell r="I28">
            <v>168456</v>
          </cell>
          <cell r="J28">
            <v>178963</v>
          </cell>
          <cell r="K28">
            <v>186312</v>
          </cell>
          <cell r="L28">
            <v>213627</v>
          </cell>
          <cell r="M28">
            <v>103496</v>
          </cell>
          <cell r="N28">
            <v>92486</v>
          </cell>
          <cell r="O28">
            <v>92801</v>
          </cell>
          <cell r="P28">
            <v>94124</v>
          </cell>
          <cell r="Q28">
            <v>91936</v>
          </cell>
          <cell r="R28">
            <v>89771</v>
          </cell>
        </row>
        <row r="29">
          <cell r="A29">
            <v>442200</v>
          </cell>
          <cell r="D29" t="str">
            <v>REFC</v>
          </cell>
          <cell r="G29">
            <v>523932</v>
          </cell>
          <cell r="H29">
            <v>217236</v>
          </cell>
          <cell r="I29">
            <v>444291</v>
          </cell>
          <cell r="J29">
            <v>-38127</v>
          </cell>
          <cell r="K29">
            <v>545015</v>
          </cell>
          <cell r="L29">
            <v>-71887</v>
          </cell>
          <cell r="M29">
            <v>289195</v>
          </cell>
          <cell r="N29">
            <v>258772</v>
          </cell>
          <cell r="O29">
            <v>504156</v>
          </cell>
          <cell r="P29">
            <v>507533</v>
          </cell>
          <cell r="Q29">
            <v>424399</v>
          </cell>
          <cell r="R29">
            <v>239811</v>
          </cell>
        </row>
        <row r="30">
          <cell r="A30">
            <v>442200</v>
          </cell>
          <cell r="D30" t="str">
            <v>RKEPSM</v>
          </cell>
          <cell r="G30">
            <v>79602</v>
          </cell>
          <cell r="H30">
            <v>77712</v>
          </cell>
          <cell r="I30">
            <v>66541</v>
          </cell>
          <cell r="J30">
            <v>-103293</v>
          </cell>
          <cell r="K30">
            <v>-123048</v>
          </cell>
          <cell r="L30">
            <v>-165848</v>
          </cell>
          <cell r="M30">
            <v>-19309</v>
          </cell>
          <cell r="N30">
            <v>-225</v>
          </cell>
          <cell r="O30">
            <v>-64693</v>
          </cell>
          <cell r="P30">
            <v>-125012</v>
          </cell>
          <cell r="Q30">
            <v>-375920</v>
          </cell>
          <cell r="R30">
            <v>-165272</v>
          </cell>
        </row>
        <row r="31">
          <cell r="A31">
            <v>442200</v>
          </cell>
          <cell r="D31" t="str">
            <v>ROEESM</v>
          </cell>
          <cell r="G31">
            <v>275168</v>
          </cell>
          <cell r="H31">
            <v>490579</v>
          </cell>
          <cell r="I31">
            <v>530668</v>
          </cell>
          <cell r="J31">
            <v>456177</v>
          </cell>
          <cell r="K31">
            <v>323683</v>
          </cell>
          <cell r="L31">
            <v>829107</v>
          </cell>
          <cell r="M31">
            <v>348314</v>
          </cell>
          <cell r="N31">
            <v>290512</v>
          </cell>
          <cell r="O31">
            <v>367057</v>
          </cell>
          <cell r="P31">
            <v>713371</v>
          </cell>
          <cell r="Q31">
            <v>325476</v>
          </cell>
          <cell r="R31">
            <v>248900</v>
          </cell>
        </row>
        <row r="32">
          <cell r="A32">
            <v>442290</v>
          </cell>
          <cell r="D32" t="str">
            <v>UNBILL</v>
          </cell>
          <cell r="G32">
            <v>74110</v>
          </cell>
          <cell r="H32">
            <v>-324268</v>
          </cell>
          <cell r="I32">
            <v>456640</v>
          </cell>
          <cell r="J32">
            <v>1667048</v>
          </cell>
          <cell r="K32">
            <v>125552</v>
          </cell>
          <cell r="L32">
            <v>-1086454</v>
          </cell>
          <cell r="M32">
            <v>-82410</v>
          </cell>
          <cell r="N32">
            <v>128242</v>
          </cell>
          <cell r="O32">
            <v>39661</v>
          </cell>
          <cell r="P32">
            <v>-483233</v>
          </cell>
          <cell r="Q32">
            <v>-715484</v>
          </cell>
          <cell r="R32">
            <v>-156551</v>
          </cell>
        </row>
        <row r="33">
          <cell r="A33">
            <v>444000</v>
          </cell>
          <cell r="D33" t="str">
            <v>BBEREV</v>
          </cell>
          <cell r="G33">
            <v>-3515</v>
          </cell>
          <cell r="H33">
            <v>-94</v>
          </cell>
          <cell r="I33">
            <v>-1194</v>
          </cell>
          <cell r="J33">
            <v>-9512</v>
          </cell>
          <cell r="K33">
            <v>-3541</v>
          </cell>
          <cell r="L33">
            <v>-3701</v>
          </cell>
          <cell r="M33">
            <v>135097</v>
          </cell>
          <cell r="N33">
            <v>103181</v>
          </cell>
          <cell r="O33">
            <v>115218</v>
          </cell>
          <cell r="P33">
            <v>101933</v>
          </cell>
          <cell r="Q33">
            <v>109821</v>
          </cell>
          <cell r="R33">
            <v>105186</v>
          </cell>
        </row>
        <row r="34">
          <cell r="A34">
            <v>444000</v>
          </cell>
          <cell r="D34" t="str">
            <v>BEFREV</v>
          </cell>
          <cell r="G34">
            <v>34935</v>
          </cell>
          <cell r="H34">
            <v>27821</v>
          </cell>
          <cell r="I34">
            <v>30479</v>
          </cell>
          <cell r="J34">
            <v>38464</v>
          </cell>
          <cell r="K34">
            <v>32948</v>
          </cell>
          <cell r="L34">
            <v>34547</v>
          </cell>
          <cell r="M34">
            <v>45425</v>
          </cell>
          <cell r="N34">
            <v>34047</v>
          </cell>
          <cell r="O34">
            <v>37898</v>
          </cell>
          <cell r="P34">
            <v>34653</v>
          </cell>
          <cell r="Q34">
            <v>37651</v>
          </cell>
          <cell r="R34">
            <v>35446</v>
          </cell>
        </row>
        <row r="35">
          <cell r="A35">
            <v>444000</v>
          </cell>
          <cell r="D35" t="str">
            <v>REDSM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A36">
            <v>444000</v>
          </cell>
          <cell r="D36" t="str">
            <v>REFC</v>
          </cell>
          <cell r="G36">
            <v>13054</v>
          </cell>
          <cell r="H36">
            <v>4948</v>
          </cell>
          <cell r="I36">
            <v>10409</v>
          </cell>
          <cell r="J36">
            <v>-924</v>
          </cell>
          <cell r="K36">
            <v>10200</v>
          </cell>
          <cell r="L36">
            <v>-2830</v>
          </cell>
          <cell r="M36">
            <v>5674</v>
          </cell>
          <cell r="N36">
            <v>4258</v>
          </cell>
          <cell r="O36">
            <v>9203</v>
          </cell>
          <cell r="P36">
            <v>8353</v>
          </cell>
          <cell r="Q36">
            <v>7924</v>
          </cell>
          <cell r="R36">
            <v>4317</v>
          </cell>
        </row>
        <row r="37">
          <cell r="A37">
            <v>444000</v>
          </cell>
          <cell r="D37" t="str">
            <v>RKEPSM</v>
          </cell>
          <cell r="G37">
            <v>2894</v>
          </cell>
          <cell r="H37">
            <v>1599</v>
          </cell>
          <cell r="I37">
            <v>1843</v>
          </cell>
          <cell r="J37">
            <v>-1622</v>
          </cell>
          <cell r="K37">
            <v>-2045</v>
          </cell>
          <cell r="L37">
            <v>-2145</v>
          </cell>
          <cell r="M37">
            <v>-379</v>
          </cell>
          <cell r="N37">
            <v>-4</v>
          </cell>
          <cell r="O37">
            <v>-1181</v>
          </cell>
          <cell r="P37">
            <v>-2057</v>
          </cell>
          <cell r="Q37">
            <v>-7019</v>
          </cell>
          <cell r="R37">
            <v>-2975</v>
          </cell>
        </row>
        <row r="38">
          <cell r="A38">
            <v>444000</v>
          </cell>
          <cell r="D38" t="str">
            <v>ROEESM</v>
          </cell>
          <cell r="G38">
            <v>24144</v>
          </cell>
          <cell r="H38">
            <v>20717</v>
          </cell>
          <cell r="I38">
            <v>25140</v>
          </cell>
          <cell r="J38">
            <v>17904</v>
          </cell>
          <cell r="K38">
            <v>10341</v>
          </cell>
          <cell r="L38">
            <v>25428</v>
          </cell>
          <cell r="M38">
            <v>6834</v>
          </cell>
          <cell r="N38">
            <v>4781</v>
          </cell>
          <cell r="O38">
            <v>6701</v>
          </cell>
          <cell r="P38">
            <v>11740</v>
          </cell>
          <cell r="Q38">
            <v>6077</v>
          </cell>
          <cell r="R38">
            <v>4480</v>
          </cell>
        </row>
        <row r="39">
          <cell r="A39">
            <v>445000</v>
          </cell>
          <cell r="D39" t="str">
            <v>BBEREV</v>
          </cell>
          <cell r="G39">
            <v>1195738</v>
          </cell>
          <cell r="H39">
            <v>1007667</v>
          </cell>
          <cell r="I39">
            <v>1161785</v>
          </cell>
          <cell r="J39">
            <v>883010</v>
          </cell>
          <cell r="K39">
            <v>1537396</v>
          </cell>
          <cell r="L39">
            <v>1355066</v>
          </cell>
          <cell r="M39">
            <v>1582518</v>
          </cell>
          <cell r="N39">
            <v>1410184</v>
          </cell>
          <cell r="O39">
            <v>1262564</v>
          </cell>
          <cell r="P39">
            <v>1427908</v>
          </cell>
          <cell r="Q39">
            <v>1381753</v>
          </cell>
          <cell r="R39">
            <v>1507792</v>
          </cell>
        </row>
        <row r="40">
          <cell r="A40">
            <v>445000</v>
          </cell>
          <cell r="D40" t="str">
            <v>BEFREV</v>
          </cell>
          <cell r="G40">
            <v>450243</v>
          </cell>
          <cell r="H40">
            <v>355379</v>
          </cell>
          <cell r="I40">
            <v>507533</v>
          </cell>
          <cell r="J40">
            <v>551167</v>
          </cell>
          <cell r="K40">
            <v>799867</v>
          </cell>
          <cell r="L40">
            <v>750059</v>
          </cell>
          <cell r="M40">
            <v>841790</v>
          </cell>
          <cell r="N40">
            <v>750252</v>
          </cell>
          <cell r="O40">
            <v>653753</v>
          </cell>
          <cell r="P40">
            <v>751586</v>
          </cell>
          <cell r="Q40">
            <v>747023</v>
          </cell>
          <cell r="R40">
            <v>732538</v>
          </cell>
        </row>
        <row r="41">
          <cell r="A41">
            <v>445000</v>
          </cell>
          <cell r="D41" t="str">
            <v>REDSM</v>
          </cell>
          <cell r="G41">
            <v>57677</v>
          </cell>
          <cell r="H41">
            <v>47946</v>
          </cell>
          <cell r="I41">
            <v>58752</v>
          </cell>
          <cell r="J41">
            <v>48281</v>
          </cell>
          <cell r="K41">
            <v>77028</v>
          </cell>
          <cell r="L41">
            <v>68523</v>
          </cell>
          <cell r="M41">
            <v>37629</v>
          </cell>
          <cell r="N41">
            <v>33537</v>
          </cell>
          <cell r="O41">
            <v>29223</v>
          </cell>
          <cell r="P41">
            <v>33597</v>
          </cell>
          <cell r="Q41">
            <v>34056</v>
          </cell>
          <cell r="R41">
            <v>33396</v>
          </cell>
        </row>
        <row r="42">
          <cell r="A42">
            <v>445000</v>
          </cell>
          <cell r="D42" t="str">
            <v>REFC</v>
          </cell>
          <cell r="G42">
            <v>141606</v>
          </cell>
          <cell r="H42">
            <v>36535</v>
          </cell>
          <cell r="I42">
            <v>157276</v>
          </cell>
          <cell r="J42">
            <v>-6258</v>
          </cell>
          <cell r="K42">
            <v>172523</v>
          </cell>
          <cell r="L42">
            <v>-19106</v>
          </cell>
          <cell r="M42">
            <v>105145</v>
          </cell>
          <cell r="N42">
            <v>93835</v>
          </cell>
          <cell r="O42">
            <v>158761</v>
          </cell>
          <cell r="P42">
            <v>181158</v>
          </cell>
          <cell r="Q42">
            <v>157212</v>
          </cell>
          <cell r="R42">
            <v>89212</v>
          </cell>
        </row>
        <row r="43">
          <cell r="A43">
            <v>445000</v>
          </cell>
          <cell r="D43" t="str">
            <v>RKEPSM</v>
          </cell>
          <cell r="G43">
            <v>37010</v>
          </cell>
          <cell r="H43">
            <v>23140</v>
          </cell>
          <cell r="I43">
            <v>25420</v>
          </cell>
          <cell r="J43">
            <v>-23542</v>
          </cell>
          <cell r="K43">
            <v>-49422</v>
          </cell>
          <cell r="L43">
            <v>-46562</v>
          </cell>
          <cell r="M43">
            <v>-7020</v>
          </cell>
          <cell r="N43">
            <v>-82</v>
          </cell>
          <cell r="O43">
            <v>-20372</v>
          </cell>
          <cell r="P43">
            <v>-44621</v>
          </cell>
          <cell r="Q43">
            <v>-139254</v>
          </cell>
          <cell r="R43">
            <v>-61483</v>
          </cell>
        </row>
        <row r="44">
          <cell r="A44">
            <v>445000</v>
          </cell>
          <cell r="D44" t="str">
            <v>ROEESM</v>
          </cell>
          <cell r="G44">
            <v>129995</v>
          </cell>
          <cell r="H44">
            <v>151728</v>
          </cell>
          <cell r="I44">
            <v>212465</v>
          </cell>
          <cell r="J44">
            <v>130853</v>
          </cell>
          <cell r="K44">
            <v>157592</v>
          </cell>
          <cell r="L44">
            <v>280812</v>
          </cell>
          <cell r="M44">
            <v>126640</v>
          </cell>
          <cell r="N44">
            <v>105344</v>
          </cell>
          <cell r="O44">
            <v>115588</v>
          </cell>
          <cell r="P44">
            <v>254630</v>
          </cell>
          <cell r="Q44">
            <v>120568</v>
          </cell>
          <cell r="R44">
            <v>92593</v>
          </cell>
        </row>
        <row r="45">
          <cell r="A45">
            <v>445090</v>
          </cell>
          <cell r="D45" t="str">
            <v>UNBILL</v>
          </cell>
          <cell r="G45">
            <v>366906</v>
          </cell>
          <cell r="H45">
            <v>-298873</v>
          </cell>
          <cell r="I45">
            <v>-141261</v>
          </cell>
          <cell r="J45">
            <v>969054</v>
          </cell>
          <cell r="K45">
            <v>-512475</v>
          </cell>
          <cell r="L45">
            <v>244839</v>
          </cell>
          <cell r="M45">
            <v>-118341</v>
          </cell>
          <cell r="N45">
            <v>95102</v>
          </cell>
          <cell r="O45">
            <v>84384</v>
          </cell>
          <cell r="P45">
            <v>-377723</v>
          </cell>
          <cell r="Q45">
            <v>-293922</v>
          </cell>
          <cell r="R45">
            <v>-57226</v>
          </cell>
        </row>
        <row r="46">
          <cell r="A46">
            <v>447150</v>
          </cell>
          <cell r="D46" t="str">
            <v>CAPCTY</v>
          </cell>
          <cell r="G46">
            <v>-65269</v>
          </cell>
          <cell r="H46">
            <v>39464</v>
          </cell>
          <cell r="I46">
            <v>31212</v>
          </cell>
          <cell r="J46">
            <v>0</v>
          </cell>
          <cell r="K46">
            <v>-29524</v>
          </cell>
          <cell r="L46">
            <v>-15004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A47">
            <v>447150</v>
          </cell>
          <cell r="D47" t="str">
            <v>FACASM</v>
          </cell>
          <cell r="G47">
            <v>21719</v>
          </cell>
          <cell r="H47">
            <v>-409459</v>
          </cell>
          <cell r="I47">
            <v>488562</v>
          </cell>
          <cell r="J47">
            <v>29774</v>
          </cell>
          <cell r="K47">
            <v>43940</v>
          </cell>
          <cell r="L47">
            <v>4282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8">
          <cell r="A48">
            <v>447150</v>
          </cell>
          <cell r="D48" t="str">
            <v>FER668</v>
          </cell>
          <cell r="G48">
            <v>3441542</v>
          </cell>
          <cell r="H48">
            <v>0</v>
          </cell>
          <cell r="I48">
            <v>0</v>
          </cell>
          <cell r="J48">
            <v>3608634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A49">
            <v>447150</v>
          </cell>
          <cell r="D49" t="str">
            <v>SLSRSL</v>
          </cell>
          <cell r="G49">
            <v>574672</v>
          </cell>
          <cell r="H49">
            <v>938012</v>
          </cell>
          <cell r="I49">
            <v>33171</v>
          </cell>
          <cell r="J49">
            <v>963721</v>
          </cell>
          <cell r="K49">
            <v>2593754</v>
          </cell>
          <cell r="L49">
            <v>790327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</row>
        <row r="50">
          <cell r="A50">
            <v>447150</v>
          </cell>
          <cell r="J50">
            <v>0</v>
          </cell>
          <cell r="K50">
            <v>0</v>
          </cell>
          <cell r="L50">
            <v>0</v>
          </cell>
          <cell r="M50">
            <v>321694</v>
          </cell>
          <cell r="N50">
            <v>7216</v>
          </cell>
          <cell r="O50">
            <v>996340</v>
          </cell>
          <cell r="P50">
            <v>2433186</v>
          </cell>
          <cell r="Q50">
            <v>6520607</v>
          </cell>
          <cell r="R50">
            <v>2365808</v>
          </cell>
        </row>
        <row r="51">
          <cell r="A51">
            <v>448000</v>
          </cell>
          <cell r="D51" t="str">
            <v xml:space="preserve"> </v>
          </cell>
          <cell r="G51">
            <v>3462</v>
          </cell>
          <cell r="H51">
            <v>485</v>
          </cell>
          <cell r="I51">
            <v>448</v>
          </cell>
          <cell r="J51">
            <v>497</v>
          </cell>
          <cell r="K51">
            <v>111</v>
          </cell>
          <cell r="L51">
            <v>827</v>
          </cell>
          <cell r="M51">
            <v>1617</v>
          </cell>
          <cell r="N51">
            <v>1654</v>
          </cell>
          <cell r="O51">
            <v>1739</v>
          </cell>
          <cell r="P51">
            <v>3394</v>
          </cell>
          <cell r="Q51">
            <v>7650</v>
          </cell>
          <cell r="R51">
            <v>6096</v>
          </cell>
        </row>
        <row r="52">
          <cell r="A52">
            <v>449100</v>
          </cell>
          <cell r="D52" t="str">
            <v xml:space="preserve"> </v>
          </cell>
          <cell r="G52">
            <v>-403443</v>
          </cell>
          <cell r="H52">
            <v>540287</v>
          </cell>
          <cell r="I52">
            <v>352999</v>
          </cell>
          <cell r="J52">
            <v>-4368642</v>
          </cell>
          <cell r="K52">
            <v>-15507</v>
          </cell>
          <cell r="L52">
            <v>153652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A53">
            <v>449111</v>
          </cell>
          <cell r="D53" t="str">
            <v xml:space="preserve"> 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4">
          <cell r="A54">
            <v>450100</v>
          </cell>
          <cell r="G54">
            <v>84039</v>
          </cell>
          <cell r="H54">
            <v>73172</v>
          </cell>
          <cell r="I54">
            <v>75211</v>
          </cell>
          <cell r="J54">
            <v>80165</v>
          </cell>
          <cell r="K54">
            <v>88309</v>
          </cell>
          <cell r="L54">
            <v>128308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A55">
            <v>451100</v>
          </cell>
          <cell r="D55" t="str">
            <v>GP0000</v>
          </cell>
          <cell r="G55">
            <v>7312</v>
          </cell>
          <cell r="H55">
            <v>7264</v>
          </cell>
          <cell r="I55">
            <v>7275</v>
          </cell>
          <cell r="J55">
            <v>7350</v>
          </cell>
          <cell r="K55">
            <v>7436</v>
          </cell>
          <cell r="L55">
            <v>7446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</row>
        <row r="56">
          <cell r="A56">
            <v>451100</v>
          </cell>
          <cell r="D56" t="str">
            <v>MRJC</v>
          </cell>
          <cell r="G56">
            <v>-42345</v>
          </cell>
          <cell r="H56">
            <v>0</v>
          </cell>
          <cell r="I56">
            <v>0</v>
          </cell>
          <cell r="J56">
            <v>-57430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</row>
        <row r="57">
          <cell r="A57">
            <v>451100</v>
          </cell>
          <cell r="D57" t="str">
            <v>MROTH</v>
          </cell>
          <cell r="G57">
            <v>47061</v>
          </cell>
          <cell r="H57">
            <v>-10420</v>
          </cell>
          <cell r="I57">
            <v>19059</v>
          </cell>
          <cell r="J57">
            <v>14700</v>
          </cell>
          <cell r="K57">
            <v>14528</v>
          </cell>
          <cell r="L57">
            <v>14919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A58">
            <v>451100</v>
          </cell>
          <cell r="D58" t="str">
            <v>PDREV</v>
          </cell>
          <cell r="G58">
            <v>2247</v>
          </cell>
          <cell r="H58">
            <v>1884</v>
          </cell>
          <cell r="I58">
            <v>2485</v>
          </cell>
          <cell r="J58">
            <v>1783</v>
          </cell>
          <cell r="K58">
            <v>2409</v>
          </cell>
          <cell r="L58">
            <v>1668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A59">
            <v>451100</v>
          </cell>
          <cell r="J59">
            <v>0</v>
          </cell>
          <cell r="K59">
            <v>0</v>
          </cell>
          <cell r="L59">
            <v>0</v>
          </cell>
          <cell r="M59">
            <v>191993</v>
          </cell>
          <cell r="N59">
            <v>126933</v>
          </cell>
          <cell r="O59">
            <v>72693</v>
          </cell>
          <cell r="P59">
            <v>84503</v>
          </cell>
          <cell r="Q59">
            <v>91293</v>
          </cell>
          <cell r="R59">
            <v>116503</v>
          </cell>
        </row>
        <row r="60">
          <cell r="A60">
            <v>454004</v>
          </cell>
          <cell r="D60" t="str">
            <v>OARG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A61">
            <v>454004</v>
          </cell>
          <cell r="D61" t="str">
            <v>SMCDST</v>
          </cell>
          <cell r="G61">
            <v>711</v>
          </cell>
          <cell r="H61">
            <v>688</v>
          </cell>
          <cell r="I61">
            <v>711</v>
          </cell>
          <cell r="J61">
            <v>688</v>
          </cell>
          <cell r="K61">
            <v>711</v>
          </cell>
          <cell r="L61">
            <v>711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A62">
            <v>454004</v>
          </cell>
          <cell r="D62" t="str">
            <v>SMCLRG</v>
          </cell>
          <cell r="G62">
            <v>575</v>
          </cell>
          <cell r="H62">
            <v>0</v>
          </cell>
          <cell r="I62">
            <v>0</v>
          </cell>
          <cell r="J62">
            <v>5711</v>
          </cell>
          <cell r="K62">
            <v>37</v>
          </cell>
          <cell r="L62">
            <v>37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A63">
            <v>454100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A64">
            <v>454100</v>
          </cell>
          <cell r="D64" t="str">
            <v>BBEREV</v>
          </cell>
          <cell r="G64">
            <v>46</v>
          </cell>
          <cell r="H64">
            <v>21</v>
          </cell>
          <cell r="I64">
            <v>71</v>
          </cell>
          <cell r="J64">
            <v>46</v>
          </cell>
          <cell r="K64">
            <v>42</v>
          </cell>
          <cell r="L64">
            <v>45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A65">
            <v>454200</v>
          </cell>
          <cell r="D65" t="str">
            <v xml:space="preserve"> </v>
          </cell>
          <cell r="J65">
            <v>0</v>
          </cell>
          <cell r="K65">
            <v>0</v>
          </cell>
          <cell r="L65">
            <v>0</v>
          </cell>
          <cell r="M65">
            <v>50000</v>
          </cell>
          <cell r="N65">
            <v>50000</v>
          </cell>
          <cell r="O65">
            <v>50000</v>
          </cell>
          <cell r="P65">
            <v>50000</v>
          </cell>
          <cell r="Q65">
            <v>58333</v>
          </cell>
          <cell r="R65">
            <v>58333</v>
          </cell>
        </row>
        <row r="66">
          <cell r="A66">
            <v>454200</v>
          </cell>
          <cell r="D66" t="str">
            <v>PDREV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A67">
            <v>454210</v>
          </cell>
          <cell r="D67" t="str">
            <v>PDREV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</row>
        <row r="68">
          <cell r="A68">
            <v>454300</v>
          </cell>
          <cell r="J68">
            <v>0</v>
          </cell>
          <cell r="K68">
            <v>0</v>
          </cell>
          <cell r="L68">
            <v>11221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</row>
        <row r="69">
          <cell r="A69">
            <v>454300</v>
          </cell>
          <cell r="D69" t="str">
            <v>WRLATT</v>
          </cell>
          <cell r="G69">
            <v>304</v>
          </cell>
          <cell r="H69">
            <v>304</v>
          </cell>
          <cell r="I69">
            <v>304</v>
          </cell>
          <cell r="J69">
            <v>304</v>
          </cell>
          <cell r="K69">
            <v>304</v>
          </cell>
          <cell r="L69">
            <v>304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</row>
        <row r="70">
          <cell r="A70">
            <v>454400</v>
          </cell>
          <cell r="D70" t="str">
            <v xml:space="preserve"> </v>
          </cell>
          <cell r="G70">
            <v>98316</v>
          </cell>
          <cell r="H70">
            <v>92522</v>
          </cell>
          <cell r="I70">
            <v>92522</v>
          </cell>
          <cell r="J70">
            <v>92522</v>
          </cell>
          <cell r="K70">
            <v>92522</v>
          </cell>
          <cell r="L70">
            <v>98341</v>
          </cell>
          <cell r="M70">
            <v>66666</v>
          </cell>
          <cell r="N70">
            <v>66666</v>
          </cell>
          <cell r="O70">
            <v>66666</v>
          </cell>
          <cell r="P70">
            <v>66666</v>
          </cell>
          <cell r="Q70">
            <v>66666</v>
          </cell>
          <cell r="R70">
            <v>66666</v>
          </cell>
        </row>
        <row r="71">
          <cell r="A71">
            <v>454400</v>
          </cell>
          <cell r="D71" t="str">
            <v>BDPCHG</v>
          </cell>
          <cell r="J71">
            <v>0</v>
          </cell>
          <cell r="K71">
            <v>0</v>
          </cell>
          <cell r="L71">
            <v>0</v>
          </cell>
          <cell r="M71">
            <v>41667</v>
          </cell>
          <cell r="N71">
            <v>41667</v>
          </cell>
          <cell r="O71">
            <v>41667</v>
          </cell>
          <cell r="P71">
            <v>41667</v>
          </cell>
          <cell r="Q71">
            <v>41667</v>
          </cell>
          <cell r="R71">
            <v>41667</v>
          </cell>
        </row>
        <row r="72">
          <cell r="A72">
            <v>456025</v>
          </cell>
          <cell r="D72" t="str">
            <v xml:space="preserve"> </v>
          </cell>
          <cell r="G72">
            <v>461918</v>
          </cell>
          <cell r="H72">
            <v>875284</v>
          </cell>
          <cell r="I72">
            <v>618159</v>
          </cell>
          <cell r="J72">
            <v>623412</v>
          </cell>
          <cell r="K72">
            <v>481574</v>
          </cell>
          <cell r="L72">
            <v>282830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A73">
            <v>456040</v>
          </cell>
          <cell r="D73" t="str">
            <v xml:space="preserve"> </v>
          </cell>
          <cell r="G73">
            <v>50</v>
          </cell>
          <cell r="H73">
            <v>100</v>
          </cell>
          <cell r="I73">
            <v>50</v>
          </cell>
          <cell r="J73">
            <v>50</v>
          </cell>
          <cell r="K73">
            <v>50</v>
          </cell>
          <cell r="L73">
            <v>50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A74">
            <v>456075</v>
          </cell>
          <cell r="D74" t="str">
            <v xml:space="preserve"> 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A75">
            <v>456100</v>
          </cell>
          <cell r="D75" t="str">
            <v xml:space="preserve"> 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A76">
            <v>456110</v>
          </cell>
          <cell r="D76" t="str">
            <v xml:space="preserve"> </v>
          </cell>
          <cell r="G76">
            <v>13968</v>
          </cell>
          <cell r="H76">
            <v>13496</v>
          </cell>
          <cell r="I76">
            <v>12967</v>
          </cell>
          <cell r="J76">
            <v>14509</v>
          </cell>
          <cell r="K76">
            <v>22536</v>
          </cell>
          <cell r="L76">
            <v>22028</v>
          </cell>
          <cell r="M76">
            <v>12083</v>
          </cell>
          <cell r="N76">
            <v>12083</v>
          </cell>
          <cell r="O76">
            <v>12083</v>
          </cell>
          <cell r="P76">
            <v>12083</v>
          </cell>
          <cell r="Q76">
            <v>12083</v>
          </cell>
          <cell r="R76">
            <v>12083</v>
          </cell>
        </row>
        <row r="77">
          <cell r="A77">
            <v>456111</v>
          </cell>
          <cell r="D77" t="str">
            <v>FACFTR</v>
          </cell>
          <cell r="G77">
            <v>179445</v>
          </cell>
          <cell r="H77">
            <v>322640</v>
          </cell>
          <cell r="I77">
            <v>775400</v>
          </cell>
          <cell r="J77">
            <v>419012</v>
          </cell>
          <cell r="K77">
            <v>611434</v>
          </cell>
          <cell r="L77">
            <v>262716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A78">
            <v>456970</v>
          </cell>
          <cell r="D78" t="str">
            <v xml:space="preserve"> </v>
          </cell>
          <cell r="G78">
            <v>6269</v>
          </cell>
          <cell r="H78">
            <v>4005</v>
          </cell>
          <cell r="I78">
            <v>3667</v>
          </cell>
          <cell r="J78">
            <v>4131</v>
          </cell>
          <cell r="K78">
            <v>5082</v>
          </cell>
          <cell r="L78">
            <v>4984</v>
          </cell>
          <cell r="M78">
            <v>2042</v>
          </cell>
          <cell r="N78">
            <v>2042</v>
          </cell>
          <cell r="O78">
            <v>2042</v>
          </cell>
          <cell r="P78">
            <v>2042</v>
          </cell>
          <cell r="Q78">
            <v>2042</v>
          </cell>
          <cell r="R78">
            <v>2042</v>
          </cell>
        </row>
        <row r="79">
          <cell r="A79">
            <v>457105</v>
          </cell>
          <cell r="D79" t="str">
            <v xml:space="preserve"> </v>
          </cell>
          <cell r="G79">
            <v>17271</v>
          </cell>
          <cell r="H79">
            <v>17206</v>
          </cell>
          <cell r="I79">
            <v>16259</v>
          </cell>
          <cell r="J79">
            <v>18222</v>
          </cell>
          <cell r="K79">
            <v>28510</v>
          </cell>
          <cell r="L79">
            <v>26007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</sheetData>
      <sheetData sheetId="7">
        <row r="11">
          <cell r="A11">
            <v>403002</v>
          </cell>
        </row>
      </sheetData>
      <sheetData sheetId="8">
        <row r="12">
          <cell r="A12">
            <v>440000</v>
          </cell>
          <cell r="D12" t="str">
            <v>BBEREV</v>
          </cell>
          <cell r="G12">
            <v>5911211</v>
          </cell>
          <cell r="H12">
            <v>6027516</v>
          </cell>
          <cell r="I12">
            <v>5340836</v>
          </cell>
          <cell r="J12">
            <v>4027889</v>
          </cell>
          <cell r="K12">
            <v>4032443</v>
          </cell>
          <cell r="L12">
            <v>5449993</v>
          </cell>
          <cell r="M12">
            <v>6174453</v>
          </cell>
          <cell r="N12">
            <v>5554103</v>
          </cell>
          <cell r="O12">
            <v>5197030</v>
          </cell>
          <cell r="P12">
            <v>4385560</v>
          </cell>
          <cell r="Q12">
            <v>3756750</v>
          </cell>
          <cell r="R12">
            <v>4857877</v>
          </cell>
        </row>
        <row r="13">
          <cell r="A13">
            <v>440000</v>
          </cell>
          <cell r="D13" t="str">
            <v>BEFREV</v>
          </cell>
          <cell r="G13">
            <v>5092559</v>
          </cell>
          <cell r="H13">
            <v>5230959</v>
          </cell>
          <cell r="I13">
            <v>4722124</v>
          </cell>
          <cell r="J13">
            <v>3299529</v>
          </cell>
          <cell r="K13">
            <v>3238123</v>
          </cell>
          <cell r="L13">
            <v>4626323</v>
          </cell>
          <cell r="M13">
            <v>5505633</v>
          </cell>
          <cell r="N13">
            <v>4783424</v>
          </cell>
          <cell r="O13">
            <v>4534748</v>
          </cell>
          <cell r="P13">
            <v>3708733</v>
          </cell>
          <cell r="Q13">
            <v>2908510</v>
          </cell>
          <cell r="R13">
            <v>3998235</v>
          </cell>
        </row>
        <row r="14">
          <cell r="A14">
            <v>440000</v>
          </cell>
          <cell r="D14" t="str">
            <v>BBEREV</v>
          </cell>
          <cell r="G14">
            <v>5558850</v>
          </cell>
          <cell r="H14">
            <v>5685217</v>
          </cell>
          <cell r="I14">
            <v>5223371</v>
          </cell>
          <cell r="J14">
            <v>3931133</v>
          </cell>
          <cell r="K14">
            <v>3875860</v>
          </cell>
          <cell r="L14">
            <v>5137920</v>
          </cell>
          <cell r="M14">
            <v>5937526</v>
          </cell>
          <cell r="N14">
            <v>5281773</v>
          </cell>
          <cell r="O14">
            <v>5056309</v>
          </cell>
          <cell r="P14">
            <v>4306182</v>
          </cell>
          <cell r="Q14">
            <v>3579480</v>
          </cell>
          <cell r="R14">
            <v>4570229</v>
          </cell>
        </row>
        <row r="15">
          <cell r="A15">
            <v>440000</v>
          </cell>
          <cell r="D15" t="str">
            <v>BBEREV</v>
          </cell>
          <cell r="G15">
            <v>431317</v>
          </cell>
          <cell r="H15">
            <v>441122</v>
          </cell>
          <cell r="I15">
            <v>405287</v>
          </cell>
          <cell r="J15">
            <v>305021</v>
          </cell>
          <cell r="K15">
            <v>300732</v>
          </cell>
          <cell r="L15">
            <v>398657</v>
          </cell>
          <cell r="M15">
            <v>460699</v>
          </cell>
          <cell r="N15">
            <v>409818</v>
          </cell>
          <cell r="O15">
            <v>392324</v>
          </cell>
          <cell r="P15">
            <v>334121</v>
          </cell>
          <cell r="Q15">
            <v>277736</v>
          </cell>
          <cell r="R15">
            <v>354609</v>
          </cell>
        </row>
        <row r="16">
          <cell r="A16">
            <v>440000</v>
          </cell>
          <cell r="D16" t="str">
            <v>REDSM</v>
          </cell>
          <cell r="G16">
            <v>399505</v>
          </cell>
          <cell r="H16">
            <v>410362</v>
          </cell>
          <cell r="I16">
            <v>370445</v>
          </cell>
          <cell r="J16">
            <v>258844</v>
          </cell>
          <cell r="K16">
            <v>254027</v>
          </cell>
          <cell r="L16">
            <v>362929</v>
          </cell>
          <cell r="M16">
            <v>451468</v>
          </cell>
          <cell r="N16">
            <v>392246</v>
          </cell>
          <cell r="O16">
            <v>371855</v>
          </cell>
          <cell r="P16">
            <v>304121</v>
          </cell>
          <cell r="Q16">
            <v>238501</v>
          </cell>
          <cell r="R16">
            <v>327860</v>
          </cell>
        </row>
        <row r="17">
          <cell r="A17">
            <v>440000</v>
          </cell>
          <cell r="D17" t="str">
            <v>REFC</v>
          </cell>
          <cell r="G17">
            <v>145286</v>
          </cell>
          <cell r="H17">
            <v>121004</v>
          </cell>
          <cell r="I17">
            <v>344618</v>
          </cell>
          <cell r="J17">
            <v>190720</v>
          </cell>
          <cell r="K17">
            <v>959934</v>
          </cell>
          <cell r="L17">
            <v>1678374</v>
          </cell>
          <cell r="M17">
            <v>1473040</v>
          </cell>
          <cell r="N17">
            <v>115551</v>
          </cell>
          <cell r="O17">
            <v>77210</v>
          </cell>
          <cell r="P17">
            <v>-38356</v>
          </cell>
          <cell r="Q17">
            <v>124584</v>
          </cell>
          <cell r="R17">
            <v>19459</v>
          </cell>
        </row>
        <row r="18">
          <cell r="A18">
            <v>440000</v>
          </cell>
          <cell r="D18" t="str">
            <v>RKEPSM</v>
          </cell>
          <cell r="G18">
            <v>-1007066</v>
          </cell>
          <cell r="H18">
            <v>-632218</v>
          </cell>
          <cell r="I18">
            <v>-70103</v>
          </cell>
          <cell r="J18">
            <v>-44</v>
          </cell>
          <cell r="K18">
            <v>-184028</v>
          </cell>
          <cell r="L18">
            <v>-467396</v>
          </cell>
          <cell r="M18">
            <v>-1215562</v>
          </cell>
          <cell r="N18">
            <v>-573157</v>
          </cell>
          <cell r="O18">
            <v>-454163</v>
          </cell>
          <cell r="P18">
            <v>-325869</v>
          </cell>
          <cell r="Q18">
            <v>-323602</v>
          </cell>
          <cell r="R18">
            <v>-301287</v>
          </cell>
        </row>
        <row r="19">
          <cell r="A19">
            <v>440000</v>
          </cell>
          <cell r="D19" t="str">
            <v>ROEESM</v>
          </cell>
          <cell r="G19">
            <v>1130456</v>
          </cell>
          <cell r="H19">
            <v>1046575</v>
          </cell>
          <cell r="I19">
            <v>1238522</v>
          </cell>
          <cell r="J19">
            <v>442330</v>
          </cell>
          <cell r="K19">
            <v>628245</v>
          </cell>
          <cell r="L19">
            <v>1277205</v>
          </cell>
          <cell r="M19">
            <v>852435</v>
          </cell>
          <cell r="N19">
            <v>609124</v>
          </cell>
          <cell r="O19">
            <v>738727</v>
          </cell>
          <cell r="P19">
            <v>345498</v>
          </cell>
          <cell r="Q19">
            <v>337694</v>
          </cell>
          <cell r="R19">
            <v>869728</v>
          </cell>
        </row>
        <row r="20">
          <cell r="A20">
            <v>440990</v>
          </cell>
          <cell r="D20" t="str">
            <v>UNBILL</v>
          </cell>
          <cell r="G20">
            <v>39246</v>
          </cell>
          <cell r="H20">
            <v>36618</v>
          </cell>
          <cell r="I20">
            <v>-1861921</v>
          </cell>
          <cell r="J20">
            <v>-117079</v>
          </cell>
          <cell r="K20">
            <v>2217107</v>
          </cell>
          <cell r="L20">
            <v>1847111</v>
          </cell>
          <cell r="M20">
            <v>-2023859</v>
          </cell>
          <cell r="N20">
            <v>-304049</v>
          </cell>
          <cell r="O20">
            <v>-2011248</v>
          </cell>
          <cell r="P20">
            <v>-1319225</v>
          </cell>
          <cell r="Q20">
            <v>2026219</v>
          </cell>
          <cell r="R20">
            <v>1757152</v>
          </cell>
        </row>
        <row r="21">
          <cell r="A21">
            <v>442100</v>
          </cell>
          <cell r="D21" t="str">
            <v>BBEREV</v>
          </cell>
          <cell r="G21">
            <v>3656553</v>
          </cell>
          <cell r="H21">
            <v>3532337</v>
          </cell>
          <cell r="I21">
            <v>3317659</v>
          </cell>
          <cell r="J21">
            <v>3094689</v>
          </cell>
          <cell r="K21">
            <v>3030147</v>
          </cell>
          <cell r="L21">
            <v>3202417</v>
          </cell>
          <cell r="M21">
            <v>3179161</v>
          </cell>
          <cell r="N21">
            <v>2899142</v>
          </cell>
          <cell r="O21">
            <v>3029716</v>
          </cell>
          <cell r="P21">
            <v>3025803</v>
          </cell>
          <cell r="Q21">
            <v>2967061</v>
          </cell>
          <cell r="R21">
            <v>3376915</v>
          </cell>
        </row>
        <row r="22">
          <cell r="A22">
            <v>442100</v>
          </cell>
          <cell r="D22" t="str">
            <v>BEFREV</v>
          </cell>
          <cell r="G22">
            <v>4573674</v>
          </cell>
          <cell r="H22">
            <v>4427086</v>
          </cell>
          <cell r="I22">
            <v>4373186</v>
          </cell>
          <cell r="J22">
            <v>3901011</v>
          </cell>
          <cell r="K22">
            <v>3667639</v>
          </cell>
          <cell r="L22">
            <v>4064455</v>
          </cell>
          <cell r="M22">
            <v>4211860</v>
          </cell>
          <cell r="N22">
            <v>3639590</v>
          </cell>
          <cell r="O22">
            <v>3945394</v>
          </cell>
          <cell r="P22">
            <v>3895549</v>
          </cell>
          <cell r="Q22">
            <v>3506857</v>
          </cell>
          <cell r="R22">
            <v>4096101</v>
          </cell>
        </row>
        <row r="23">
          <cell r="A23">
            <v>442100</v>
          </cell>
          <cell r="D23" t="str">
            <v>BBEREV</v>
          </cell>
          <cell r="G23">
            <v>4992810</v>
          </cell>
          <cell r="H23">
            <v>4870485</v>
          </cell>
          <cell r="I23">
            <v>4769457</v>
          </cell>
          <cell r="J23">
            <v>4327106</v>
          </cell>
          <cell r="K23">
            <v>4181017</v>
          </cell>
          <cell r="L23">
            <v>4286407</v>
          </cell>
          <cell r="M23">
            <v>4440731</v>
          </cell>
          <cell r="N23">
            <v>4027158</v>
          </cell>
          <cell r="O23">
            <v>4310313</v>
          </cell>
          <cell r="P23">
            <v>4315566</v>
          </cell>
          <cell r="Q23">
            <v>3982943</v>
          </cell>
          <cell r="R23">
            <v>4557630</v>
          </cell>
        </row>
        <row r="24">
          <cell r="A24">
            <v>442100</v>
          </cell>
          <cell r="D24" t="str">
            <v>BBEREV</v>
          </cell>
          <cell r="G24">
            <v>463129</v>
          </cell>
          <cell r="H24">
            <v>451782</v>
          </cell>
          <cell r="I24">
            <v>442411</v>
          </cell>
          <cell r="J24">
            <v>401379</v>
          </cell>
          <cell r="K24">
            <v>387828</v>
          </cell>
          <cell r="L24">
            <v>397604</v>
          </cell>
          <cell r="M24">
            <v>411919</v>
          </cell>
          <cell r="N24">
            <v>373556</v>
          </cell>
          <cell r="O24">
            <v>399821</v>
          </cell>
          <cell r="P24">
            <v>400309</v>
          </cell>
          <cell r="Q24">
            <v>369455</v>
          </cell>
          <cell r="R24">
            <v>422762</v>
          </cell>
        </row>
        <row r="25">
          <cell r="A25">
            <v>442100</v>
          </cell>
          <cell r="D25" t="str">
            <v>REDSM</v>
          </cell>
          <cell r="G25">
            <v>208510</v>
          </cell>
          <cell r="H25">
            <v>201827</v>
          </cell>
          <cell r="I25">
            <v>199370</v>
          </cell>
          <cell r="J25">
            <v>177844</v>
          </cell>
          <cell r="K25">
            <v>167204</v>
          </cell>
          <cell r="L25">
            <v>185295</v>
          </cell>
          <cell r="M25">
            <v>201990</v>
          </cell>
          <cell r="N25">
            <v>174545</v>
          </cell>
          <cell r="O25">
            <v>189211</v>
          </cell>
          <cell r="P25">
            <v>186820</v>
          </cell>
          <cell r="Q25">
            <v>168180</v>
          </cell>
          <cell r="R25">
            <v>196438</v>
          </cell>
        </row>
        <row r="26">
          <cell r="A26">
            <v>442100</v>
          </cell>
          <cell r="D26" t="str">
            <v>REFC</v>
          </cell>
          <cell r="G26">
            <v>130483</v>
          </cell>
          <cell r="H26">
            <v>102409</v>
          </cell>
          <cell r="I26">
            <v>319152</v>
          </cell>
          <cell r="J26">
            <v>225487</v>
          </cell>
          <cell r="K26">
            <v>1087263</v>
          </cell>
          <cell r="L26">
            <v>1474535</v>
          </cell>
          <cell r="M26">
            <v>1126889</v>
          </cell>
          <cell r="N26">
            <v>87920</v>
          </cell>
          <cell r="O26">
            <v>67175</v>
          </cell>
          <cell r="P26">
            <v>-40288</v>
          </cell>
          <cell r="Q26">
            <v>150214</v>
          </cell>
          <cell r="R26">
            <v>19936</v>
          </cell>
        </row>
        <row r="27">
          <cell r="A27">
            <v>442100</v>
          </cell>
          <cell r="D27" t="str">
            <v>RKEPSM</v>
          </cell>
          <cell r="G27">
            <v>-904456</v>
          </cell>
          <cell r="H27">
            <v>-535061</v>
          </cell>
          <cell r="I27">
            <v>-64922</v>
          </cell>
          <cell r="J27">
            <v>-52</v>
          </cell>
          <cell r="K27">
            <v>-208438</v>
          </cell>
          <cell r="L27">
            <v>-410631</v>
          </cell>
          <cell r="M27">
            <v>-929916</v>
          </cell>
          <cell r="N27">
            <v>-436101</v>
          </cell>
          <cell r="O27">
            <v>-395138</v>
          </cell>
          <cell r="P27">
            <v>-342284</v>
          </cell>
          <cell r="Q27">
            <v>-390174</v>
          </cell>
          <cell r="R27">
            <v>-308661</v>
          </cell>
        </row>
        <row r="28">
          <cell r="A28">
            <v>442100</v>
          </cell>
          <cell r="D28" t="str">
            <v>ROEESM</v>
          </cell>
          <cell r="G28">
            <v>1015273</v>
          </cell>
          <cell r="H28">
            <v>885742</v>
          </cell>
          <cell r="I28">
            <v>1147003</v>
          </cell>
          <cell r="J28">
            <v>522964</v>
          </cell>
          <cell r="K28">
            <v>711577</v>
          </cell>
          <cell r="L28">
            <v>1122088</v>
          </cell>
          <cell r="M28">
            <v>652121</v>
          </cell>
          <cell r="N28">
            <v>463468</v>
          </cell>
          <cell r="O28">
            <v>642719</v>
          </cell>
          <cell r="P28">
            <v>362901</v>
          </cell>
          <cell r="Q28">
            <v>407165</v>
          </cell>
          <cell r="R28">
            <v>891017</v>
          </cell>
        </row>
        <row r="29">
          <cell r="A29">
            <v>442190</v>
          </cell>
          <cell r="D29" t="str">
            <v>UNBILL</v>
          </cell>
          <cell r="G29">
            <v>-542827</v>
          </cell>
          <cell r="H29">
            <v>459256</v>
          </cell>
          <cell r="I29">
            <v>201384</v>
          </cell>
          <cell r="J29">
            <v>-492352</v>
          </cell>
          <cell r="K29">
            <v>804487</v>
          </cell>
          <cell r="L29">
            <v>-231217</v>
          </cell>
          <cell r="M29">
            <v>-1478804</v>
          </cell>
          <cell r="N29">
            <v>156211</v>
          </cell>
          <cell r="O29">
            <v>-325120</v>
          </cell>
          <cell r="P29">
            <v>-961849</v>
          </cell>
          <cell r="Q29">
            <v>1059627</v>
          </cell>
          <cell r="R29">
            <v>1377087</v>
          </cell>
        </row>
        <row r="30">
          <cell r="A30">
            <v>442200</v>
          </cell>
          <cell r="D30" t="str">
            <v>BBEREV</v>
          </cell>
          <cell r="G30">
            <v>1496434</v>
          </cell>
          <cell r="H30">
            <v>1522366</v>
          </cell>
          <cell r="I30">
            <v>1431295</v>
          </cell>
          <cell r="J30">
            <v>1351379</v>
          </cell>
          <cell r="K30">
            <v>1400773</v>
          </cell>
          <cell r="L30">
            <v>1368896</v>
          </cell>
          <cell r="M30">
            <v>1268252</v>
          </cell>
          <cell r="N30">
            <v>1315725</v>
          </cell>
          <cell r="O30">
            <v>1212828</v>
          </cell>
          <cell r="P30">
            <v>1240465</v>
          </cell>
          <cell r="Q30">
            <v>1371103</v>
          </cell>
          <cell r="R30">
            <v>1446545</v>
          </cell>
        </row>
        <row r="31">
          <cell r="A31">
            <v>442200</v>
          </cell>
          <cell r="D31" t="str">
            <v>BEFREV</v>
          </cell>
          <cell r="G31">
            <v>2223932</v>
          </cell>
          <cell r="H31">
            <v>2266538</v>
          </cell>
          <cell r="I31">
            <v>2273000</v>
          </cell>
          <cell r="J31">
            <v>2061262</v>
          </cell>
          <cell r="K31">
            <v>2066236</v>
          </cell>
          <cell r="L31">
            <v>2107184</v>
          </cell>
          <cell r="M31">
            <v>2036119</v>
          </cell>
          <cell r="N31">
            <v>1996531</v>
          </cell>
          <cell r="O31">
            <v>1962526</v>
          </cell>
          <cell r="P31">
            <v>1997491</v>
          </cell>
          <cell r="Q31">
            <v>1976882</v>
          </cell>
          <cell r="R31">
            <v>2110906</v>
          </cell>
        </row>
        <row r="32">
          <cell r="A32">
            <v>442200</v>
          </cell>
          <cell r="D32" t="str">
            <v>BBEREV</v>
          </cell>
          <cell r="G32">
            <v>2138939</v>
          </cell>
          <cell r="H32">
            <v>2206443</v>
          </cell>
          <cell r="I32">
            <v>2166868</v>
          </cell>
          <cell r="J32">
            <v>1957019</v>
          </cell>
          <cell r="K32">
            <v>1973317</v>
          </cell>
          <cell r="L32">
            <v>1854417</v>
          </cell>
          <cell r="M32">
            <v>1830904</v>
          </cell>
          <cell r="N32">
            <v>1889679</v>
          </cell>
          <cell r="O32">
            <v>1748864</v>
          </cell>
          <cell r="P32">
            <v>1782268</v>
          </cell>
          <cell r="Q32">
            <v>1851792</v>
          </cell>
          <cell r="R32">
            <v>2003724</v>
          </cell>
        </row>
        <row r="33">
          <cell r="A33">
            <v>442200</v>
          </cell>
          <cell r="D33" t="str">
            <v>BBEREV</v>
          </cell>
          <cell r="G33">
            <v>189064</v>
          </cell>
          <cell r="H33">
            <v>195031</v>
          </cell>
          <cell r="I33">
            <v>191533</v>
          </cell>
          <cell r="J33">
            <v>172984</v>
          </cell>
          <cell r="K33">
            <v>174425</v>
          </cell>
          <cell r="L33">
            <v>163915</v>
          </cell>
          <cell r="M33">
            <v>161837</v>
          </cell>
          <cell r="N33">
            <v>167032</v>
          </cell>
          <cell r="O33">
            <v>154585</v>
          </cell>
          <cell r="P33">
            <v>157538</v>
          </cell>
          <cell r="Q33">
            <v>163683</v>
          </cell>
          <cell r="R33">
            <v>177112</v>
          </cell>
        </row>
        <row r="34">
          <cell r="A34">
            <v>442200</v>
          </cell>
          <cell r="D34" t="str">
            <v>REDSM</v>
          </cell>
          <cell r="G34">
            <v>101387</v>
          </cell>
          <cell r="H34">
            <v>103329</v>
          </cell>
          <cell r="I34">
            <v>103624</v>
          </cell>
          <cell r="J34">
            <v>93971</v>
          </cell>
          <cell r="K34">
            <v>94198</v>
          </cell>
          <cell r="L34">
            <v>96065</v>
          </cell>
          <cell r="M34">
            <v>97647</v>
          </cell>
          <cell r="N34">
            <v>95748</v>
          </cell>
          <cell r="O34">
            <v>94118</v>
          </cell>
          <cell r="P34">
            <v>95794</v>
          </cell>
          <cell r="Q34">
            <v>94806</v>
          </cell>
          <cell r="R34">
            <v>101234</v>
          </cell>
        </row>
        <row r="35">
          <cell r="A35">
            <v>442200</v>
          </cell>
          <cell r="D35" t="str">
            <v>REFC</v>
          </cell>
          <cell r="G35">
            <v>63447</v>
          </cell>
          <cell r="H35">
            <v>52430</v>
          </cell>
          <cell r="I35">
            <v>165882</v>
          </cell>
          <cell r="J35">
            <v>119146</v>
          </cell>
          <cell r="K35">
            <v>612531</v>
          </cell>
          <cell r="L35">
            <v>764461</v>
          </cell>
          <cell r="M35">
            <v>544767</v>
          </cell>
          <cell r="N35">
            <v>48229</v>
          </cell>
          <cell r="O35">
            <v>33414</v>
          </cell>
          <cell r="P35">
            <v>-20658</v>
          </cell>
          <cell r="Q35">
            <v>84678</v>
          </cell>
          <cell r="R35">
            <v>10274</v>
          </cell>
        </row>
        <row r="36">
          <cell r="A36">
            <v>442200</v>
          </cell>
          <cell r="D36" t="str">
            <v>RKEPSM</v>
          </cell>
          <cell r="G36">
            <v>-439788</v>
          </cell>
          <cell r="H36">
            <v>-273936</v>
          </cell>
          <cell r="I36">
            <v>-33744</v>
          </cell>
          <cell r="J36">
            <v>-27</v>
          </cell>
          <cell r="K36">
            <v>-117427</v>
          </cell>
          <cell r="L36">
            <v>-212888</v>
          </cell>
          <cell r="M36">
            <v>-449545</v>
          </cell>
          <cell r="N36">
            <v>-239227</v>
          </cell>
          <cell r="O36">
            <v>-196550</v>
          </cell>
          <cell r="P36">
            <v>-175510</v>
          </cell>
          <cell r="Q36">
            <v>-219948</v>
          </cell>
          <cell r="R36">
            <v>-159067</v>
          </cell>
        </row>
        <row r="37">
          <cell r="A37">
            <v>442200</v>
          </cell>
          <cell r="D37" t="str">
            <v>ROEESM</v>
          </cell>
          <cell r="G37">
            <v>493672</v>
          </cell>
          <cell r="H37">
            <v>453474</v>
          </cell>
          <cell r="I37">
            <v>596164</v>
          </cell>
          <cell r="J37">
            <v>276330</v>
          </cell>
          <cell r="K37">
            <v>400881</v>
          </cell>
          <cell r="L37">
            <v>581737</v>
          </cell>
          <cell r="M37">
            <v>315252</v>
          </cell>
          <cell r="N37">
            <v>254240</v>
          </cell>
          <cell r="O37">
            <v>319703</v>
          </cell>
          <cell r="P37">
            <v>186082</v>
          </cell>
          <cell r="Q37">
            <v>229527</v>
          </cell>
          <cell r="R37">
            <v>459181</v>
          </cell>
        </row>
        <row r="38">
          <cell r="A38">
            <v>442290</v>
          </cell>
          <cell r="D38" t="str">
            <v>UNBILL</v>
          </cell>
          <cell r="G38">
            <v>-6140</v>
          </cell>
          <cell r="H38">
            <v>331786</v>
          </cell>
          <cell r="I38">
            <v>-62736</v>
          </cell>
          <cell r="J38">
            <v>6357</v>
          </cell>
          <cell r="K38">
            <v>272142</v>
          </cell>
          <cell r="L38">
            <v>-164272</v>
          </cell>
          <cell r="M38">
            <v>-728083</v>
          </cell>
          <cell r="N38">
            <v>-307112</v>
          </cell>
          <cell r="O38">
            <v>223118</v>
          </cell>
          <cell r="P38">
            <v>-71920</v>
          </cell>
          <cell r="Q38">
            <v>415961</v>
          </cell>
          <cell r="R38">
            <v>80817</v>
          </cell>
        </row>
        <row r="39">
          <cell r="A39">
            <v>444000</v>
          </cell>
          <cell r="D39" t="str">
            <v>BBEREV</v>
          </cell>
          <cell r="G39">
            <v>66851</v>
          </cell>
          <cell r="H39">
            <v>46466</v>
          </cell>
          <cell r="I39">
            <v>79944</v>
          </cell>
          <cell r="J39">
            <v>61087</v>
          </cell>
          <cell r="K39">
            <v>68650</v>
          </cell>
          <cell r="L39">
            <v>60792</v>
          </cell>
          <cell r="M39">
            <v>65243</v>
          </cell>
          <cell r="N39">
            <v>63028</v>
          </cell>
          <cell r="O39">
            <v>62459</v>
          </cell>
          <cell r="P39">
            <v>60879</v>
          </cell>
          <cell r="Q39">
            <v>60047</v>
          </cell>
          <cell r="R39">
            <v>70575</v>
          </cell>
        </row>
        <row r="40">
          <cell r="A40">
            <v>444000</v>
          </cell>
          <cell r="D40" t="str">
            <v>BEFREV</v>
          </cell>
          <cell r="G40">
            <v>36286</v>
          </cell>
          <cell r="H40">
            <v>25356</v>
          </cell>
          <cell r="I40">
            <v>44896</v>
          </cell>
          <cell r="J40">
            <v>33520</v>
          </cell>
          <cell r="K40">
            <v>37372</v>
          </cell>
          <cell r="L40">
            <v>34129</v>
          </cell>
          <cell r="M40">
            <v>37129</v>
          </cell>
          <cell r="N40">
            <v>34925</v>
          </cell>
          <cell r="O40">
            <v>34994</v>
          </cell>
          <cell r="P40">
            <v>33897</v>
          </cell>
          <cell r="Q40">
            <v>32236</v>
          </cell>
          <cell r="R40">
            <v>37990</v>
          </cell>
        </row>
        <row r="41">
          <cell r="A41">
            <v>444000</v>
          </cell>
          <cell r="D41" t="str">
            <v>BBEREV</v>
          </cell>
          <cell r="G41">
            <v>40341</v>
          </cell>
          <cell r="H41">
            <v>28098</v>
          </cell>
          <cell r="I41">
            <v>49195</v>
          </cell>
          <cell r="J41">
            <v>37098</v>
          </cell>
          <cell r="K41">
            <v>41193</v>
          </cell>
          <cell r="L41">
            <v>36294</v>
          </cell>
          <cell r="M41">
            <v>39733</v>
          </cell>
          <cell r="N41">
            <v>38073</v>
          </cell>
          <cell r="O41">
            <v>38233</v>
          </cell>
          <cell r="P41">
            <v>37250</v>
          </cell>
          <cell r="Q41">
            <v>35633</v>
          </cell>
          <cell r="R41">
            <v>42203</v>
          </cell>
        </row>
        <row r="42">
          <cell r="A42">
            <v>444000</v>
          </cell>
          <cell r="D42" t="str">
            <v>BBEREV</v>
          </cell>
          <cell r="G42">
            <v>3366</v>
          </cell>
          <cell r="H42">
            <v>2344</v>
          </cell>
          <cell r="I42">
            <v>4104</v>
          </cell>
          <cell r="J42">
            <v>3095</v>
          </cell>
          <cell r="K42">
            <v>3437</v>
          </cell>
          <cell r="L42">
            <v>3028</v>
          </cell>
          <cell r="M42">
            <v>3315</v>
          </cell>
          <cell r="N42">
            <v>3176</v>
          </cell>
          <cell r="O42">
            <v>3190</v>
          </cell>
          <cell r="P42">
            <v>3108</v>
          </cell>
          <cell r="Q42">
            <v>2973</v>
          </cell>
          <cell r="R42">
            <v>3521</v>
          </cell>
        </row>
        <row r="43">
          <cell r="A43">
            <v>444000</v>
          </cell>
          <cell r="D43" t="str">
            <v>REDSM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A44">
            <v>444000</v>
          </cell>
          <cell r="D44" t="str">
            <v>REFC</v>
          </cell>
          <cell r="G44">
            <v>1035</v>
          </cell>
          <cell r="H44">
            <v>587</v>
          </cell>
          <cell r="I44">
            <v>3276</v>
          </cell>
          <cell r="J44">
            <v>1938</v>
          </cell>
          <cell r="K44">
            <v>11079</v>
          </cell>
          <cell r="L44">
            <v>12382</v>
          </cell>
          <cell r="M44">
            <v>9934</v>
          </cell>
          <cell r="N44">
            <v>844</v>
          </cell>
          <cell r="O44">
            <v>596</v>
          </cell>
          <cell r="P44">
            <v>-351</v>
          </cell>
          <cell r="Q44">
            <v>1381</v>
          </cell>
          <cell r="R44">
            <v>185</v>
          </cell>
        </row>
        <row r="45">
          <cell r="A45">
            <v>444000</v>
          </cell>
          <cell r="D45" t="str">
            <v>RKEPSM</v>
          </cell>
          <cell r="G45">
            <v>-7176</v>
          </cell>
          <cell r="H45">
            <v>-3065</v>
          </cell>
          <cell r="I45">
            <v>-667</v>
          </cell>
          <cell r="J45">
            <v>0</v>
          </cell>
          <cell r="K45">
            <v>-2124</v>
          </cell>
          <cell r="L45">
            <v>-3448</v>
          </cell>
          <cell r="M45">
            <v>-8197</v>
          </cell>
          <cell r="N45">
            <v>-4185</v>
          </cell>
          <cell r="O45">
            <v>-3505</v>
          </cell>
          <cell r="P45">
            <v>-2978</v>
          </cell>
          <cell r="Q45">
            <v>-3587</v>
          </cell>
          <cell r="R45">
            <v>-2863</v>
          </cell>
        </row>
        <row r="46">
          <cell r="A46">
            <v>444000</v>
          </cell>
          <cell r="D46" t="str">
            <v>ROEESM</v>
          </cell>
          <cell r="G46">
            <v>8055</v>
          </cell>
          <cell r="H46">
            <v>5073</v>
          </cell>
          <cell r="I46">
            <v>11775</v>
          </cell>
          <cell r="J46">
            <v>4494</v>
          </cell>
          <cell r="K46">
            <v>7251</v>
          </cell>
          <cell r="L46">
            <v>9422</v>
          </cell>
          <cell r="M46">
            <v>5749</v>
          </cell>
          <cell r="N46">
            <v>4447</v>
          </cell>
          <cell r="O46">
            <v>5701</v>
          </cell>
          <cell r="P46">
            <v>3158</v>
          </cell>
          <cell r="Q46">
            <v>3743</v>
          </cell>
          <cell r="R46">
            <v>8264</v>
          </cell>
        </row>
        <row r="47">
          <cell r="A47">
            <v>445000</v>
          </cell>
          <cell r="D47" t="str">
            <v>BBEREV</v>
          </cell>
          <cell r="G47">
            <v>577363</v>
          </cell>
          <cell r="H47">
            <v>579061</v>
          </cell>
          <cell r="I47">
            <v>571254</v>
          </cell>
          <cell r="J47">
            <v>523685</v>
          </cell>
          <cell r="K47">
            <v>474115</v>
          </cell>
          <cell r="L47">
            <v>537528</v>
          </cell>
          <cell r="M47">
            <v>519693</v>
          </cell>
          <cell r="N47">
            <v>561509</v>
          </cell>
          <cell r="O47">
            <v>457900</v>
          </cell>
          <cell r="P47">
            <v>424672</v>
          </cell>
          <cell r="Q47">
            <v>491343</v>
          </cell>
          <cell r="R47">
            <v>534975</v>
          </cell>
        </row>
        <row r="48">
          <cell r="A48">
            <v>445000</v>
          </cell>
          <cell r="D48" t="str">
            <v>BEFREV</v>
          </cell>
          <cell r="G48">
            <v>751580</v>
          </cell>
          <cell r="H48">
            <v>787667</v>
          </cell>
          <cell r="I48">
            <v>819223</v>
          </cell>
          <cell r="J48">
            <v>730146</v>
          </cell>
          <cell r="K48">
            <v>636204</v>
          </cell>
          <cell r="L48">
            <v>731430</v>
          </cell>
          <cell r="M48">
            <v>742925</v>
          </cell>
          <cell r="N48">
            <v>728874</v>
          </cell>
          <cell r="O48">
            <v>685422</v>
          </cell>
          <cell r="P48">
            <v>573131</v>
          </cell>
          <cell r="Q48">
            <v>614100</v>
          </cell>
          <cell r="R48">
            <v>666004</v>
          </cell>
        </row>
        <row r="49">
          <cell r="A49">
            <v>445000</v>
          </cell>
          <cell r="D49" t="str">
            <v>BBEREV</v>
          </cell>
          <cell r="G49">
            <v>876957</v>
          </cell>
          <cell r="H49">
            <v>855944</v>
          </cell>
          <cell r="I49">
            <v>884531</v>
          </cell>
          <cell r="J49">
            <v>773205</v>
          </cell>
          <cell r="K49">
            <v>687344</v>
          </cell>
          <cell r="L49">
            <v>776826</v>
          </cell>
          <cell r="M49">
            <v>783962</v>
          </cell>
          <cell r="N49">
            <v>873542</v>
          </cell>
          <cell r="O49">
            <v>666031</v>
          </cell>
          <cell r="P49">
            <v>672056</v>
          </cell>
          <cell r="Q49">
            <v>721920</v>
          </cell>
          <cell r="R49">
            <v>812493</v>
          </cell>
        </row>
        <row r="50">
          <cell r="A50">
            <v>445000</v>
          </cell>
          <cell r="D50" t="str">
            <v>BBEREV</v>
          </cell>
          <cell r="G50">
            <v>78758</v>
          </cell>
          <cell r="H50">
            <v>76871</v>
          </cell>
          <cell r="I50">
            <v>79438</v>
          </cell>
          <cell r="J50">
            <v>69440</v>
          </cell>
          <cell r="K50">
            <v>61729</v>
          </cell>
          <cell r="L50">
            <v>69766</v>
          </cell>
          <cell r="M50">
            <v>70406</v>
          </cell>
          <cell r="N50">
            <v>78451</v>
          </cell>
          <cell r="O50">
            <v>59815</v>
          </cell>
          <cell r="P50">
            <v>60356</v>
          </cell>
          <cell r="Q50">
            <v>64834</v>
          </cell>
          <cell r="R50">
            <v>72969</v>
          </cell>
        </row>
        <row r="51">
          <cell r="A51">
            <v>445000</v>
          </cell>
          <cell r="D51" t="str">
            <v>REDSM</v>
          </cell>
          <cell r="G51">
            <v>34264</v>
          </cell>
          <cell r="H51">
            <v>35909</v>
          </cell>
          <cell r="I51">
            <v>37348</v>
          </cell>
          <cell r="J51">
            <v>33287</v>
          </cell>
          <cell r="K51">
            <v>29004</v>
          </cell>
          <cell r="L51">
            <v>33345</v>
          </cell>
          <cell r="M51">
            <v>35629</v>
          </cell>
          <cell r="N51">
            <v>34955</v>
          </cell>
          <cell r="O51">
            <v>32871</v>
          </cell>
          <cell r="P51">
            <v>27486</v>
          </cell>
          <cell r="Q51">
            <v>29451</v>
          </cell>
          <cell r="R51">
            <v>31940</v>
          </cell>
        </row>
        <row r="52">
          <cell r="A52">
            <v>445000</v>
          </cell>
          <cell r="D52" t="str">
            <v>REFC</v>
          </cell>
          <cell r="G52">
            <v>21442</v>
          </cell>
          <cell r="H52">
            <v>18221</v>
          </cell>
          <cell r="I52">
            <v>59786</v>
          </cell>
          <cell r="J52">
            <v>42204</v>
          </cell>
          <cell r="K52">
            <v>188601</v>
          </cell>
          <cell r="L52">
            <v>265354</v>
          </cell>
          <cell r="M52">
            <v>198771</v>
          </cell>
          <cell r="N52">
            <v>17607</v>
          </cell>
          <cell r="O52">
            <v>11670</v>
          </cell>
          <cell r="P52">
            <v>-5927</v>
          </cell>
          <cell r="Q52">
            <v>26305</v>
          </cell>
          <cell r="R52">
            <v>3241</v>
          </cell>
        </row>
        <row r="53">
          <cell r="A53">
            <v>445000</v>
          </cell>
          <cell r="D53" t="str">
            <v>RKEPSM</v>
          </cell>
          <cell r="G53">
            <v>-148627</v>
          </cell>
          <cell r="H53">
            <v>-95198</v>
          </cell>
          <cell r="I53">
            <v>-12162</v>
          </cell>
          <cell r="J53">
            <v>-10</v>
          </cell>
          <cell r="K53">
            <v>-36156</v>
          </cell>
          <cell r="L53">
            <v>-73896</v>
          </cell>
          <cell r="M53">
            <v>-164027</v>
          </cell>
          <cell r="N53">
            <v>-87335</v>
          </cell>
          <cell r="O53">
            <v>-68646</v>
          </cell>
          <cell r="P53">
            <v>-50358</v>
          </cell>
          <cell r="Q53">
            <v>-68325</v>
          </cell>
          <cell r="R53">
            <v>-50187</v>
          </cell>
        </row>
        <row r="54">
          <cell r="A54">
            <v>445000</v>
          </cell>
          <cell r="D54" t="str">
            <v>ROEESM</v>
          </cell>
          <cell r="G54">
            <v>166837</v>
          </cell>
          <cell r="H54">
            <v>157591</v>
          </cell>
          <cell r="I54">
            <v>214866</v>
          </cell>
          <cell r="J54">
            <v>97882</v>
          </cell>
          <cell r="K54">
            <v>123433</v>
          </cell>
          <cell r="L54">
            <v>201928</v>
          </cell>
          <cell r="M54">
            <v>115027</v>
          </cell>
          <cell r="N54">
            <v>92815</v>
          </cell>
          <cell r="O54">
            <v>111658</v>
          </cell>
          <cell r="P54">
            <v>53392</v>
          </cell>
          <cell r="Q54">
            <v>71300</v>
          </cell>
          <cell r="R54">
            <v>144875</v>
          </cell>
        </row>
        <row r="55">
          <cell r="A55">
            <v>445090</v>
          </cell>
          <cell r="D55" t="str">
            <v>UNBILL</v>
          </cell>
          <cell r="G55">
            <v>-64533</v>
          </cell>
          <cell r="H55">
            <v>84305</v>
          </cell>
          <cell r="I55">
            <v>-66481</v>
          </cell>
          <cell r="J55">
            <v>28369</v>
          </cell>
          <cell r="K55">
            <v>187237</v>
          </cell>
          <cell r="L55">
            <v>-91086</v>
          </cell>
          <cell r="M55">
            <v>-302259</v>
          </cell>
          <cell r="N55">
            <v>-113757</v>
          </cell>
          <cell r="O55">
            <v>-59782</v>
          </cell>
          <cell r="P55">
            <v>268420</v>
          </cell>
          <cell r="Q55">
            <v>60239</v>
          </cell>
          <cell r="R55">
            <v>98243</v>
          </cell>
        </row>
        <row r="56">
          <cell r="A56">
            <v>447150</v>
          </cell>
          <cell r="D56" t="str">
            <v>CAPCTY</v>
          </cell>
        </row>
        <row r="57">
          <cell r="A57">
            <v>447150</v>
          </cell>
          <cell r="D57" t="str">
            <v>FACASM</v>
          </cell>
        </row>
        <row r="58">
          <cell r="A58">
            <v>447150</v>
          </cell>
          <cell r="D58" t="str">
            <v>FER668</v>
          </cell>
        </row>
        <row r="59">
          <cell r="A59">
            <v>447150</v>
          </cell>
          <cell r="D59" t="str">
            <v>SLSRSL</v>
          </cell>
        </row>
        <row r="60">
          <cell r="A60">
            <v>447150</v>
          </cell>
          <cell r="G60">
            <v>6255559</v>
          </cell>
          <cell r="H60">
            <v>3872948</v>
          </cell>
          <cell r="I60">
            <v>426653</v>
          </cell>
          <cell r="J60">
            <v>640</v>
          </cell>
          <cell r="K60">
            <v>1212317</v>
          </cell>
          <cell r="L60">
            <v>2624771</v>
          </cell>
          <cell r="M60">
            <v>6085846</v>
          </cell>
          <cell r="N60">
            <v>2642341</v>
          </cell>
          <cell r="O60">
            <v>2342229</v>
          </cell>
          <cell r="P60">
            <v>1906971</v>
          </cell>
          <cell r="Q60">
            <v>2194989</v>
          </cell>
          <cell r="R60">
            <v>1995545</v>
          </cell>
        </row>
        <row r="61">
          <cell r="A61">
            <v>448000</v>
          </cell>
          <cell r="D61" t="str">
            <v xml:space="preserve"> </v>
          </cell>
          <cell r="G61">
            <v>1517</v>
          </cell>
          <cell r="H61">
            <v>1546</v>
          </cell>
          <cell r="I61">
            <v>1640</v>
          </cell>
          <cell r="J61">
            <v>1609</v>
          </cell>
          <cell r="K61">
            <v>1756</v>
          </cell>
          <cell r="L61">
            <v>3401</v>
          </cell>
          <cell r="M61">
            <v>7691</v>
          </cell>
          <cell r="N61">
            <v>5866</v>
          </cell>
          <cell r="O61">
            <v>3863</v>
          </cell>
          <cell r="P61">
            <v>1501</v>
          </cell>
          <cell r="Q61">
            <v>1560</v>
          </cell>
          <cell r="R61">
            <v>1591</v>
          </cell>
        </row>
        <row r="62">
          <cell r="A62">
            <v>450100</v>
          </cell>
          <cell r="G62">
            <v>142710</v>
          </cell>
          <cell r="H62">
            <v>140840</v>
          </cell>
          <cell r="I62">
            <v>171160</v>
          </cell>
          <cell r="J62">
            <v>106100</v>
          </cell>
          <cell r="K62">
            <v>51860</v>
          </cell>
          <cell r="L62">
            <v>63670</v>
          </cell>
          <cell r="M62">
            <v>70460</v>
          </cell>
          <cell r="N62">
            <v>95670</v>
          </cell>
          <cell r="O62">
            <v>84040</v>
          </cell>
          <cell r="P62">
            <v>73170</v>
          </cell>
          <cell r="Q62">
            <v>75210</v>
          </cell>
          <cell r="R62">
            <v>80170</v>
          </cell>
        </row>
        <row r="63">
          <cell r="A63">
            <v>451100</v>
          </cell>
          <cell r="D63">
            <v>0</v>
          </cell>
          <cell r="G63">
            <v>20833</v>
          </cell>
          <cell r="H63">
            <v>20833</v>
          </cell>
          <cell r="I63">
            <v>20833</v>
          </cell>
          <cell r="J63">
            <v>20833</v>
          </cell>
          <cell r="K63">
            <v>20833</v>
          </cell>
          <cell r="L63">
            <v>20833</v>
          </cell>
          <cell r="M63">
            <v>20833</v>
          </cell>
          <cell r="N63">
            <v>20833</v>
          </cell>
          <cell r="O63">
            <v>20833</v>
          </cell>
          <cell r="P63">
            <v>20833</v>
          </cell>
          <cell r="Q63">
            <v>20833</v>
          </cell>
          <cell r="R63">
            <v>20833</v>
          </cell>
        </row>
        <row r="64">
          <cell r="A64">
            <v>453625</v>
          </cell>
        </row>
        <row r="65">
          <cell r="A65">
            <v>454200</v>
          </cell>
          <cell r="D65">
            <v>0</v>
          </cell>
          <cell r="G65">
            <v>58333</v>
          </cell>
          <cell r="H65">
            <v>58333</v>
          </cell>
          <cell r="I65">
            <v>58333</v>
          </cell>
          <cell r="J65">
            <v>58333</v>
          </cell>
          <cell r="K65">
            <v>58333</v>
          </cell>
          <cell r="L65">
            <v>58333</v>
          </cell>
          <cell r="M65">
            <v>58333</v>
          </cell>
          <cell r="N65">
            <v>58333</v>
          </cell>
          <cell r="O65">
            <v>58333</v>
          </cell>
          <cell r="P65">
            <v>58333</v>
          </cell>
          <cell r="Q65">
            <v>58333</v>
          </cell>
          <cell r="R65">
            <v>58333</v>
          </cell>
        </row>
        <row r="66">
          <cell r="A66">
            <v>454400</v>
          </cell>
          <cell r="D66">
            <v>0</v>
          </cell>
          <cell r="G66">
            <v>66666</v>
          </cell>
          <cell r="H66">
            <v>66666</v>
          </cell>
          <cell r="I66">
            <v>66666</v>
          </cell>
          <cell r="J66">
            <v>66666</v>
          </cell>
          <cell r="K66">
            <v>66666</v>
          </cell>
          <cell r="L66">
            <v>66666</v>
          </cell>
          <cell r="M66">
            <v>66666</v>
          </cell>
          <cell r="N66">
            <v>66666</v>
          </cell>
          <cell r="O66">
            <v>66666</v>
          </cell>
          <cell r="P66">
            <v>66666</v>
          </cell>
          <cell r="Q66">
            <v>66666</v>
          </cell>
          <cell r="R66">
            <v>66666</v>
          </cell>
        </row>
        <row r="67">
          <cell r="A67">
            <v>454400</v>
          </cell>
          <cell r="D67" t="str">
            <v>BDPCHG</v>
          </cell>
          <cell r="G67">
            <v>41667</v>
          </cell>
          <cell r="H67">
            <v>41667</v>
          </cell>
          <cell r="I67">
            <v>41667</v>
          </cell>
          <cell r="J67">
            <v>41667</v>
          </cell>
          <cell r="K67">
            <v>41667</v>
          </cell>
          <cell r="L67">
            <v>41667</v>
          </cell>
          <cell r="M67">
            <v>41667</v>
          </cell>
          <cell r="N67">
            <v>41667</v>
          </cell>
          <cell r="O67">
            <v>41667</v>
          </cell>
          <cell r="P67">
            <v>41667</v>
          </cell>
          <cell r="Q67">
            <v>41667</v>
          </cell>
          <cell r="R67">
            <v>41667</v>
          </cell>
        </row>
        <row r="68">
          <cell r="A68">
            <v>456110</v>
          </cell>
          <cell r="D68">
            <v>0</v>
          </cell>
          <cell r="G68">
            <v>12083</v>
          </cell>
          <cell r="H68">
            <v>12083</v>
          </cell>
          <cell r="I68">
            <v>12083</v>
          </cell>
          <cell r="J68">
            <v>12083</v>
          </cell>
          <cell r="K68">
            <v>12083</v>
          </cell>
          <cell r="L68">
            <v>12083</v>
          </cell>
          <cell r="M68">
            <v>12083</v>
          </cell>
          <cell r="N68">
            <v>12083</v>
          </cell>
          <cell r="O68">
            <v>12083</v>
          </cell>
          <cell r="P68">
            <v>12083</v>
          </cell>
          <cell r="Q68">
            <v>12083</v>
          </cell>
          <cell r="R68">
            <v>12083</v>
          </cell>
        </row>
        <row r="69">
          <cell r="A69">
            <v>456111</v>
          </cell>
          <cell r="D69">
            <v>0</v>
          </cell>
        </row>
        <row r="70">
          <cell r="A70">
            <v>456610</v>
          </cell>
          <cell r="D70" t="str">
            <v>OTHER</v>
          </cell>
        </row>
        <row r="71">
          <cell r="A71">
            <v>456970</v>
          </cell>
          <cell r="D71">
            <v>0</v>
          </cell>
          <cell r="G71">
            <v>2042</v>
          </cell>
          <cell r="H71">
            <v>2042</v>
          </cell>
          <cell r="I71">
            <v>2042</v>
          </cell>
          <cell r="J71">
            <v>2042</v>
          </cell>
          <cell r="K71">
            <v>2042</v>
          </cell>
          <cell r="L71">
            <v>2042</v>
          </cell>
          <cell r="M71">
            <v>2042</v>
          </cell>
          <cell r="N71">
            <v>2042</v>
          </cell>
          <cell r="O71">
            <v>2042</v>
          </cell>
          <cell r="P71">
            <v>2042</v>
          </cell>
          <cell r="Q71">
            <v>2042</v>
          </cell>
          <cell r="R71">
            <v>2042</v>
          </cell>
        </row>
      </sheetData>
      <sheetData sheetId="9"/>
      <sheetData sheetId="10">
        <row r="3">
          <cell r="A3" t="str">
            <v>C319</v>
          </cell>
          <cell r="B3">
            <v>100</v>
          </cell>
          <cell r="D3" t="str">
            <v>Customer Accounts Expenses</v>
          </cell>
        </row>
        <row r="4">
          <cell r="A4" t="str">
            <v>D149</v>
          </cell>
          <cell r="B4">
            <v>100</v>
          </cell>
          <cell r="D4" t="str">
            <v>Distribution gross plant factor</v>
          </cell>
        </row>
        <row r="5">
          <cell r="A5" t="str">
            <v>D249</v>
          </cell>
          <cell r="B5">
            <v>100</v>
          </cell>
          <cell r="D5" t="str">
            <v>Distribution net plant factor</v>
          </cell>
        </row>
        <row r="6">
          <cell r="A6" t="str">
            <v>DALL</v>
          </cell>
          <cell r="B6">
            <v>100</v>
          </cell>
          <cell r="D6" t="str">
            <v>Direct Assign</v>
          </cell>
        </row>
        <row r="7">
          <cell r="A7" t="str">
            <v>DE49</v>
          </cell>
          <cell r="B7">
            <v>100</v>
          </cell>
          <cell r="D7" t="str">
            <v>Depreciation expense factor</v>
          </cell>
        </row>
        <row r="8">
          <cell r="A8" t="str">
            <v>DEA</v>
          </cell>
          <cell r="B8">
            <v>100</v>
          </cell>
          <cell r="D8" t="str">
            <v>Emission Allowance - Native</v>
          </cell>
        </row>
        <row r="9">
          <cell r="A9" t="str">
            <v>DNON</v>
          </cell>
          <cell r="B9">
            <v>0</v>
          </cell>
          <cell r="D9" t="str">
            <v>Direct Assign</v>
          </cell>
        </row>
        <row r="10">
          <cell r="A10" t="str">
            <v>K201</v>
          </cell>
          <cell r="B10">
            <v>100</v>
          </cell>
          <cell r="D10" t="str">
            <v>Average of 12 months demand factor</v>
          </cell>
        </row>
        <row r="11">
          <cell r="A11" t="str">
            <v>K209</v>
          </cell>
          <cell r="B11">
            <v>100</v>
          </cell>
          <cell r="D11" t="str">
            <v>Average of 12 months demand factor less lighting</v>
          </cell>
        </row>
        <row r="12">
          <cell r="A12" t="str">
            <v>K301</v>
          </cell>
          <cell r="B12">
            <v>100</v>
          </cell>
          <cell r="D12" t="str">
            <v>Total kWh energy factor</v>
          </cell>
        </row>
        <row r="13">
          <cell r="A13" t="str">
            <v>K305</v>
          </cell>
          <cell r="B13">
            <v>100</v>
          </cell>
          <cell r="D13" t="str">
            <v>Total kWh energy factor less lighting</v>
          </cell>
        </row>
        <row r="14">
          <cell r="A14" t="str">
            <v>K411</v>
          </cell>
          <cell r="B14">
            <v>100</v>
          </cell>
          <cell r="D14" t="str">
            <v>Administrative &amp; General</v>
          </cell>
        </row>
        <row r="15">
          <cell r="A15" t="str">
            <v>NP29</v>
          </cell>
          <cell r="B15">
            <v>100</v>
          </cell>
          <cell r="D15" t="str">
            <v>Total net plant factor</v>
          </cell>
        </row>
        <row r="16">
          <cell r="A16" t="str">
            <v>UNBL</v>
          </cell>
          <cell r="B16">
            <v>100</v>
          </cell>
          <cell r="D16" t="str">
            <v>Unbilled revenue factor - directly assigned</v>
          </cell>
        </row>
      </sheetData>
      <sheetData sheetId="11">
        <row r="16">
          <cell r="C16">
            <v>7.1919999999999998E-2</v>
          </cell>
          <cell r="I16">
            <v>7.760000000000003E-3</v>
          </cell>
        </row>
        <row r="20">
          <cell r="C20">
            <v>1.3342383</v>
          </cell>
          <cell r="J20">
            <v>1.2258700000000067E-2</v>
          </cell>
        </row>
      </sheetData>
      <sheetData sheetId="12"/>
      <sheetData sheetId="13">
        <row r="18">
          <cell r="I18">
            <v>2430172938</v>
          </cell>
        </row>
      </sheetData>
      <sheetData sheetId="14"/>
      <sheetData sheetId="15">
        <row r="251">
          <cell r="C251">
            <v>0.70750000000000002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7">
          <cell r="G17">
            <v>70008479</v>
          </cell>
        </row>
        <row r="23">
          <cell r="G23">
            <v>753571</v>
          </cell>
        </row>
      </sheetData>
      <sheetData sheetId="33">
        <row r="38">
          <cell r="J38" t="str">
            <v/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94">
          <cell r="AC94">
            <v>-9293487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160">
          <cell r="T160">
            <v>1107</v>
          </cell>
          <cell r="U160" t="str">
            <v xml:space="preserve">Interest Charges  </v>
          </cell>
          <cell r="W160">
            <v>-26462225</v>
          </cell>
          <cell r="X160">
            <v>-37916747</v>
          </cell>
        </row>
        <row r="161">
          <cell r="U161" t="str">
            <v>Book Taxable Income</v>
          </cell>
          <cell r="W161">
            <v>70090815</v>
          </cell>
          <cell r="X161">
            <v>28192494</v>
          </cell>
        </row>
        <row r="163">
          <cell r="T163" t="str">
            <v>Perm</v>
          </cell>
          <cell r="U163" t="str">
            <v>Permanent Differences</v>
          </cell>
          <cell r="W163">
            <v>145256</v>
          </cell>
          <cell r="X163">
            <v>145256</v>
          </cell>
        </row>
        <row r="165">
          <cell r="U165" t="str">
            <v>Temporary Differences:</v>
          </cell>
        </row>
        <row r="166">
          <cell r="T166" t="str">
            <v>T13A08</v>
          </cell>
          <cell r="U166" t="str">
            <v>Accounting Depreciation</v>
          </cell>
          <cell r="W166">
            <v>65049956</v>
          </cell>
          <cell r="X166">
            <v>73446048</v>
          </cell>
        </row>
        <row r="167">
          <cell r="T167" t="str">
            <v>T13A28</v>
          </cell>
          <cell r="U167" t="str">
            <v>Tax Depreciation</v>
          </cell>
          <cell r="W167">
            <v>-58354359</v>
          </cell>
          <cell r="X167">
            <v>-68229998</v>
          </cell>
        </row>
        <row r="168">
          <cell r="T168" t="str">
            <v>Temp</v>
          </cell>
          <cell r="U168" t="str">
            <v>Other Temporary Differences</v>
          </cell>
          <cell r="W168">
            <v>-27440265</v>
          </cell>
          <cell r="X168">
            <v>-30436562</v>
          </cell>
        </row>
        <row r="275">
          <cell r="AH275">
            <v>0.99370000000000003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34">
          <cell r="I34">
            <v>1.3464970000000001</v>
          </cell>
        </row>
        <row r="81">
          <cell r="I81">
            <v>1.0108811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21">
          <cell r="M21">
            <v>7.9680000000000001E-2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57">
          <cell r="J57">
            <v>0.68969000000000003</v>
          </cell>
        </row>
      </sheetData>
      <sheetData sheetId="117"/>
      <sheetData sheetId="118"/>
      <sheetData sheetId="119"/>
      <sheetData sheetId="120"/>
      <sheetData sheetId="121">
        <row r="56">
          <cell r="J56" t="e">
            <v>#VALUE!</v>
          </cell>
        </row>
      </sheetData>
      <sheetData sheetId="122"/>
      <sheetData sheetId="123"/>
      <sheetData sheetId="1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nge Tracking"/>
      <sheetName val="LOGO"/>
      <sheetName val="GOTO"/>
      <sheetName val="PRINT"/>
      <sheetName val="BP Data"/>
      <sheetName val="BASE PERIOD"/>
      <sheetName val="BP Rev by Product"/>
      <sheetName val="FORECASTED PERIOD"/>
      <sheetName val="FP Rev by Product"/>
      <sheetName val="BP vs FP by Acct"/>
      <sheetName val="ALLOCTABLE"/>
      <sheetName val="Rate Case Drivers"/>
      <sheetName val="SCH A Rate Base"/>
      <sheetName val="SCH_B1"/>
      <sheetName val="WPB-1"/>
      <sheetName val="SCH B-2"/>
      <sheetName val="SCH B-2.1"/>
      <sheetName val="SCH B-2.2"/>
      <sheetName val="SCH B-2.3"/>
      <sheetName val="SCH B-2.4"/>
      <sheetName val="SCH B-2.5"/>
      <sheetName val="SCH B-2.6"/>
      <sheetName val="SCH B-2.7"/>
      <sheetName val="SCH B-3"/>
      <sheetName val="SCH B-3.1"/>
      <sheetName val="SCH B-3.2 - Proposed"/>
      <sheetName val="SCH B-4"/>
      <sheetName val="SCH_B5s"/>
      <sheetName val="WPB-5's"/>
      <sheetName val="SCH_B6"/>
      <sheetName val="WPB-6's"/>
      <sheetName val="SCH_B7s"/>
      <sheetName val="SCH_B8"/>
      <sheetName val="SCH_C1"/>
      <sheetName val="SCH_C2"/>
      <sheetName val="WPC_2"/>
      <sheetName val="STAFF-DR-01-001a"/>
      <sheetName val="SCH_C2.1 - Base Period"/>
      <sheetName val="SCH_C2.1 - Forecasted Period"/>
      <sheetName val="WPC-2e - Adj Summary"/>
      <sheetName val="SCH_D1"/>
      <sheetName val="SCH_D2.1"/>
      <sheetName val="SCH_D2.2"/>
      <sheetName val="SCH_D2.3"/>
      <sheetName val="SCH_D2.4"/>
      <sheetName val="SCH_D2.5"/>
      <sheetName val="SCH_D2.6"/>
      <sheetName val="SCH_D2.7"/>
      <sheetName val="SCH_D2.8"/>
      <sheetName val="SCH_D2.9"/>
      <sheetName val="SCH_D2.10"/>
      <sheetName val="SCH_D2.11"/>
      <sheetName val="SCH_D2.12"/>
      <sheetName val="SCH_D2.13"/>
      <sheetName val="SCH_D2.14"/>
      <sheetName val="SCH_D2.15"/>
      <sheetName val="SCH_D2.16"/>
      <sheetName val="SCH_D2.17"/>
      <sheetName val="SCH_D2.18"/>
      <sheetName val="SCH_D2.19"/>
      <sheetName val="SCH_D2.20"/>
      <sheetName val="SCH_D2.21"/>
      <sheetName val="SCH_D2.22"/>
      <sheetName val="SCH_D2.23"/>
      <sheetName val="SCH_D2.24"/>
      <sheetName val="SCH_D2.25"/>
      <sheetName val="SCH_D2.26"/>
      <sheetName val="SCH_D2.27"/>
      <sheetName val="SCH_D2.28"/>
      <sheetName val="SCH_D2.29"/>
      <sheetName val="SCH_D2.30"/>
      <sheetName val="SCH_D2.31"/>
      <sheetName val="SCH_D2.32"/>
      <sheetName val="SCH_D2.33"/>
      <sheetName val="SCH_D2.34"/>
      <sheetName val="SCH_D2.35"/>
      <sheetName val="SCH_D2.36"/>
      <sheetName val="SCH_D2.37"/>
      <sheetName val="SCH_D2.38"/>
      <sheetName val="SCH_D3"/>
      <sheetName val="SCH_D4"/>
      <sheetName val="SCH_D5"/>
      <sheetName val="SCH_E1"/>
      <sheetName val="SCH_E2"/>
      <sheetName val="SCH_F1"/>
      <sheetName val="SCH_F2.1"/>
      <sheetName val="SCH_F2.2"/>
      <sheetName val="SCH_F2.3"/>
      <sheetName val="SCH_F3"/>
      <sheetName val="SCH_F4"/>
      <sheetName val="SCH_F5"/>
      <sheetName val="SCH_F6"/>
      <sheetName val="SCH_F7"/>
      <sheetName val="SCH_G1"/>
      <sheetName val="SCH_G2"/>
      <sheetName val="SCH_G3"/>
      <sheetName val="SCH_H"/>
      <sheetName val="SCH_I1 - Total Co"/>
      <sheetName val="SCH_I1 - Elec Only"/>
      <sheetName val="Staff-DR-01-007 (Not Used)"/>
      <sheetName val="Staff-DR-01-052"/>
      <sheetName val="SCH_I2.1"/>
      <sheetName val="Base Period Cust"/>
      <sheetName val="KWH Sales"/>
      <sheetName val="SCH_I3"/>
      <sheetName val="SCH_I4"/>
      <sheetName val="SCH_I5"/>
      <sheetName val="SCH_J1 - Base"/>
      <sheetName val="SCH_J1 - Forecast"/>
      <sheetName val="SCH_J2 - Base"/>
      <sheetName val="SCH_J2 - Forecast"/>
      <sheetName val="SCH_J3 - Base"/>
      <sheetName val="SCH_J3 - Forecast"/>
      <sheetName val="SCH_J4"/>
      <sheetName val="SCH K"/>
      <sheetName val="RB vs Cap BP DR-01-024 Pg1"/>
      <sheetName val="RB vs Cap BP DR-01-024 Pg2"/>
      <sheetName val="RB vs Cap DR-01-024 Pg3"/>
      <sheetName val="RB vs Cap BP DR-01-024 Pg4"/>
      <sheetName val="RB vs Cap BP DR-01-024 Pg5"/>
      <sheetName val="RB vs Cap FP 16(6)(f) Page 1"/>
      <sheetName val="RB vs Cap FP 16(6)(f) Page 2"/>
      <sheetName val="RB vs Cap FP 16(6)(f) Page 3"/>
      <sheetName val="RB vs Cap FP 16(6)(f) Page 4"/>
      <sheetName val="RB vs Cap FP 16(6)(f) Page 5"/>
    </sheetNames>
    <sheetDataSet>
      <sheetData sheetId="0"/>
      <sheetData sheetId="1">
        <row r="5">
          <cell r="B5" t="str">
            <v>DUKE ENERGY KENTUCKY, INC.</v>
          </cell>
        </row>
        <row r="17">
          <cell r="G17" t="str">
            <v>J. S. COLLEY</v>
          </cell>
        </row>
      </sheetData>
      <sheetData sheetId="2"/>
      <sheetData sheetId="3"/>
      <sheetData sheetId="4">
        <row r="1">
          <cell r="A1" t="str">
            <v>Account ID CB</v>
          </cell>
        </row>
      </sheetData>
      <sheetData sheetId="5">
        <row r="11">
          <cell r="A11">
            <v>403002</v>
          </cell>
        </row>
      </sheetData>
      <sheetData sheetId="6">
        <row r="11">
          <cell r="A11" t="str">
            <v>Account</v>
          </cell>
        </row>
      </sheetData>
      <sheetData sheetId="7">
        <row r="11">
          <cell r="A11">
            <v>403002</v>
          </cell>
        </row>
      </sheetData>
      <sheetData sheetId="8">
        <row r="12">
          <cell r="A12">
            <v>440000</v>
          </cell>
        </row>
      </sheetData>
      <sheetData sheetId="9"/>
      <sheetData sheetId="10">
        <row r="3">
          <cell r="A3" t="str">
            <v>C319</v>
          </cell>
        </row>
      </sheetData>
      <sheetData sheetId="11">
        <row r="16">
          <cell r="C16">
            <v>6.4119999999999996E-2</v>
          </cell>
        </row>
      </sheetData>
      <sheetData sheetId="12">
        <row r="17">
          <cell r="I17">
            <v>1241263006</v>
          </cell>
        </row>
      </sheetData>
      <sheetData sheetId="13">
        <row r="18">
          <cell r="I18">
            <v>2430172938</v>
          </cell>
        </row>
      </sheetData>
      <sheetData sheetId="14" refreshError="1"/>
      <sheetData sheetId="15"/>
      <sheetData sheetId="16">
        <row r="251">
          <cell r="C251">
            <v>0.70750000000000002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7">
          <cell r="G17">
            <v>68442786</v>
          </cell>
        </row>
      </sheetData>
      <sheetData sheetId="34">
        <row r="20">
          <cell r="H20">
            <v>482552977</v>
          </cell>
        </row>
      </sheetData>
      <sheetData sheetId="35">
        <row r="33">
          <cell r="E33">
            <v>321189602</v>
          </cell>
        </row>
      </sheetData>
      <sheetData sheetId="36"/>
      <sheetData sheetId="37">
        <row r="53">
          <cell r="J53">
            <v>503765147</v>
          </cell>
        </row>
      </sheetData>
      <sheetData sheetId="38">
        <row r="47">
          <cell r="J47">
            <v>482552977</v>
          </cell>
        </row>
      </sheetData>
      <sheetData sheetId="39"/>
      <sheetData sheetId="40">
        <row r="204">
          <cell r="U204">
            <v>5311469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22">
          <cell r="I22">
            <v>-428764</v>
          </cell>
        </row>
      </sheetData>
      <sheetData sheetId="56">
        <row r="19">
          <cell r="G19">
            <v>0</v>
          </cell>
        </row>
      </sheetData>
      <sheetData sheetId="57">
        <row r="26">
          <cell r="J26">
            <v>176067</v>
          </cell>
        </row>
      </sheetData>
      <sheetData sheetId="58">
        <row r="25">
          <cell r="H25">
            <v>-1999924</v>
          </cell>
        </row>
      </sheetData>
      <sheetData sheetId="59">
        <row r="94">
          <cell r="AC94">
            <v>-10024433</v>
          </cell>
        </row>
      </sheetData>
      <sheetData sheetId="60">
        <row r="23">
          <cell r="H23">
            <v>13894708</v>
          </cell>
        </row>
      </sheetData>
      <sheetData sheetId="61"/>
      <sheetData sheetId="62">
        <row r="26">
          <cell r="G26">
            <v>-7966807</v>
          </cell>
        </row>
      </sheetData>
      <sheetData sheetId="63">
        <row r="20">
          <cell r="H20">
            <v>0</v>
          </cell>
        </row>
      </sheetData>
      <sheetData sheetId="64">
        <row r="27">
          <cell r="J27">
            <v>12796994</v>
          </cell>
        </row>
      </sheetData>
      <sheetData sheetId="65">
        <row r="25">
          <cell r="J25">
            <v>-330788</v>
          </cell>
        </row>
      </sheetData>
      <sheetData sheetId="66"/>
      <sheetData sheetId="67">
        <row r="24">
          <cell r="G24">
            <v>1281601</v>
          </cell>
        </row>
      </sheetData>
      <sheetData sheetId="68">
        <row r="71">
          <cell r="Y71">
            <v>2685929</v>
          </cell>
        </row>
      </sheetData>
      <sheetData sheetId="69">
        <row r="29">
          <cell r="H29">
            <v>-533600</v>
          </cell>
        </row>
      </sheetData>
      <sheetData sheetId="70">
        <row r="20">
          <cell r="H20">
            <v>-2414473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4">
          <cell r="G24">
            <v>-26462225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34">
          <cell r="I34">
            <v>1.3464970000000001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>
        <row r="10">
          <cell r="H10">
            <v>299146268</v>
          </cell>
        </row>
      </sheetData>
      <sheetData sheetId="104"/>
      <sheetData sheetId="105"/>
      <sheetData sheetId="106"/>
      <sheetData sheetId="107"/>
      <sheetData sheetId="108">
        <row r="18">
          <cell r="I18">
            <v>0.42482999999999999</v>
          </cell>
        </row>
      </sheetData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57">
          <cell r="J57">
            <v>0.68572999999999995</v>
          </cell>
        </row>
      </sheetData>
      <sheetData sheetId="118"/>
      <sheetData sheetId="119"/>
      <sheetData sheetId="120"/>
      <sheetData sheetId="121"/>
      <sheetData sheetId="122">
        <row r="56">
          <cell r="J56" t="e">
            <v>#VALUE!</v>
          </cell>
        </row>
      </sheetData>
      <sheetData sheetId="123"/>
      <sheetData sheetId="1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PERIOD"/>
      <sheetName val="FORECASTED PERIOD"/>
      <sheetName val="SCH_C2"/>
      <sheetName val="WPC-2e - Adj Summary"/>
      <sheetName val="SCH_D1"/>
      <sheetName val="SCH_D2.21"/>
      <sheetName val="SCH_D2.28"/>
      <sheetName val="SCH_G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ad Lag Summary"/>
      <sheetName val="Revenues"/>
      <sheetName val="Expenses"/>
    </sheetNames>
    <sheetDataSet>
      <sheetData sheetId="0">
        <row r="1">
          <cell r="F1" t="str">
            <v>Duke Kentucky Electric</v>
          </cell>
        </row>
      </sheetData>
      <sheetData sheetId="1">
        <row r="24">
          <cell r="C24">
            <v>2203028.46</v>
          </cell>
        </row>
      </sheetData>
      <sheetData sheetId="2">
        <row r="14">
          <cell r="B14" t="str">
            <v xml:space="preserve">     Natural Gas</v>
          </cell>
        </row>
        <row r="50">
          <cell r="B50" t="str">
            <v>Total Expenses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ichael Adams" id="{EF89C7CF-3514-487A-9983-791BFBCB74C6}" userId="S::madams@ceadvisors.com::8f299a9a-5103-4cec-9c24-5daf64372a6f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89" dT="2023-04-19T17:34:22.50" personId="{EF89C7CF-3514-487A-9983-791BFBCB74C6}" id="{0081F144-6CCF-4281-AB15-3DCB6E78AF93}">
    <text>why multiple totals?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0EF54-D567-4C35-814B-440B5ABEEA72}">
  <sheetPr transitionEvaluation="1">
    <pageSetUpPr fitToPage="1"/>
  </sheetPr>
  <dimension ref="A1:AF295"/>
  <sheetViews>
    <sheetView topLeftCell="A25" zoomScaleNormal="100" zoomScaleSheetLayoutView="100" workbookViewId="0">
      <selection activeCell="M7" sqref="M7"/>
    </sheetView>
  </sheetViews>
  <sheetFormatPr defaultColWidth="8.85546875" defaultRowHeight="12.75" x14ac:dyDescent="0.2"/>
  <cols>
    <col min="1" max="1" width="4.42578125" style="79" customWidth="1"/>
    <col min="2" max="2" width="52" style="78" customWidth="1"/>
    <col min="3" max="3" width="15.5703125" style="78" customWidth="1"/>
    <col min="4" max="4" width="5.28515625" style="78" customWidth="1"/>
    <col min="5" max="5" width="11.140625" style="6" customWidth="1"/>
    <col min="6" max="6" width="4.28515625" style="80" customWidth="1"/>
    <col min="7" max="7" width="18.42578125" style="78" customWidth="1"/>
    <col min="8" max="8" width="4.42578125" style="78" customWidth="1"/>
    <col min="9" max="9" width="31.85546875" style="66" customWidth="1"/>
    <col min="10" max="10" width="3" style="78" customWidth="1"/>
    <col min="11" max="11" width="15.7109375" style="78" customWidth="1"/>
    <col min="12" max="12" width="3.85546875" style="78" customWidth="1"/>
    <col min="13" max="13" width="12.7109375" style="6" customWidth="1"/>
    <col min="14" max="14" width="3.85546875" style="6" customWidth="1"/>
    <col min="15" max="15" width="16.7109375" style="78" customWidth="1"/>
    <col min="16" max="19" width="15" style="78" customWidth="1"/>
    <col min="20" max="31" width="12" style="78" customWidth="1"/>
    <col min="32" max="256" width="8.85546875" style="78"/>
    <col min="257" max="257" width="4.42578125" style="78" customWidth="1"/>
    <col min="258" max="258" width="52" style="78" customWidth="1"/>
    <col min="259" max="259" width="15.5703125" style="78" customWidth="1"/>
    <col min="260" max="260" width="5.28515625" style="78" customWidth="1"/>
    <col min="261" max="261" width="11.140625" style="78" customWidth="1"/>
    <col min="262" max="262" width="4.28515625" style="78" customWidth="1"/>
    <col min="263" max="263" width="18.42578125" style="78" customWidth="1"/>
    <col min="264" max="264" width="4.42578125" style="78" customWidth="1"/>
    <col min="265" max="265" width="31.85546875" style="78" customWidth="1"/>
    <col min="266" max="266" width="3" style="78" customWidth="1"/>
    <col min="267" max="267" width="15.7109375" style="78" customWidth="1"/>
    <col min="268" max="268" width="3.85546875" style="78" customWidth="1"/>
    <col min="269" max="269" width="12.7109375" style="78" customWidth="1"/>
    <col min="270" max="270" width="3.85546875" style="78" customWidth="1"/>
    <col min="271" max="271" width="16.7109375" style="78" customWidth="1"/>
    <col min="272" max="275" width="15" style="78" customWidth="1"/>
    <col min="276" max="287" width="12" style="78" customWidth="1"/>
    <col min="288" max="512" width="8.85546875" style="78"/>
    <col min="513" max="513" width="4.42578125" style="78" customWidth="1"/>
    <col min="514" max="514" width="52" style="78" customWidth="1"/>
    <col min="515" max="515" width="15.5703125" style="78" customWidth="1"/>
    <col min="516" max="516" width="5.28515625" style="78" customWidth="1"/>
    <col min="517" max="517" width="11.140625" style="78" customWidth="1"/>
    <col min="518" max="518" width="4.28515625" style="78" customWidth="1"/>
    <col min="519" max="519" width="18.42578125" style="78" customWidth="1"/>
    <col min="520" max="520" width="4.42578125" style="78" customWidth="1"/>
    <col min="521" max="521" width="31.85546875" style="78" customWidth="1"/>
    <col min="522" max="522" width="3" style="78" customWidth="1"/>
    <col min="523" max="523" width="15.7109375" style="78" customWidth="1"/>
    <col min="524" max="524" width="3.85546875" style="78" customWidth="1"/>
    <col min="525" max="525" width="12.7109375" style="78" customWidth="1"/>
    <col min="526" max="526" width="3.85546875" style="78" customWidth="1"/>
    <col min="527" max="527" width="16.7109375" style="78" customWidth="1"/>
    <col min="528" max="531" width="15" style="78" customWidth="1"/>
    <col min="532" max="543" width="12" style="78" customWidth="1"/>
    <col min="544" max="768" width="8.85546875" style="78"/>
    <col min="769" max="769" width="4.42578125" style="78" customWidth="1"/>
    <col min="770" max="770" width="52" style="78" customWidth="1"/>
    <col min="771" max="771" width="15.5703125" style="78" customWidth="1"/>
    <col min="772" max="772" width="5.28515625" style="78" customWidth="1"/>
    <col min="773" max="773" width="11.140625" style="78" customWidth="1"/>
    <col min="774" max="774" width="4.28515625" style="78" customWidth="1"/>
    <col min="775" max="775" width="18.42578125" style="78" customWidth="1"/>
    <col min="776" max="776" width="4.42578125" style="78" customWidth="1"/>
    <col min="777" max="777" width="31.85546875" style="78" customWidth="1"/>
    <col min="778" max="778" width="3" style="78" customWidth="1"/>
    <col min="779" max="779" width="15.7109375" style="78" customWidth="1"/>
    <col min="780" max="780" width="3.85546875" style="78" customWidth="1"/>
    <col min="781" max="781" width="12.7109375" style="78" customWidth="1"/>
    <col min="782" max="782" width="3.85546875" style="78" customWidth="1"/>
    <col min="783" max="783" width="16.7109375" style="78" customWidth="1"/>
    <col min="784" max="787" width="15" style="78" customWidth="1"/>
    <col min="788" max="799" width="12" style="78" customWidth="1"/>
    <col min="800" max="1024" width="8.85546875" style="78"/>
    <col min="1025" max="1025" width="4.42578125" style="78" customWidth="1"/>
    <col min="1026" max="1026" width="52" style="78" customWidth="1"/>
    <col min="1027" max="1027" width="15.5703125" style="78" customWidth="1"/>
    <col min="1028" max="1028" width="5.28515625" style="78" customWidth="1"/>
    <col min="1029" max="1029" width="11.140625" style="78" customWidth="1"/>
    <col min="1030" max="1030" width="4.28515625" style="78" customWidth="1"/>
    <col min="1031" max="1031" width="18.42578125" style="78" customWidth="1"/>
    <col min="1032" max="1032" width="4.42578125" style="78" customWidth="1"/>
    <col min="1033" max="1033" width="31.85546875" style="78" customWidth="1"/>
    <col min="1034" max="1034" width="3" style="78" customWidth="1"/>
    <col min="1035" max="1035" width="15.7109375" style="78" customWidth="1"/>
    <col min="1036" max="1036" width="3.85546875" style="78" customWidth="1"/>
    <col min="1037" max="1037" width="12.7109375" style="78" customWidth="1"/>
    <col min="1038" max="1038" width="3.85546875" style="78" customWidth="1"/>
    <col min="1039" max="1039" width="16.7109375" style="78" customWidth="1"/>
    <col min="1040" max="1043" width="15" style="78" customWidth="1"/>
    <col min="1044" max="1055" width="12" style="78" customWidth="1"/>
    <col min="1056" max="1280" width="8.85546875" style="78"/>
    <col min="1281" max="1281" width="4.42578125" style="78" customWidth="1"/>
    <col min="1282" max="1282" width="52" style="78" customWidth="1"/>
    <col min="1283" max="1283" width="15.5703125" style="78" customWidth="1"/>
    <col min="1284" max="1284" width="5.28515625" style="78" customWidth="1"/>
    <col min="1285" max="1285" width="11.140625" style="78" customWidth="1"/>
    <col min="1286" max="1286" width="4.28515625" style="78" customWidth="1"/>
    <col min="1287" max="1287" width="18.42578125" style="78" customWidth="1"/>
    <col min="1288" max="1288" width="4.42578125" style="78" customWidth="1"/>
    <col min="1289" max="1289" width="31.85546875" style="78" customWidth="1"/>
    <col min="1290" max="1290" width="3" style="78" customWidth="1"/>
    <col min="1291" max="1291" width="15.7109375" style="78" customWidth="1"/>
    <col min="1292" max="1292" width="3.85546875" style="78" customWidth="1"/>
    <col min="1293" max="1293" width="12.7109375" style="78" customWidth="1"/>
    <col min="1294" max="1294" width="3.85546875" style="78" customWidth="1"/>
    <col min="1295" max="1295" width="16.7109375" style="78" customWidth="1"/>
    <col min="1296" max="1299" width="15" style="78" customWidth="1"/>
    <col min="1300" max="1311" width="12" style="78" customWidth="1"/>
    <col min="1312" max="1536" width="8.85546875" style="78"/>
    <col min="1537" max="1537" width="4.42578125" style="78" customWidth="1"/>
    <col min="1538" max="1538" width="52" style="78" customWidth="1"/>
    <col min="1539" max="1539" width="15.5703125" style="78" customWidth="1"/>
    <col min="1540" max="1540" width="5.28515625" style="78" customWidth="1"/>
    <col min="1541" max="1541" width="11.140625" style="78" customWidth="1"/>
    <col min="1542" max="1542" width="4.28515625" style="78" customWidth="1"/>
    <col min="1543" max="1543" width="18.42578125" style="78" customWidth="1"/>
    <col min="1544" max="1544" width="4.42578125" style="78" customWidth="1"/>
    <col min="1545" max="1545" width="31.85546875" style="78" customWidth="1"/>
    <col min="1546" max="1546" width="3" style="78" customWidth="1"/>
    <col min="1547" max="1547" width="15.7109375" style="78" customWidth="1"/>
    <col min="1548" max="1548" width="3.85546875" style="78" customWidth="1"/>
    <col min="1549" max="1549" width="12.7109375" style="78" customWidth="1"/>
    <col min="1550" max="1550" width="3.85546875" style="78" customWidth="1"/>
    <col min="1551" max="1551" width="16.7109375" style="78" customWidth="1"/>
    <col min="1552" max="1555" width="15" style="78" customWidth="1"/>
    <col min="1556" max="1567" width="12" style="78" customWidth="1"/>
    <col min="1568" max="1792" width="8.85546875" style="78"/>
    <col min="1793" max="1793" width="4.42578125" style="78" customWidth="1"/>
    <col min="1794" max="1794" width="52" style="78" customWidth="1"/>
    <col min="1795" max="1795" width="15.5703125" style="78" customWidth="1"/>
    <col min="1796" max="1796" width="5.28515625" style="78" customWidth="1"/>
    <col min="1797" max="1797" width="11.140625" style="78" customWidth="1"/>
    <col min="1798" max="1798" width="4.28515625" style="78" customWidth="1"/>
    <col min="1799" max="1799" width="18.42578125" style="78" customWidth="1"/>
    <col min="1800" max="1800" width="4.42578125" style="78" customWidth="1"/>
    <col min="1801" max="1801" width="31.85546875" style="78" customWidth="1"/>
    <col min="1802" max="1802" width="3" style="78" customWidth="1"/>
    <col min="1803" max="1803" width="15.7109375" style="78" customWidth="1"/>
    <col min="1804" max="1804" width="3.85546875" style="78" customWidth="1"/>
    <col min="1805" max="1805" width="12.7109375" style="78" customWidth="1"/>
    <col min="1806" max="1806" width="3.85546875" style="78" customWidth="1"/>
    <col min="1807" max="1807" width="16.7109375" style="78" customWidth="1"/>
    <col min="1808" max="1811" width="15" style="78" customWidth="1"/>
    <col min="1812" max="1823" width="12" style="78" customWidth="1"/>
    <col min="1824" max="2048" width="8.85546875" style="78"/>
    <col min="2049" max="2049" width="4.42578125" style="78" customWidth="1"/>
    <col min="2050" max="2050" width="52" style="78" customWidth="1"/>
    <col min="2051" max="2051" width="15.5703125" style="78" customWidth="1"/>
    <col min="2052" max="2052" width="5.28515625" style="78" customWidth="1"/>
    <col min="2053" max="2053" width="11.140625" style="78" customWidth="1"/>
    <col min="2054" max="2054" width="4.28515625" style="78" customWidth="1"/>
    <col min="2055" max="2055" width="18.42578125" style="78" customWidth="1"/>
    <col min="2056" max="2056" width="4.42578125" style="78" customWidth="1"/>
    <col min="2057" max="2057" width="31.85546875" style="78" customWidth="1"/>
    <col min="2058" max="2058" width="3" style="78" customWidth="1"/>
    <col min="2059" max="2059" width="15.7109375" style="78" customWidth="1"/>
    <col min="2060" max="2060" width="3.85546875" style="78" customWidth="1"/>
    <col min="2061" max="2061" width="12.7109375" style="78" customWidth="1"/>
    <col min="2062" max="2062" width="3.85546875" style="78" customWidth="1"/>
    <col min="2063" max="2063" width="16.7109375" style="78" customWidth="1"/>
    <col min="2064" max="2067" width="15" style="78" customWidth="1"/>
    <col min="2068" max="2079" width="12" style="78" customWidth="1"/>
    <col min="2080" max="2304" width="8.85546875" style="78"/>
    <col min="2305" max="2305" width="4.42578125" style="78" customWidth="1"/>
    <col min="2306" max="2306" width="52" style="78" customWidth="1"/>
    <col min="2307" max="2307" width="15.5703125" style="78" customWidth="1"/>
    <col min="2308" max="2308" width="5.28515625" style="78" customWidth="1"/>
    <col min="2309" max="2309" width="11.140625" style="78" customWidth="1"/>
    <col min="2310" max="2310" width="4.28515625" style="78" customWidth="1"/>
    <col min="2311" max="2311" width="18.42578125" style="78" customWidth="1"/>
    <col min="2312" max="2312" width="4.42578125" style="78" customWidth="1"/>
    <col min="2313" max="2313" width="31.85546875" style="78" customWidth="1"/>
    <col min="2314" max="2314" width="3" style="78" customWidth="1"/>
    <col min="2315" max="2315" width="15.7109375" style="78" customWidth="1"/>
    <col min="2316" max="2316" width="3.85546875" style="78" customWidth="1"/>
    <col min="2317" max="2317" width="12.7109375" style="78" customWidth="1"/>
    <col min="2318" max="2318" width="3.85546875" style="78" customWidth="1"/>
    <col min="2319" max="2319" width="16.7109375" style="78" customWidth="1"/>
    <col min="2320" max="2323" width="15" style="78" customWidth="1"/>
    <col min="2324" max="2335" width="12" style="78" customWidth="1"/>
    <col min="2336" max="2560" width="8.85546875" style="78"/>
    <col min="2561" max="2561" width="4.42578125" style="78" customWidth="1"/>
    <col min="2562" max="2562" width="52" style="78" customWidth="1"/>
    <col min="2563" max="2563" width="15.5703125" style="78" customWidth="1"/>
    <col min="2564" max="2564" width="5.28515625" style="78" customWidth="1"/>
    <col min="2565" max="2565" width="11.140625" style="78" customWidth="1"/>
    <col min="2566" max="2566" width="4.28515625" style="78" customWidth="1"/>
    <col min="2567" max="2567" width="18.42578125" style="78" customWidth="1"/>
    <col min="2568" max="2568" width="4.42578125" style="78" customWidth="1"/>
    <col min="2569" max="2569" width="31.85546875" style="78" customWidth="1"/>
    <col min="2570" max="2570" width="3" style="78" customWidth="1"/>
    <col min="2571" max="2571" width="15.7109375" style="78" customWidth="1"/>
    <col min="2572" max="2572" width="3.85546875" style="78" customWidth="1"/>
    <col min="2573" max="2573" width="12.7109375" style="78" customWidth="1"/>
    <col min="2574" max="2574" width="3.85546875" style="78" customWidth="1"/>
    <col min="2575" max="2575" width="16.7109375" style="78" customWidth="1"/>
    <col min="2576" max="2579" width="15" style="78" customWidth="1"/>
    <col min="2580" max="2591" width="12" style="78" customWidth="1"/>
    <col min="2592" max="2816" width="8.85546875" style="78"/>
    <col min="2817" max="2817" width="4.42578125" style="78" customWidth="1"/>
    <col min="2818" max="2818" width="52" style="78" customWidth="1"/>
    <col min="2819" max="2819" width="15.5703125" style="78" customWidth="1"/>
    <col min="2820" max="2820" width="5.28515625" style="78" customWidth="1"/>
    <col min="2821" max="2821" width="11.140625" style="78" customWidth="1"/>
    <col min="2822" max="2822" width="4.28515625" style="78" customWidth="1"/>
    <col min="2823" max="2823" width="18.42578125" style="78" customWidth="1"/>
    <col min="2824" max="2824" width="4.42578125" style="78" customWidth="1"/>
    <col min="2825" max="2825" width="31.85546875" style="78" customWidth="1"/>
    <col min="2826" max="2826" width="3" style="78" customWidth="1"/>
    <col min="2827" max="2827" width="15.7109375" style="78" customWidth="1"/>
    <col min="2828" max="2828" width="3.85546875" style="78" customWidth="1"/>
    <col min="2829" max="2829" width="12.7109375" style="78" customWidth="1"/>
    <col min="2830" max="2830" width="3.85546875" style="78" customWidth="1"/>
    <col min="2831" max="2831" width="16.7109375" style="78" customWidth="1"/>
    <col min="2832" max="2835" width="15" style="78" customWidth="1"/>
    <col min="2836" max="2847" width="12" style="78" customWidth="1"/>
    <col min="2848" max="3072" width="8.85546875" style="78"/>
    <col min="3073" max="3073" width="4.42578125" style="78" customWidth="1"/>
    <col min="3074" max="3074" width="52" style="78" customWidth="1"/>
    <col min="3075" max="3075" width="15.5703125" style="78" customWidth="1"/>
    <col min="3076" max="3076" width="5.28515625" style="78" customWidth="1"/>
    <col min="3077" max="3077" width="11.140625" style="78" customWidth="1"/>
    <col min="3078" max="3078" width="4.28515625" style="78" customWidth="1"/>
    <col min="3079" max="3079" width="18.42578125" style="78" customWidth="1"/>
    <col min="3080" max="3080" width="4.42578125" style="78" customWidth="1"/>
    <col min="3081" max="3081" width="31.85546875" style="78" customWidth="1"/>
    <col min="3082" max="3082" width="3" style="78" customWidth="1"/>
    <col min="3083" max="3083" width="15.7109375" style="78" customWidth="1"/>
    <col min="3084" max="3084" width="3.85546875" style="78" customWidth="1"/>
    <col min="3085" max="3085" width="12.7109375" style="78" customWidth="1"/>
    <col min="3086" max="3086" width="3.85546875" style="78" customWidth="1"/>
    <col min="3087" max="3087" width="16.7109375" style="78" customWidth="1"/>
    <col min="3088" max="3091" width="15" style="78" customWidth="1"/>
    <col min="3092" max="3103" width="12" style="78" customWidth="1"/>
    <col min="3104" max="3328" width="8.85546875" style="78"/>
    <col min="3329" max="3329" width="4.42578125" style="78" customWidth="1"/>
    <col min="3330" max="3330" width="52" style="78" customWidth="1"/>
    <col min="3331" max="3331" width="15.5703125" style="78" customWidth="1"/>
    <col min="3332" max="3332" width="5.28515625" style="78" customWidth="1"/>
    <col min="3333" max="3333" width="11.140625" style="78" customWidth="1"/>
    <col min="3334" max="3334" width="4.28515625" style="78" customWidth="1"/>
    <col min="3335" max="3335" width="18.42578125" style="78" customWidth="1"/>
    <col min="3336" max="3336" width="4.42578125" style="78" customWidth="1"/>
    <col min="3337" max="3337" width="31.85546875" style="78" customWidth="1"/>
    <col min="3338" max="3338" width="3" style="78" customWidth="1"/>
    <col min="3339" max="3339" width="15.7109375" style="78" customWidth="1"/>
    <col min="3340" max="3340" width="3.85546875" style="78" customWidth="1"/>
    <col min="3341" max="3341" width="12.7109375" style="78" customWidth="1"/>
    <col min="3342" max="3342" width="3.85546875" style="78" customWidth="1"/>
    <col min="3343" max="3343" width="16.7109375" style="78" customWidth="1"/>
    <col min="3344" max="3347" width="15" style="78" customWidth="1"/>
    <col min="3348" max="3359" width="12" style="78" customWidth="1"/>
    <col min="3360" max="3584" width="8.85546875" style="78"/>
    <col min="3585" max="3585" width="4.42578125" style="78" customWidth="1"/>
    <col min="3586" max="3586" width="52" style="78" customWidth="1"/>
    <col min="3587" max="3587" width="15.5703125" style="78" customWidth="1"/>
    <col min="3588" max="3588" width="5.28515625" style="78" customWidth="1"/>
    <col min="3589" max="3589" width="11.140625" style="78" customWidth="1"/>
    <col min="3590" max="3590" width="4.28515625" style="78" customWidth="1"/>
    <col min="3591" max="3591" width="18.42578125" style="78" customWidth="1"/>
    <col min="3592" max="3592" width="4.42578125" style="78" customWidth="1"/>
    <col min="3593" max="3593" width="31.85546875" style="78" customWidth="1"/>
    <col min="3594" max="3594" width="3" style="78" customWidth="1"/>
    <col min="3595" max="3595" width="15.7109375" style="78" customWidth="1"/>
    <col min="3596" max="3596" width="3.85546875" style="78" customWidth="1"/>
    <col min="3597" max="3597" width="12.7109375" style="78" customWidth="1"/>
    <col min="3598" max="3598" width="3.85546875" style="78" customWidth="1"/>
    <col min="3599" max="3599" width="16.7109375" style="78" customWidth="1"/>
    <col min="3600" max="3603" width="15" style="78" customWidth="1"/>
    <col min="3604" max="3615" width="12" style="78" customWidth="1"/>
    <col min="3616" max="3840" width="8.85546875" style="78"/>
    <col min="3841" max="3841" width="4.42578125" style="78" customWidth="1"/>
    <col min="3842" max="3842" width="52" style="78" customWidth="1"/>
    <col min="3843" max="3843" width="15.5703125" style="78" customWidth="1"/>
    <col min="3844" max="3844" width="5.28515625" style="78" customWidth="1"/>
    <col min="3845" max="3845" width="11.140625" style="78" customWidth="1"/>
    <col min="3846" max="3846" width="4.28515625" style="78" customWidth="1"/>
    <col min="3847" max="3847" width="18.42578125" style="78" customWidth="1"/>
    <col min="3848" max="3848" width="4.42578125" style="78" customWidth="1"/>
    <col min="3849" max="3849" width="31.85546875" style="78" customWidth="1"/>
    <col min="3850" max="3850" width="3" style="78" customWidth="1"/>
    <col min="3851" max="3851" width="15.7109375" style="78" customWidth="1"/>
    <col min="3852" max="3852" width="3.85546875" style="78" customWidth="1"/>
    <col min="3853" max="3853" width="12.7109375" style="78" customWidth="1"/>
    <col min="3854" max="3854" width="3.85546875" style="78" customWidth="1"/>
    <col min="3855" max="3855" width="16.7109375" style="78" customWidth="1"/>
    <col min="3856" max="3859" width="15" style="78" customWidth="1"/>
    <col min="3860" max="3871" width="12" style="78" customWidth="1"/>
    <col min="3872" max="4096" width="8.85546875" style="78"/>
    <col min="4097" max="4097" width="4.42578125" style="78" customWidth="1"/>
    <col min="4098" max="4098" width="52" style="78" customWidth="1"/>
    <col min="4099" max="4099" width="15.5703125" style="78" customWidth="1"/>
    <col min="4100" max="4100" width="5.28515625" style="78" customWidth="1"/>
    <col min="4101" max="4101" width="11.140625" style="78" customWidth="1"/>
    <col min="4102" max="4102" width="4.28515625" style="78" customWidth="1"/>
    <col min="4103" max="4103" width="18.42578125" style="78" customWidth="1"/>
    <col min="4104" max="4104" width="4.42578125" style="78" customWidth="1"/>
    <col min="4105" max="4105" width="31.85546875" style="78" customWidth="1"/>
    <col min="4106" max="4106" width="3" style="78" customWidth="1"/>
    <col min="4107" max="4107" width="15.7109375" style="78" customWidth="1"/>
    <col min="4108" max="4108" width="3.85546875" style="78" customWidth="1"/>
    <col min="4109" max="4109" width="12.7109375" style="78" customWidth="1"/>
    <col min="4110" max="4110" width="3.85546875" style="78" customWidth="1"/>
    <col min="4111" max="4111" width="16.7109375" style="78" customWidth="1"/>
    <col min="4112" max="4115" width="15" style="78" customWidth="1"/>
    <col min="4116" max="4127" width="12" style="78" customWidth="1"/>
    <col min="4128" max="4352" width="8.85546875" style="78"/>
    <col min="4353" max="4353" width="4.42578125" style="78" customWidth="1"/>
    <col min="4354" max="4354" width="52" style="78" customWidth="1"/>
    <col min="4355" max="4355" width="15.5703125" style="78" customWidth="1"/>
    <col min="4356" max="4356" width="5.28515625" style="78" customWidth="1"/>
    <col min="4357" max="4357" width="11.140625" style="78" customWidth="1"/>
    <col min="4358" max="4358" width="4.28515625" style="78" customWidth="1"/>
    <col min="4359" max="4359" width="18.42578125" style="78" customWidth="1"/>
    <col min="4360" max="4360" width="4.42578125" style="78" customWidth="1"/>
    <col min="4361" max="4361" width="31.85546875" style="78" customWidth="1"/>
    <col min="4362" max="4362" width="3" style="78" customWidth="1"/>
    <col min="4363" max="4363" width="15.7109375" style="78" customWidth="1"/>
    <col min="4364" max="4364" width="3.85546875" style="78" customWidth="1"/>
    <col min="4365" max="4365" width="12.7109375" style="78" customWidth="1"/>
    <col min="4366" max="4366" width="3.85546875" style="78" customWidth="1"/>
    <col min="4367" max="4367" width="16.7109375" style="78" customWidth="1"/>
    <col min="4368" max="4371" width="15" style="78" customWidth="1"/>
    <col min="4372" max="4383" width="12" style="78" customWidth="1"/>
    <col min="4384" max="4608" width="8.85546875" style="78"/>
    <col min="4609" max="4609" width="4.42578125" style="78" customWidth="1"/>
    <col min="4610" max="4610" width="52" style="78" customWidth="1"/>
    <col min="4611" max="4611" width="15.5703125" style="78" customWidth="1"/>
    <col min="4612" max="4612" width="5.28515625" style="78" customWidth="1"/>
    <col min="4613" max="4613" width="11.140625" style="78" customWidth="1"/>
    <col min="4614" max="4614" width="4.28515625" style="78" customWidth="1"/>
    <col min="4615" max="4615" width="18.42578125" style="78" customWidth="1"/>
    <col min="4616" max="4616" width="4.42578125" style="78" customWidth="1"/>
    <col min="4617" max="4617" width="31.85546875" style="78" customWidth="1"/>
    <col min="4618" max="4618" width="3" style="78" customWidth="1"/>
    <col min="4619" max="4619" width="15.7109375" style="78" customWidth="1"/>
    <col min="4620" max="4620" width="3.85546875" style="78" customWidth="1"/>
    <col min="4621" max="4621" width="12.7109375" style="78" customWidth="1"/>
    <col min="4622" max="4622" width="3.85546875" style="78" customWidth="1"/>
    <col min="4623" max="4623" width="16.7109375" style="78" customWidth="1"/>
    <col min="4624" max="4627" width="15" style="78" customWidth="1"/>
    <col min="4628" max="4639" width="12" style="78" customWidth="1"/>
    <col min="4640" max="4864" width="8.85546875" style="78"/>
    <col min="4865" max="4865" width="4.42578125" style="78" customWidth="1"/>
    <col min="4866" max="4866" width="52" style="78" customWidth="1"/>
    <col min="4867" max="4867" width="15.5703125" style="78" customWidth="1"/>
    <col min="4868" max="4868" width="5.28515625" style="78" customWidth="1"/>
    <col min="4869" max="4869" width="11.140625" style="78" customWidth="1"/>
    <col min="4870" max="4870" width="4.28515625" style="78" customWidth="1"/>
    <col min="4871" max="4871" width="18.42578125" style="78" customWidth="1"/>
    <col min="4872" max="4872" width="4.42578125" style="78" customWidth="1"/>
    <col min="4873" max="4873" width="31.85546875" style="78" customWidth="1"/>
    <col min="4874" max="4874" width="3" style="78" customWidth="1"/>
    <col min="4875" max="4875" width="15.7109375" style="78" customWidth="1"/>
    <col min="4876" max="4876" width="3.85546875" style="78" customWidth="1"/>
    <col min="4877" max="4877" width="12.7109375" style="78" customWidth="1"/>
    <col min="4878" max="4878" width="3.85546875" style="78" customWidth="1"/>
    <col min="4879" max="4879" width="16.7109375" style="78" customWidth="1"/>
    <col min="4880" max="4883" width="15" style="78" customWidth="1"/>
    <col min="4884" max="4895" width="12" style="78" customWidth="1"/>
    <col min="4896" max="5120" width="8.85546875" style="78"/>
    <col min="5121" max="5121" width="4.42578125" style="78" customWidth="1"/>
    <col min="5122" max="5122" width="52" style="78" customWidth="1"/>
    <col min="5123" max="5123" width="15.5703125" style="78" customWidth="1"/>
    <col min="5124" max="5124" width="5.28515625" style="78" customWidth="1"/>
    <col min="5125" max="5125" width="11.140625" style="78" customWidth="1"/>
    <col min="5126" max="5126" width="4.28515625" style="78" customWidth="1"/>
    <col min="5127" max="5127" width="18.42578125" style="78" customWidth="1"/>
    <col min="5128" max="5128" width="4.42578125" style="78" customWidth="1"/>
    <col min="5129" max="5129" width="31.85546875" style="78" customWidth="1"/>
    <col min="5130" max="5130" width="3" style="78" customWidth="1"/>
    <col min="5131" max="5131" width="15.7109375" style="78" customWidth="1"/>
    <col min="5132" max="5132" width="3.85546875" style="78" customWidth="1"/>
    <col min="5133" max="5133" width="12.7109375" style="78" customWidth="1"/>
    <col min="5134" max="5134" width="3.85546875" style="78" customWidth="1"/>
    <col min="5135" max="5135" width="16.7109375" style="78" customWidth="1"/>
    <col min="5136" max="5139" width="15" style="78" customWidth="1"/>
    <col min="5140" max="5151" width="12" style="78" customWidth="1"/>
    <col min="5152" max="5376" width="8.85546875" style="78"/>
    <col min="5377" max="5377" width="4.42578125" style="78" customWidth="1"/>
    <col min="5378" max="5378" width="52" style="78" customWidth="1"/>
    <col min="5379" max="5379" width="15.5703125" style="78" customWidth="1"/>
    <col min="5380" max="5380" width="5.28515625" style="78" customWidth="1"/>
    <col min="5381" max="5381" width="11.140625" style="78" customWidth="1"/>
    <col min="5382" max="5382" width="4.28515625" style="78" customWidth="1"/>
    <col min="5383" max="5383" width="18.42578125" style="78" customWidth="1"/>
    <col min="5384" max="5384" width="4.42578125" style="78" customWidth="1"/>
    <col min="5385" max="5385" width="31.85546875" style="78" customWidth="1"/>
    <col min="5386" max="5386" width="3" style="78" customWidth="1"/>
    <col min="5387" max="5387" width="15.7109375" style="78" customWidth="1"/>
    <col min="5388" max="5388" width="3.85546875" style="78" customWidth="1"/>
    <col min="5389" max="5389" width="12.7109375" style="78" customWidth="1"/>
    <col min="5390" max="5390" width="3.85546875" style="78" customWidth="1"/>
    <col min="5391" max="5391" width="16.7109375" style="78" customWidth="1"/>
    <col min="5392" max="5395" width="15" style="78" customWidth="1"/>
    <col min="5396" max="5407" width="12" style="78" customWidth="1"/>
    <col min="5408" max="5632" width="8.85546875" style="78"/>
    <col min="5633" max="5633" width="4.42578125" style="78" customWidth="1"/>
    <col min="5634" max="5634" width="52" style="78" customWidth="1"/>
    <col min="5635" max="5635" width="15.5703125" style="78" customWidth="1"/>
    <col min="5636" max="5636" width="5.28515625" style="78" customWidth="1"/>
    <col min="5637" max="5637" width="11.140625" style="78" customWidth="1"/>
    <col min="5638" max="5638" width="4.28515625" style="78" customWidth="1"/>
    <col min="5639" max="5639" width="18.42578125" style="78" customWidth="1"/>
    <col min="5640" max="5640" width="4.42578125" style="78" customWidth="1"/>
    <col min="5641" max="5641" width="31.85546875" style="78" customWidth="1"/>
    <col min="5642" max="5642" width="3" style="78" customWidth="1"/>
    <col min="5643" max="5643" width="15.7109375" style="78" customWidth="1"/>
    <col min="5644" max="5644" width="3.85546875" style="78" customWidth="1"/>
    <col min="5645" max="5645" width="12.7109375" style="78" customWidth="1"/>
    <col min="5646" max="5646" width="3.85546875" style="78" customWidth="1"/>
    <col min="5647" max="5647" width="16.7109375" style="78" customWidth="1"/>
    <col min="5648" max="5651" width="15" style="78" customWidth="1"/>
    <col min="5652" max="5663" width="12" style="78" customWidth="1"/>
    <col min="5664" max="5888" width="8.85546875" style="78"/>
    <col min="5889" max="5889" width="4.42578125" style="78" customWidth="1"/>
    <col min="5890" max="5890" width="52" style="78" customWidth="1"/>
    <col min="5891" max="5891" width="15.5703125" style="78" customWidth="1"/>
    <col min="5892" max="5892" width="5.28515625" style="78" customWidth="1"/>
    <col min="5893" max="5893" width="11.140625" style="78" customWidth="1"/>
    <col min="5894" max="5894" width="4.28515625" style="78" customWidth="1"/>
    <col min="5895" max="5895" width="18.42578125" style="78" customWidth="1"/>
    <col min="5896" max="5896" width="4.42578125" style="78" customWidth="1"/>
    <col min="5897" max="5897" width="31.85546875" style="78" customWidth="1"/>
    <col min="5898" max="5898" width="3" style="78" customWidth="1"/>
    <col min="5899" max="5899" width="15.7109375" style="78" customWidth="1"/>
    <col min="5900" max="5900" width="3.85546875" style="78" customWidth="1"/>
    <col min="5901" max="5901" width="12.7109375" style="78" customWidth="1"/>
    <col min="5902" max="5902" width="3.85546875" style="78" customWidth="1"/>
    <col min="5903" max="5903" width="16.7109375" style="78" customWidth="1"/>
    <col min="5904" max="5907" width="15" style="78" customWidth="1"/>
    <col min="5908" max="5919" width="12" style="78" customWidth="1"/>
    <col min="5920" max="6144" width="8.85546875" style="78"/>
    <col min="6145" max="6145" width="4.42578125" style="78" customWidth="1"/>
    <col min="6146" max="6146" width="52" style="78" customWidth="1"/>
    <col min="6147" max="6147" width="15.5703125" style="78" customWidth="1"/>
    <col min="6148" max="6148" width="5.28515625" style="78" customWidth="1"/>
    <col min="6149" max="6149" width="11.140625" style="78" customWidth="1"/>
    <col min="6150" max="6150" width="4.28515625" style="78" customWidth="1"/>
    <col min="6151" max="6151" width="18.42578125" style="78" customWidth="1"/>
    <col min="6152" max="6152" width="4.42578125" style="78" customWidth="1"/>
    <col min="6153" max="6153" width="31.85546875" style="78" customWidth="1"/>
    <col min="6154" max="6154" width="3" style="78" customWidth="1"/>
    <col min="6155" max="6155" width="15.7109375" style="78" customWidth="1"/>
    <col min="6156" max="6156" width="3.85546875" style="78" customWidth="1"/>
    <col min="6157" max="6157" width="12.7109375" style="78" customWidth="1"/>
    <col min="6158" max="6158" width="3.85546875" style="78" customWidth="1"/>
    <col min="6159" max="6159" width="16.7109375" style="78" customWidth="1"/>
    <col min="6160" max="6163" width="15" style="78" customWidth="1"/>
    <col min="6164" max="6175" width="12" style="78" customWidth="1"/>
    <col min="6176" max="6400" width="8.85546875" style="78"/>
    <col min="6401" max="6401" width="4.42578125" style="78" customWidth="1"/>
    <col min="6402" max="6402" width="52" style="78" customWidth="1"/>
    <col min="6403" max="6403" width="15.5703125" style="78" customWidth="1"/>
    <col min="6404" max="6404" width="5.28515625" style="78" customWidth="1"/>
    <col min="6405" max="6405" width="11.140625" style="78" customWidth="1"/>
    <col min="6406" max="6406" width="4.28515625" style="78" customWidth="1"/>
    <col min="6407" max="6407" width="18.42578125" style="78" customWidth="1"/>
    <col min="6408" max="6408" width="4.42578125" style="78" customWidth="1"/>
    <col min="6409" max="6409" width="31.85546875" style="78" customWidth="1"/>
    <col min="6410" max="6410" width="3" style="78" customWidth="1"/>
    <col min="6411" max="6411" width="15.7109375" style="78" customWidth="1"/>
    <col min="6412" max="6412" width="3.85546875" style="78" customWidth="1"/>
    <col min="6413" max="6413" width="12.7109375" style="78" customWidth="1"/>
    <col min="6414" max="6414" width="3.85546875" style="78" customWidth="1"/>
    <col min="6415" max="6415" width="16.7109375" style="78" customWidth="1"/>
    <col min="6416" max="6419" width="15" style="78" customWidth="1"/>
    <col min="6420" max="6431" width="12" style="78" customWidth="1"/>
    <col min="6432" max="6656" width="8.85546875" style="78"/>
    <col min="6657" max="6657" width="4.42578125" style="78" customWidth="1"/>
    <col min="6658" max="6658" width="52" style="78" customWidth="1"/>
    <col min="6659" max="6659" width="15.5703125" style="78" customWidth="1"/>
    <col min="6660" max="6660" width="5.28515625" style="78" customWidth="1"/>
    <col min="6661" max="6661" width="11.140625" style="78" customWidth="1"/>
    <col min="6662" max="6662" width="4.28515625" style="78" customWidth="1"/>
    <col min="6663" max="6663" width="18.42578125" style="78" customWidth="1"/>
    <col min="6664" max="6664" width="4.42578125" style="78" customWidth="1"/>
    <col min="6665" max="6665" width="31.85546875" style="78" customWidth="1"/>
    <col min="6666" max="6666" width="3" style="78" customWidth="1"/>
    <col min="6667" max="6667" width="15.7109375" style="78" customWidth="1"/>
    <col min="6668" max="6668" width="3.85546875" style="78" customWidth="1"/>
    <col min="6669" max="6669" width="12.7109375" style="78" customWidth="1"/>
    <col min="6670" max="6670" width="3.85546875" style="78" customWidth="1"/>
    <col min="6671" max="6671" width="16.7109375" style="78" customWidth="1"/>
    <col min="6672" max="6675" width="15" style="78" customWidth="1"/>
    <col min="6676" max="6687" width="12" style="78" customWidth="1"/>
    <col min="6688" max="6912" width="8.85546875" style="78"/>
    <col min="6913" max="6913" width="4.42578125" style="78" customWidth="1"/>
    <col min="6914" max="6914" width="52" style="78" customWidth="1"/>
    <col min="6915" max="6915" width="15.5703125" style="78" customWidth="1"/>
    <col min="6916" max="6916" width="5.28515625" style="78" customWidth="1"/>
    <col min="6917" max="6917" width="11.140625" style="78" customWidth="1"/>
    <col min="6918" max="6918" width="4.28515625" style="78" customWidth="1"/>
    <col min="6919" max="6919" width="18.42578125" style="78" customWidth="1"/>
    <col min="6920" max="6920" width="4.42578125" style="78" customWidth="1"/>
    <col min="6921" max="6921" width="31.85546875" style="78" customWidth="1"/>
    <col min="6922" max="6922" width="3" style="78" customWidth="1"/>
    <col min="6923" max="6923" width="15.7109375" style="78" customWidth="1"/>
    <col min="6924" max="6924" width="3.85546875" style="78" customWidth="1"/>
    <col min="6925" max="6925" width="12.7109375" style="78" customWidth="1"/>
    <col min="6926" max="6926" width="3.85546875" style="78" customWidth="1"/>
    <col min="6927" max="6927" width="16.7109375" style="78" customWidth="1"/>
    <col min="6928" max="6931" width="15" style="78" customWidth="1"/>
    <col min="6932" max="6943" width="12" style="78" customWidth="1"/>
    <col min="6944" max="7168" width="8.85546875" style="78"/>
    <col min="7169" max="7169" width="4.42578125" style="78" customWidth="1"/>
    <col min="7170" max="7170" width="52" style="78" customWidth="1"/>
    <col min="7171" max="7171" width="15.5703125" style="78" customWidth="1"/>
    <col min="7172" max="7172" width="5.28515625" style="78" customWidth="1"/>
    <col min="7173" max="7173" width="11.140625" style="78" customWidth="1"/>
    <col min="7174" max="7174" width="4.28515625" style="78" customWidth="1"/>
    <col min="7175" max="7175" width="18.42578125" style="78" customWidth="1"/>
    <col min="7176" max="7176" width="4.42578125" style="78" customWidth="1"/>
    <col min="7177" max="7177" width="31.85546875" style="78" customWidth="1"/>
    <col min="7178" max="7178" width="3" style="78" customWidth="1"/>
    <col min="7179" max="7179" width="15.7109375" style="78" customWidth="1"/>
    <col min="7180" max="7180" width="3.85546875" style="78" customWidth="1"/>
    <col min="7181" max="7181" width="12.7109375" style="78" customWidth="1"/>
    <col min="7182" max="7182" width="3.85546875" style="78" customWidth="1"/>
    <col min="7183" max="7183" width="16.7109375" style="78" customWidth="1"/>
    <col min="7184" max="7187" width="15" style="78" customWidth="1"/>
    <col min="7188" max="7199" width="12" style="78" customWidth="1"/>
    <col min="7200" max="7424" width="8.85546875" style="78"/>
    <col min="7425" max="7425" width="4.42578125" style="78" customWidth="1"/>
    <col min="7426" max="7426" width="52" style="78" customWidth="1"/>
    <col min="7427" max="7427" width="15.5703125" style="78" customWidth="1"/>
    <col min="7428" max="7428" width="5.28515625" style="78" customWidth="1"/>
    <col min="7429" max="7429" width="11.140625" style="78" customWidth="1"/>
    <col min="7430" max="7430" width="4.28515625" style="78" customWidth="1"/>
    <col min="7431" max="7431" width="18.42578125" style="78" customWidth="1"/>
    <col min="7432" max="7432" width="4.42578125" style="78" customWidth="1"/>
    <col min="7433" max="7433" width="31.85546875" style="78" customWidth="1"/>
    <col min="7434" max="7434" width="3" style="78" customWidth="1"/>
    <col min="7435" max="7435" width="15.7109375" style="78" customWidth="1"/>
    <col min="7436" max="7436" width="3.85546875" style="78" customWidth="1"/>
    <col min="7437" max="7437" width="12.7109375" style="78" customWidth="1"/>
    <col min="7438" max="7438" width="3.85546875" style="78" customWidth="1"/>
    <col min="7439" max="7439" width="16.7109375" style="78" customWidth="1"/>
    <col min="7440" max="7443" width="15" style="78" customWidth="1"/>
    <col min="7444" max="7455" width="12" style="78" customWidth="1"/>
    <col min="7456" max="7680" width="8.85546875" style="78"/>
    <col min="7681" max="7681" width="4.42578125" style="78" customWidth="1"/>
    <col min="7682" max="7682" width="52" style="78" customWidth="1"/>
    <col min="7683" max="7683" width="15.5703125" style="78" customWidth="1"/>
    <col min="7684" max="7684" width="5.28515625" style="78" customWidth="1"/>
    <col min="7685" max="7685" width="11.140625" style="78" customWidth="1"/>
    <col min="7686" max="7686" width="4.28515625" style="78" customWidth="1"/>
    <col min="7687" max="7687" width="18.42578125" style="78" customWidth="1"/>
    <col min="7688" max="7688" width="4.42578125" style="78" customWidth="1"/>
    <col min="7689" max="7689" width="31.85546875" style="78" customWidth="1"/>
    <col min="7690" max="7690" width="3" style="78" customWidth="1"/>
    <col min="7691" max="7691" width="15.7109375" style="78" customWidth="1"/>
    <col min="7692" max="7692" width="3.85546875" style="78" customWidth="1"/>
    <col min="7693" max="7693" width="12.7109375" style="78" customWidth="1"/>
    <col min="7694" max="7694" width="3.85546875" style="78" customWidth="1"/>
    <col min="7695" max="7695" width="16.7109375" style="78" customWidth="1"/>
    <col min="7696" max="7699" width="15" style="78" customWidth="1"/>
    <col min="7700" max="7711" width="12" style="78" customWidth="1"/>
    <col min="7712" max="7936" width="8.85546875" style="78"/>
    <col min="7937" max="7937" width="4.42578125" style="78" customWidth="1"/>
    <col min="7938" max="7938" width="52" style="78" customWidth="1"/>
    <col min="7939" max="7939" width="15.5703125" style="78" customWidth="1"/>
    <col min="7940" max="7940" width="5.28515625" style="78" customWidth="1"/>
    <col min="7941" max="7941" width="11.140625" style="78" customWidth="1"/>
    <col min="7942" max="7942" width="4.28515625" style="78" customWidth="1"/>
    <col min="7943" max="7943" width="18.42578125" style="78" customWidth="1"/>
    <col min="7944" max="7944" width="4.42578125" style="78" customWidth="1"/>
    <col min="7945" max="7945" width="31.85546875" style="78" customWidth="1"/>
    <col min="7946" max="7946" width="3" style="78" customWidth="1"/>
    <col min="7947" max="7947" width="15.7109375" style="78" customWidth="1"/>
    <col min="7948" max="7948" width="3.85546875" style="78" customWidth="1"/>
    <col min="7949" max="7949" width="12.7109375" style="78" customWidth="1"/>
    <col min="7950" max="7950" width="3.85546875" style="78" customWidth="1"/>
    <col min="7951" max="7951" width="16.7109375" style="78" customWidth="1"/>
    <col min="7952" max="7955" width="15" style="78" customWidth="1"/>
    <col min="7956" max="7967" width="12" style="78" customWidth="1"/>
    <col min="7968" max="8192" width="8.85546875" style="78"/>
    <col min="8193" max="8193" width="4.42578125" style="78" customWidth="1"/>
    <col min="8194" max="8194" width="52" style="78" customWidth="1"/>
    <col min="8195" max="8195" width="15.5703125" style="78" customWidth="1"/>
    <col min="8196" max="8196" width="5.28515625" style="78" customWidth="1"/>
    <col min="8197" max="8197" width="11.140625" style="78" customWidth="1"/>
    <col min="8198" max="8198" width="4.28515625" style="78" customWidth="1"/>
    <col min="8199" max="8199" width="18.42578125" style="78" customWidth="1"/>
    <col min="8200" max="8200" width="4.42578125" style="78" customWidth="1"/>
    <col min="8201" max="8201" width="31.85546875" style="78" customWidth="1"/>
    <col min="8202" max="8202" width="3" style="78" customWidth="1"/>
    <col min="8203" max="8203" width="15.7109375" style="78" customWidth="1"/>
    <col min="8204" max="8204" width="3.85546875" style="78" customWidth="1"/>
    <col min="8205" max="8205" width="12.7109375" style="78" customWidth="1"/>
    <col min="8206" max="8206" width="3.85546875" style="78" customWidth="1"/>
    <col min="8207" max="8207" width="16.7109375" style="78" customWidth="1"/>
    <col min="8208" max="8211" width="15" style="78" customWidth="1"/>
    <col min="8212" max="8223" width="12" style="78" customWidth="1"/>
    <col min="8224" max="8448" width="8.85546875" style="78"/>
    <col min="8449" max="8449" width="4.42578125" style="78" customWidth="1"/>
    <col min="8450" max="8450" width="52" style="78" customWidth="1"/>
    <col min="8451" max="8451" width="15.5703125" style="78" customWidth="1"/>
    <col min="8452" max="8452" width="5.28515625" style="78" customWidth="1"/>
    <col min="8453" max="8453" width="11.140625" style="78" customWidth="1"/>
    <col min="8454" max="8454" width="4.28515625" style="78" customWidth="1"/>
    <col min="8455" max="8455" width="18.42578125" style="78" customWidth="1"/>
    <col min="8456" max="8456" width="4.42578125" style="78" customWidth="1"/>
    <col min="8457" max="8457" width="31.85546875" style="78" customWidth="1"/>
    <col min="8458" max="8458" width="3" style="78" customWidth="1"/>
    <col min="8459" max="8459" width="15.7109375" style="78" customWidth="1"/>
    <col min="8460" max="8460" width="3.85546875" style="78" customWidth="1"/>
    <col min="8461" max="8461" width="12.7109375" style="78" customWidth="1"/>
    <col min="8462" max="8462" width="3.85546875" style="78" customWidth="1"/>
    <col min="8463" max="8463" width="16.7109375" style="78" customWidth="1"/>
    <col min="8464" max="8467" width="15" style="78" customWidth="1"/>
    <col min="8468" max="8479" width="12" style="78" customWidth="1"/>
    <col min="8480" max="8704" width="8.85546875" style="78"/>
    <col min="8705" max="8705" width="4.42578125" style="78" customWidth="1"/>
    <col min="8706" max="8706" width="52" style="78" customWidth="1"/>
    <col min="8707" max="8707" width="15.5703125" style="78" customWidth="1"/>
    <col min="8708" max="8708" width="5.28515625" style="78" customWidth="1"/>
    <col min="8709" max="8709" width="11.140625" style="78" customWidth="1"/>
    <col min="8710" max="8710" width="4.28515625" style="78" customWidth="1"/>
    <col min="8711" max="8711" width="18.42578125" style="78" customWidth="1"/>
    <col min="8712" max="8712" width="4.42578125" style="78" customWidth="1"/>
    <col min="8713" max="8713" width="31.85546875" style="78" customWidth="1"/>
    <col min="8714" max="8714" width="3" style="78" customWidth="1"/>
    <col min="8715" max="8715" width="15.7109375" style="78" customWidth="1"/>
    <col min="8716" max="8716" width="3.85546875" style="78" customWidth="1"/>
    <col min="8717" max="8717" width="12.7109375" style="78" customWidth="1"/>
    <col min="8718" max="8718" width="3.85546875" style="78" customWidth="1"/>
    <col min="8719" max="8719" width="16.7109375" style="78" customWidth="1"/>
    <col min="8720" max="8723" width="15" style="78" customWidth="1"/>
    <col min="8724" max="8735" width="12" style="78" customWidth="1"/>
    <col min="8736" max="8960" width="8.85546875" style="78"/>
    <col min="8961" max="8961" width="4.42578125" style="78" customWidth="1"/>
    <col min="8962" max="8962" width="52" style="78" customWidth="1"/>
    <col min="8963" max="8963" width="15.5703125" style="78" customWidth="1"/>
    <col min="8964" max="8964" width="5.28515625" style="78" customWidth="1"/>
    <col min="8965" max="8965" width="11.140625" style="78" customWidth="1"/>
    <col min="8966" max="8966" width="4.28515625" style="78" customWidth="1"/>
    <col min="8967" max="8967" width="18.42578125" style="78" customWidth="1"/>
    <col min="8968" max="8968" width="4.42578125" style="78" customWidth="1"/>
    <col min="8969" max="8969" width="31.85546875" style="78" customWidth="1"/>
    <col min="8970" max="8970" width="3" style="78" customWidth="1"/>
    <col min="8971" max="8971" width="15.7109375" style="78" customWidth="1"/>
    <col min="8972" max="8972" width="3.85546875" style="78" customWidth="1"/>
    <col min="8973" max="8973" width="12.7109375" style="78" customWidth="1"/>
    <col min="8974" max="8974" width="3.85546875" style="78" customWidth="1"/>
    <col min="8975" max="8975" width="16.7109375" style="78" customWidth="1"/>
    <col min="8976" max="8979" width="15" style="78" customWidth="1"/>
    <col min="8980" max="8991" width="12" style="78" customWidth="1"/>
    <col min="8992" max="9216" width="8.85546875" style="78"/>
    <col min="9217" max="9217" width="4.42578125" style="78" customWidth="1"/>
    <col min="9218" max="9218" width="52" style="78" customWidth="1"/>
    <col min="9219" max="9219" width="15.5703125" style="78" customWidth="1"/>
    <col min="9220" max="9220" width="5.28515625" style="78" customWidth="1"/>
    <col min="9221" max="9221" width="11.140625" style="78" customWidth="1"/>
    <col min="9222" max="9222" width="4.28515625" style="78" customWidth="1"/>
    <col min="9223" max="9223" width="18.42578125" style="78" customWidth="1"/>
    <col min="9224" max="9224" width="4.42578125" style="78" customWidth="1"/>
    <col min="9225" max="9225" width="31.85546875" style="78" customWidth="1"/>
    <col min="9226" max="9226" width="3" style="78" customWidth="1"/>
    <col min="9227" max="9227" width="15.7109375" style="78" customWidth="1"/>
    <col min="9228" max="9228" width="3.85546875" style="78" customWidth="1"/>
    <col min="9229" max="9229" width="12.7109375" style="78" customWidth="1"/>
    <col min="9230" max="9230" width="3.85546875" style="78" customWidth="1"/>
    <col min="9231" max="9231" width="16.7109375" style="78" customWidth="1"/>
    <col min="9232" max="9235" width="15" style="78" customWidth="1"/>
    <col min="9236" max="9247" width="12" style="78" customWidth="1"/>
    <col min="9248" max="9472" width="8.85546875" style="78"/>
    <col min="9473" max="9473" width="4.42578125" style="78" customWidth="1"/>
    <col min="9474" max="9474" width="52" style="78" customWidth="1"/>
    <col min="9475" max="9475" width="15.5703125" style="78" customWidth="1"/>
    <col min="9476" max="9476" width="5.28515625" style="78" customWidth="1"/>
    <col min="9477" max="9477" width="11.140625" style="78" customWidth="1"/>
    <col min="9478" max="9478" width="4.28515625" style="78" customWidth="1"/>
    <col min="9479" max="9479" width="18.42578125" style="78" customWidth="1"/>
    <col min="9480" max="9480" width="4.42578125" style="78" customWidth="1"/>
    <col min="9481" max="9481" width="31.85546875" style="78" customWidth="1"/>
    <col min="9482" max="9482" width="3" style="78" customWidth="1"/>
    <col min="9483" max="9483" width="15.7109375" style="78" customWidth="1"/>
    <col min="9484" max="9484" width="3.85546875" style="78" customWidth="1"/>
    <col min="9485" max="9485" width="12.7109375" style="78" customWidth="1"/>
    <col min="9486" max="9486" width="3.85546875" style="78" customWidth="1"/>
    <col min="9487" max="9487" width="16.7109375" style="78" customWidth="1"/>
    <col min="9488" max="9491" width="15" style="78" customWidth="1"/>
    <col min="9492" max="9503" width="12" style="78" customWidth="1"/>
    <col min="9504" max="9728" width="8.85546875" style="78"/>
    <col min="9729" max="9729" width="4.42578125" style="78" customWidth="1"/>
    <col min="9730" max="9730" width="52" style="78" customWidth="1"/>
    <col min="9731" max="9731" width="15.5703125" style="78" customWidth="1"/>
    <col min="9732" max="9732" width="5.28515625" style="78" customWidth="1"/>
    <col min="9733" max="9733" width="11.140625" style="78" customWidth="1"/>
    <col min="9734" max="9734" width="4.28515625" style="78" customWidth="1"/>
    <col min="9735" max="9735" width="18.42578125" style="78" customWidth="1"/>
    <col min="9736" max="9736" width="4.42578125" style="78" customWidth="1"/>
    <col min="9737" max="9737" width="31.85546875" style="78" customWidth="1"/>
    <col min="9738" max="9738" width="3" style="78" customWidth="1"/>
    <col min="9739" max="9739" width="15.7109375" style="78" customWidth="1"/>
    <col min="9740" max="9740" width="3.85546875" style="78" customWidth="1"/>
    <col min="9741" max="9741" width="12.7109375" style="78" customWidth="1"/>
    <col min="9742" max="9742" width="3.85546875" style="78" customWidth="1"/>
    <col min="9743" max="9743" width="16.7109375" style="78" customWidth="1"/>
    <col min="9744" max="9747" width="15" style="78" customWidth="1"/>
    <col min="9748" max="9759" width="12" style="78" customWidth="1"/>
    <col min="9760" max="9984" width="8.85546875" style="78"/>
    <col min="9985" max="9985" width="4.42578125" style="78" customWidth="1"/>
    <col min="9986" max="9986" width="52" style="78" customWidth="1"/>
    <col min="9987" max="9987" width="15.5703125" style="78" customWidth="1"/>
    <col min="9988" max="9988" width="5.28515625" style="78" customWidth="1"/>
    <col min="9989" max="9989" width="11.140625" style="78" customWidth="1"/>
    <col min="9990" max="9990" width="4.28515625" style="78" customWidth="1"/>
    <col min="9991" max="9991" width="18.42578125" style="78" customWidth="1"/>
    <col min="9992" max="9992" width="4.42578125" style="78" customWidth="1"/>
    <col min="9993" max="9993" width="31.85546875" style="78" customWidth="1"/>
    <col min="9994" max="9994" width="3" style="78" customWidth="1"/>
    <col min="9995" max="9995" width="15.7109375" style="78" customWidth="1"/>
    <col min="9996" max="9996" width="3.85546875" style="78" customWidth="1"/>
    <col min="9997" max="9997" width="12.7109375" style="78" customWidth="1"/>
    <col min="9998" max="9998" width="3.85546875" style="78" customWidth="1"/>
    <col min="9999" max="9999" width="16.7109375" style="78" customWidth="1"/>
    <col min="10000" max="10003" width="15" style="78" customWidth="1"/>
    <col min="10004" max="10015" width="12" style="78" customWidth="1"/>
    <col min="10016" max="10240" width="8.85546875" style="78"/>
    <col min="10241" max="10241" width="4.42578125" style="78" customWidth="1"/>
    <col min="10242" max="10242" width="52" style="78" customWidth="1"/>
    <col min="10243" max="10243" width="15.5703125" style="78" customWidth="1"/>
    <col min="10244" max="10244" width="5.28515625" style="78" customWidth="1"/>
    <col min="10245" max="10245" width="11.140625" style="78" customWidth="1"/>
    <col min="10246" max="10246" width="4.28515625" style="78" customWidth="1"/>
    <col min="10247" max="10247" width="18.42578125" style="78" customWidth="1"/>
    <col min="10248" max="10248" width="4.42578125" style="78" customWidth="1"/>
    <col min="10249" max="10249" width="31.85546875" style="78" customWidth="1"/>
    <col min="10250" max="10250" width="3" style="78" customWidth="1"/>
    <col min="10251" max="10251" width="15.7109375" style="78" customWidth="1"/>
    <col min="10252" max="10252" width="3.85546875" style="78" customWidth="1"/>
    <col min="10253" max="10253" width="12.7109375" style="78" customWidth="1"/>
    <col min="10254" max="10254" width="3.85546875" style="78" customWidth="1"/>
    <col min="10255" max="10255" width="16.7109375" style="78" customWidth="1"/>
    <col min="10256" max="10259" width="15" style="78" customWidth="1"/>
    <col min="10260" max="10271" width="12" style="78" customWidth="1"/>
    <col min="10272" max="10496" width="8.85546875" style="78"/>
    <col min="10497" max="10497" width="4.42578125" style="78" customWidth="1"/>
    <col min="10498" max="10498" width="52" style="78" customWidth="1"/>
    <col min="10499" max="10499" width="15.5703125" style="78" customWidth="1"/>
    <col min="10500" max="10500" width="5.28515625" style="78" customWidth="1"/>
    <col min="10501" max="10501" width="11.140625" style="78" customWidth="1"/>
    <col min="10502" max="10502" width="4.28515625" style="78" customWidth="1"/>
    <col min="10503" max="10503" width="18.42578125" style="78" customWidth="1"/>
    <col min="10504" max="10504" width="4.42578125" style="78" customWidth="1"/>
    <col min="10505" max="10505" width="31.85546875" style="78" customWidth="1"/>
    <col min="10506" max="10506" width="3" style="78" customWidth="1"/>
    <col min="10507" max="10507" width="15.7109375" style="78" customWidth="1"/>
    <col min="10508" max="10508" width="3.85546875" style="78" customWidth="1"/>
    <col min="10509" max="10509" width="12.7109375" style="78" customWidth="1"/>
    <col min="10510" max="10510" width="3.85546875" style="78" customWidth="1"/>
    <col min="10511" max="10511" width="16.7109375" style="78" customWidth="1"/>
    <col min="10512" max="10515" width="15" style="78" customWidth="1"/>
    <col min="10516" max="10527" width="12" style="78" customWidth="1"/>
    <col min="10528" max="10752" width="8.85546875" style="78"/>
    <col min="10753" max="10753" width="4.42578125" style="78" customWidth="1"/>
    <col min="10754" max="10754" width="52" style="78" customWidth="1"/>
    <col min="10755" max="10755" width="15.5703125" style="78" customWidth="1"/>
    <col min="10756" max="10756" width="5.28515625" style="78" customWidth="1"/>
    <col min="10757" max="10757" width="11.140625" style="78" customWidth="1"/>
    <col min="10758" max="10758" width="4.28515625" style="78" customWidth="1"/>
    <col min="10759" max="10759" width="18.42578125" style="78" customWidth="1"/>
    <col min="10760" max="10760" width="4.42578125" style="78" customWidth="1"/>
    <col min="10761" max="10761" width="31.85546875" style="78" customWidth="1"/>
    <col min="10762" max="10762" width="3" style="78" customWidth="1"/>
    <col min="10763" max="10763" width="15.7109375" style="78" customWidth="1"/>
    <col min="10764" max="10764" width="3.85546875" style="78" customWidth="1"/>
    <col min="10765" max="10765" width="12.7109375" style="78" customWidth="1"/>
    <col min="10766" max="10766" width="3.85546875" style="78" customWidth="1"/>
    <col min="10767" max="10767" width="16.7109375" style="78" customWidth="1"/>
    <col min="10768" max="10771" width="15" style="78" customWidth="1"/>
    <col min="10772" max="10783" width="12" style="78" customWidth="1"/>
    <col min="10784" max="11008" width="8.85546875" style="78"/>
    <col min="11009" max="11009" width="4.42578125" style="78" customWidth="1"/>
    <col min="11010" max="11010" width="52" style="78" customWidth="1"/>
    <col min="11011" max="11011" width="15.5703125" style="78" customWidth="1"/>
    <col min="11012" max="11012" width="5.28515625" style="78" customWidth="1"/>
    <col min="11013" max="11013" width="11.140625" style="78" customWidth="1"/>
    <col min="11014" max="11014" width="4.28515625" style="78" customWidth="1"/>
    <col min="11015" max="11015" width="18.42578125" style="78" customWidth="1"/>
    <col min="11016" max="11016" width="4.42578125" style="78" customWidth="1"/>
    <col min="11017" max="11017" width="31.85546875" style="78" customWidth="1"/>
    <col min="11018" max="11018" width="3" style="78" customWidth="1"/>
    <col min="11019" max="11019" width="15.7109375" style="78" customWidth="1"/>
    <col min="11020" max="11020" width="3.85546875" style="78" customWidth="1"/>
    <col min="11021" max="11021" width="12.7109375" style="78" customWidth="1"/>
    <col min="11022" max="11022" width="3.85546875" style="78" customWidth="1"/>
    <col min="11023" max="11023" width="16.7109375" style="78" customWidth="1"/>
    <col min="11024" max="11027" width="15" style="78" customWidth="1"/>
    <col min="11028" max="11039" width="12" style="78" customWidth="1"/>
    <col min="11040" max="11264" width="8.85546875" style="78"/>
    <col min="11265" max="11265" width="4.42578125" style="78" customWidth="1"/>
    <col min="11266" max="11266" width="52" style="78" customWidth="1"/>
    <col min="11267" max="11267" width="15.5703125" style="78" customWidth="1"/>
    <col min="11268" max="11268" width="5.28515625" style="78" customWidth="1"/>
    <col min="11269" max="11269" width="11.140625" style="78" customWidth="1"/>
    <col min="11270" max="11270" width="4.28515625" style="78" customWidth="1"/>
    <col min="11271" max="11271" width="18.42578125" style="78" customWidth="1"/>
    <col min="11272" max="11272" width="4.42578125" style="78" customWidth="1"/>
    <col min="11273" max="11273" width="31.85546875" style="78" customWidth="1"/>
    <col min="11274" max="11274" width="3" style="78" customWidth="1"/>
    <col min="11275" max="11275" width="15.7109375" style="78" customWidth="1"/>
    <col min="11276" max="11276" width="3.85546875" style="78" customWidth="1"/>
    <col min="11277" max="11277" width="12.7109375" style="78" customWidth="1"/>
    <col min="11278" max="11278" width="3.85546875" style="78" customWidth="1"/>
    <col min="11279" max="11279" width="16.7109375" style="78" customWidth="1"/>
    <col min="11280" max="11283" width="15" style="78" customWidth="1"/>
    <col min="11284" max="11295" width="12" style="78" customWidth="1"/>
    <col min="11296" max="11520" width="8.85546875" style="78"/>
    <col min="11521" max="11521" width="4.42578125" style="78" customWidth="1"/>
    <col min="11522" max="11522" width="52" style="78" customWidth="1"/>
    <col min="11523" max="11523" width="15.5703125" style="78" customWidth="1"/>
    <col min="11524" max="11524" width="5.28515625" style="78" customWidth="1"/>
    <col min="11525" max="11525" width="11.140625" style="78" customWidth="1"/>
    <col min="11526" max="11526" width="4.28515625" style="78" customWidth="1"/>
    <col min="11527" max="11527" width="18.42578125" style="78" customWidth="1"/>
    <col min="11528" max="11528" width="4.42578125" style="78" customWidth="1"/>
    <col min="11529" max="11529" width="31.85546875" style="78" customWidth="1"/>
    <col min="11530" max="11530" width="3" style="78" customWidth="1"/>
    <col min="11531" max="11531" width="15.7109375" style="78" customWidth="1"/>
    <col min="11532" max="11532" width="3.85546875" style="78" customWidth="1"/>
    <col min="11533" max="11533" width="12.7109375" style="78" customWidth="1"/>
    <col min="11534" max="11534" width="3.85546875" style="78" customWidth="1"/>
    <col min="11535" max="11535" width="16.7109375" style="78" customWidth="1"/>
    <col min="11536" max="11539" width="15" style="78" customWidth="1"/>
    <col min="11540" max="11551" width="12" style="78" customWidth="1"/>
    <col min="11552" max="11776" width="8.85546875" style="78"/>
    <col min="11777" max="11777" width="4.42578125" style="78" customWidth="1"/>
    <col min="11778" max="11778" width="52" style="78" customWidth="1"/>
    <col min="11779" max="11779" width="15.5703125" style="78" customWidth="1"/>
    <col min="11780" max="11780" width="5.28515625" style="78" customWidth="1"/>
    <col min="11781" max="11781" width="11.140625" style="78" customWidth="1"/>
    <col min="11782" max="11782" width="4.28515625" style="78" customWidth="1"/>
    <col min="11783" max="11783" width="18.42578125" style="78" customWidth="1"/>
    <col min="11784" max="11784" width="4.42578125" style="78" customWidth="1"/>
    <col min="11785" max="11785" width="31.85546875" style="78" customWidth="1"/>
    <col min="11786" max="11786" width="3" style="78" customWidth="1"/>
    <col min="11787" max="11787" width="15.7109375" style="78" customWidth="1"/>
    <col min="11788" max="11788" width="3.85546875" style="78" customWidth="1"/>
    <col min="11789" max="11789" width="12.7109375" style="78" customWidth="1"/>
    <col min="11790" max="11790" width="3.85546875" style="78" customWidth="1"/>
    <col min="11791" max="11791" width="16.7109375" style="78" customWidth="1"/>
    <col min="11792" max="11795" width="15" style="78" customWidth="1"/>
    <col min="11796" max="11807" width="12" style="78" customWidth="1"/>
    <col min="11808" max="12032" width="8.85546875" style="78"/>
    <col min="12033" max="12033" width="4.42578125" style="78" customWidth="1"/>
    <col min="12034" max="12034" width="52" style="78" customWidth="1"/>
    <col min="12035" max="12035" width="15.5703125" style="78" customWidth="1"/>
    <col min="12036" max="12036" width="5.28515625" style="78" customWidth="1"/>
    <col min="12037" max="12037" width="11.140625" style="78" customWidth="1"/>
    <col min="12038" max="12038" width="4.28515625" style="78" customWidth="1"/>
    <col min="12039" max="12039" width="18.42578125" style="78" customWidth="1"/>
    <col min="12040" max="12040" width="4.42578125" style="78" customWidth="1"/>
    <col min="12041" max="12041" width="31.85546875" style="78" customWidth="1"/>
    <col min="12042" max="12042" width="3" style="78" customWidth="1"/>
    <col min="12043" max="12043" width="15.7109375" style="78" customWidth="1"/>
    <col min="12044" max="12044" width="3.85546875" style="78" customWidth="1"/>
    <col min="12045" max="12045" width="12.7109375" style="78" customWidth="1"/>
    <col min="12046" max="12046" width="3.85546875" style="78" customWidth="1"/>
    <col min="12047" max="12047" width="16.7109375" style="78" customWidth="1"/>
    <col min="12048" max="12051" width="15" style="78" customWidth="1"/>
    <col min="12052" max="12063" width="12" style="78" customWidth="1"/>
    <col min="12064" max="12288" width="8.85546875" style="78"/>
    <col min="12289" max="12289" width="4.42578125" style="78" customWidth="1"/>
    <col min="12290" max="12290" width="52" style="78" customWidth="1"/>
    <col min="12291" max="12291" width="15.5703125" style="78" customWidth="1"/>
    <col min="12292" max="12292" width="5.28515625" style="78" customWidth="1"/>
    <col min="12293" max="12293" width="11.140625" style="78" customWidth="1"/>
    <col min="12294" max="12294" width="4.28515625" style="78" customWidth="1"/>
    <col min="12295" max="12295" width="18.42578125" style="78" customWidth="1"/>
    <col min="12296" max="12296" width="4.42578125" style="78" customWidth="1"/>
    <col min="12297" max="12297" width="31.85546875" style="78" customWidth="1"/>
    <col min="12298" max="12298" width="3" style="78" customWidth="1"/>
    <col min="12299" max="12299" width="15.7109375" style="78" customWidth="1"/>
    <col min="12300" max="12300" width="3.85546875" style="78" customWidth="1"/>
    <col min="12301" max="12301" width="12.7109375" style="78" customWidth="1"/>
    <col min="12302" max="12302" width="3.85546875" style="78" customWidth="1"/>
    <col min="12303" max="12303" width="16.7109375" style="78" customWidth="1"/>
    <col min="12304" max="12307" width="15" style="78" customWidth="1"/>
    <col min="12308" max="12319" width="12" style="78" customWidth="1"/>
    <col min="12320" max="12544" width="8.85546875" style="78"/>
    <col min="12545" max="12545" width="4.42578125" style="78" customWidth="1"/>
    <col min="12546" max="12546" width="52" style="78" customWidth="1"/>
    <col min="12547" max="12547" width="15.5703125" style="78" customWidth="1"/>
    <col min="12548" max="12548" width="5.28515625" style="78" customWidth="1"/>
    <col min="12549" max="12549" width="11.140625" style="78" customWidth="1"/>
    <col min="12550" max="12550" width="4.28515625" style="78" customWidth="1"/>
    <col min="12551" max="12551" width="18.42578125" style="78" customWidth="1"/>
    <col min="12552" max="12552" width="4.42578125" style="78" customWidth="1"/>
    <col min="12553" max="12553" width="31.85546875" style="78" customWidth="1"/>
    <col min="12554" max="12554" width="3" style="78" customWidth="1"/>
    <col min="12555" max="12555" width="15.7109375" style="78" customWidth="1"/>
    <col min="12556" max="12556" width="3.85546875" style="78" customWidth="1"/>
    <col min="12557" max="12557" width="12.7109375" style="78" customWidth="1"/>
    <col min="12558" max="12558" width="3.85546875" style="78" customWidth="1"/>
    <col min="12559" max="12559" width="16.7109375" style="78" customWidth="1"/>
    <col min="12560" max="12563" width="15" style="78" customWidth="1"/>
    <col min="12564" max="12575" width="12" style="78" customWidth="1"/>
    <col min="12576" max="12800" width="8.85546875" style="78"/>
    <col min="12801" max="12801" width="4.42578125" style="78" customWidth="1"/>
    <col min="12802" max="12802" width="52" style="78" customWidth="1"/>
    <col min="12803" max="12803" width="15.5703125" style="78" customWidth="1"/>
    <col min="12804" max="12804" width="5.28515625" style="78" customWidth="1"/>
    <col min="12805" max="12805" width="11.140625" style="78" customWidth="1"/>
    <col min="12806" max="12806" width="4.28515625" style="78" customWidth="1"/>
    <col min="12807" max="12807" width="18.42578125" style="78" customWidth="1"/>
    <col min="12808" max="12808" width="4.42578125" style="78" customWidth="1"/>
    <col min="12809" max="12809" width="31.85546875" style="78" customWidth="1"/>
    <col min="12810" max="12810" width="3" style="78" customWidth="1"/>
    <col min="12811" max="12811" width="15.7109375" style="78" customWidth="1"/>
    <col min="12812" max="12812" width="3.85546875" style="78" customWidth="1"/>
    <col min="12813" max="12813" width="12.7109375" style="78" customWidth="1"/>
    <col min="12814" max="12814" width="3.85546875" style="78" customWidth="1"/>
    <col min="12815" max="12815" width="16.7109375" style="78" customWidth="1"/>
    <col min="12816" max="12819" width="15" style="78" customWidth="1"/>
    <col min="12820" max="12831" width="12" style="78" customWidth="1"/>
    <col min="12832" max="13056" width="8.85546875" style="78"/>
    <col min="13057" max="13057" width="4.42578125" style="78" customWidth="1"/>
    <col min="13058" max="13058" width="52" style="78" customWidth="1"/>
    <col min="13059" max="13059" width="15.5703125" style="78" customWidth="1"/>
    <col min="13060" max="13060" width="5.28515625" style="78" customWidth="1"/>
    <col min="13061" max="13061" width="11.140625" style="78" customWidth="1"/>
    <col min="13062" max="13062" width="4.28515625" style="78" customWidth="1"/>
    <col min="13063" max="13063" width="18.42578125" style="78" customWidth="1"/>
    <col min="13064" max="13064" width="4.42578125" style="78" customWidth="1"/>
    <col min="13065" max="13065" width="31.85546875" style="78" customWidth="1"/>
    <col min="13066" max="13066" width="3" style="78" customWidth="1"/>
    <col min="13067" max="13067" width="15.7109375" style="78" customWidth="1"/>
    <col min="13068" max="13068" width="3.85546875" style="78" customWidth="1"/>
    <col min="13069" max="13069" width="12.7109375" style="78" customWidth="1"/>
    <col min="13070" max="13070" width="3.85546875" style="78" customWidth="1"/>
    <col min="13071" max="13071" width="16.7109375" style="78" customWidth="1"/>
    <col min="13072" max="13075" width="15" style="78" customWidth="1"/>
    <col min="13076" max="13087" width="12" style="78" customWidth="1"/>
    <col min="13088" max="13312" width="8.85546875" style="78"/>
    <col min="13313" max="13313" width="4.42578125" style="78" customWidth="1"/>
    <col min="13314" max="13314" width="52" style="78" customWidth="1"/>
    <col min="13315" max="13315" width="15.5703125" style="78" customWidth="1"/>
    <col min="13316" max="13316" width="5.28515625" style="78" customWidth="1"/>
    <col min="13317" max="13317" width="11.140625" style="78" customWidth="1"/>
    <col min="13318" max="13318" width="4.28515625" style="78" customWidth="1"/>
    <col min="13319" max="13319" width="18.42578125" style="78" customWidth="1"/>
    <col min="13320" max="13320" width="4.42578125" style="78" customWidth="1"/>
    <col min="13321" max="13321" width="31.85546875" style="78" customWidth="1"/>
    <col min="13322" max="13322" width="3" style="78" customWidth="1"/>
    <col min="13323" max="13323" width="15.7109375" style="78" customWidth="1"/>
    <col min="13324" max="13324" width="3.85546875" style="78" customWidth="1"/>
    <col min="13325" max="13325" width="12.7109375" style="78" customWidth="1"/>
    <col min="13326" max="13326" width="3.85546875" style="78" customWidth="1"/>
    <col min="13327" max="13327" width="16.7109375" style="78" customWidth="1"/>
    <col min="13328" max="13331" width="15" style="78" customWidth="1"/>
    <col min="13332" max="13343" width="12" style="78" customWidth="1"/>
    <col min="13344" max="13568" width="8.85546875" style="78"/>
    <col min="13569" max="13569" width="4.42578125" style="78" customWidth="1"/>
    <col min="13570" max="13570" width="52" style="78" customWidth="1"/>
    <col min="13571" max="13571" width="15.5703125" style="78" customWidth="1"/>
    <col min="13572" max="13572" width="5.28515625" style="78" customWidth="1"/>
    <col min="13573" max="13573" width="11.140625" style="78" customWidth="1"/>
    <col min="13574" max="13574" width="4.28515625" style="78" customWidth="1"/>
    <col min="13575" max="13575" width="18.42578125" style="78" customWidth="1"/>
    <col min="13576" max="13576" width="4.42578125" style="78" customWidth="1"/>
    <col min="13577" max="13577" width="31.85546875" style="78" customWidth="1"/>
    <col min="13578" max="13578" width="3" style="78" customWidth="1"/>
    <col min="13579" max="13579" width="15.7109375" style="78" customWidth="1"/>
    <col min="13580" max="13580" width="3.85546875" style="78" customWidth="1"/>
    <col min="13581" max="13581" width="12.7109375" style="78" customWidth="1"/>
    <col min="13582" max="13582" width="3.85546875" style="78" customWidth="1"/>
    <col min="13583" max="13583" width="16.7109375" style="78" customWidth="1"/>
    <col min="13584" max="13587" width="15" style="78" customWidth="1"/>
    <col min="13588" max="13599" width="12" style="78" customWidth="1"/>
    <col min="13600" max="13824" width="8.85546875" style="78"/>
    <col min="13825" max="13825" width="4.42578125" style="78" customWidth="1"/>
    <col min="13826" max="13826" width="52" style="78" customWidth="1"/>
    <col min="13827" max="13827" width="15.5703125" style="78" customWidth="1"/>
    <col min="13828" max="13828" width="5.28515625" style="78" customWidth="1"/>
    <col min="13829" max="13829" width="11.140625" style="78" customWidth="1"/>
    <col min="13830" max="13830" width="4.28515625" style="78" customWidth="1"/>
    <col min="13831" max="13831" width="18.42578125" style="78" customWidth="1"/>
    <col min="13832" max="13832" width="4.42578125" style="78" customWidth="1"/>
    <col min="13833" max="13833" width="31.85546875" style="78" customWidth="1"/>
    <col min="13834" max="13834" width="3" style="78" customWidth="1"/>
    <col min="13835" max="13835" width="15.7109375" style="78" customWidth="1"/>
    <col min="13836" max="13836" width="3.85546875" style="78" customWidth="1"/>
    <col min="13837" max="13837" width="12.7109375" style="78" customWidth="1"/>
    <col min="13838" max="13838" width="3.85546875" style="78" customWidth="1"/>
    <col min="13839" max="13839" width="16.7109375" style="78" customWidth="1"/>
    <col min="13840" max="13843" width="15" style="78" customWidth="1"/>
    <col min="13844" max="13855" width="12" style="78" customWidth="1"/>
    <col min="13856" max="14080" width="8.85546875" style="78"/>
    <col min="14081" max="14081" width="4.42578125" style="78" customWidth="1"/>
    <col min="14082" max="14082" width="52" style="78" customWidth="1"/>
    <col min="14083" max="14083" width="15.5703125" style="78" customWidth="1"/>
    <col min="14084" max="14084" width="5.28515625" style="78" customWidth="1"/>
    <col min="14085" max="14085" width="11.140625" style="78" customWidth="1"/>
    <col min="14086" max="14086" width="4.28515625" style="78" customWidth="1"/>
    <col min="14087" max="14087" width="18.42578125" style="78" customWidth="1"/>
    <col min="14088" max="14088" width="4.42578125" style="78" customWidth="1"/>
    <col min="14089" max="14089" width="31.85546875" style="78" customWidth="1"/>
    <col min="14090" max="14090" width="3" style="78" customWidth="1"/>
    <col min="14091" max="14091" width="15.7109375" style="78" customWidth="1"/>
    <col min="14092" max="14092" width="3.85546875" style="78" customWidth="1"/>
    <col min="14093" max="14093" width="12.7109375" style="78" customWidth="1"/>
    <col min="14094" max="14094" width="3.85546875" style="78" customWidth="1"/>
    <col min="14095" max="14095" width="16.7109375" style="78" customWidth="1"/>
    <col min="14096" max="14099" width="15" style="78" customWidth="1"/>
    <col min="14100" max="14111" width="12" style="78" customWidth="1"/>
    <col min="14112" max="14336" width="8.85546875" style="78"/>
    <col min="14337" max="14337" width="4.42578125" style="78" customWidth="1"/>
    <col min="14338" max="14338" width="52" style="78" customWidth="1"/>
    <col min="14339" max="14339" width="15.5703125" style="78" customWidth="1"/>
    <col min="14340" max="14340" width="5.28515625" style="78" customWidth="1"/>
    <col min="14341" max="14341" width="11.140625" style="78" customWidth="1"/>
    <col min="14342" max="14342" width="4.28515625" style="78" customWidth="1"/>
    <col min="14343" max="14343" width="18.42578125" style="78" customWidth="1"/>
    <col min="14344" max="14344" width="4.42578125" style="78" customWidth="1"/>
    <col min="14345" max="14345" width="31.85546875" style="78" customWidth="1"/>
    <col min="14346" max="14346" width="3" style="78" customWidth="1"/>
    <col min="14347" max="14347" width="15.7109375" style="78" customWidth="1"/>
    <col min="14348" max="14348" width="3.85546875" style="78" customWidth="1"/>
    <col min="14349" max="14349" width="12.7109375" style="78" customWidth="1"/>
    <col min="14350" max="14350" width="3.85546875" style="78" customWidth="1"/>
    <col min="14351" max="14351" width="16.7109375" style="78" customWidth="1"/>
    <col min="14352" max="14355" width="15" style="78" customWidth="1"/>
    <col min="14356" max="14367" width="12" style="78" customWidth="1"/>
    <col min="14368" max="14592" width="8.85546875" style="78"/>
    <col min="14593" max="14593" width="4.42578125" style="78" customWidth="1"/>
    <col min="14594" max="14594" width="52" style="78" customWidth="1"/>
    <col min="14595" max="14595" width="15.5703125" style="78" customWidth="1"/>
    <col min="14596" max="14596" width="5.28515625" style="78" customWidth="1"/>
    <col min="14597" max="14597" width="11.140625" style="78" customWidth="1"/>
    <col min="14598" max="14598" width="4.28515625" style="78" customWidth="1"/>
    <col min="14599" max="14599" width="18.42578125" style="78" customWidth="1"/>
    <col min="14600" max="14600" width="4.42578125" style="78" customWidth="1"/>
    <col min="14601" max="14601" width="31.85546875" style="78" customWidth="1"/>
    <col min="14602" max="14602" width="3" style="78" customWidth="1"/>
    <col min="14603" max="14603" width="15.7109375" style="78" customWidth="1"/>
    <col min="14604" max="14604" width="3.85546875" style="78" customWidth="1"/>
    <col min="14605" max="14605" width="12.7109375" style="78" customWidth="1"/>
    <col min="14606" max="14606" width="3.85546875" style="78" customWidth="1"/>
    <col min="14607" max="14607" width="16.7109375" style="78" customWidth="1"/>
    <col min="14608" max="14611" width="15" style="78" customWidth="1"/>
    <col min="14612" max="14623" width="12" style="78" customWidth="1"/>
    <col min="14624" max="14848" width="8.85546875" style="78"/>
    <col min="14849" max="14849" width="4.42578125" style="78" customWidth="1"/>
    <col min="14850" max="14850" width="52" style="78" customWidth="1"/>
    <col min="14851" max="14851" width="15.5703125" style="78" customWidth="1"/>
    <col min="14852" max="14852" width="5.28515625" style="78" customWidth="1"/>
    <col min="14853" max="14853" width="11.140625" style="78" customWidth="1"/>
    <col min="14854" max="14854" width="4.28515625" style="78" customWidth="1"/>
    <col min="14855" max="14855" width="18.42578125" style="78" customWidth="1"/>
    <col min="14856" max="14856" width="4.42578125" style="78" customWidth="1"/>
    <col min="14857" max="14857" width="31.85546875" style="78" customWidth="1"/>
    <col min="14858" max="14858" width="3" style="78" customWidth="1"/>
    <col min="14859" max="14859" width="15.7109375" style="78" customWidth="1"/>
    <col min="14860" max="14860" width="3.85546875" style="78" customWidth="1"/>
    <col min="14861" max="14861" width="12.7109375" style="78" customWidth="1"/>
    <col min="14862" max="14862" width="3.85546875" style="78" customWidth="1"/>
    <col min="14863" max="14863" width="16.7109375" style="78" customWidth="1"/>
    <col min="14864" max="14867" width="15" style="78" customWidth="1"/>
    <col min="14868" max="14879" width="12" style="78" customWidth="1"/>
    <col min="14880" max="15104" width="8.85546875" style="78"/>
    <col min="15105" max="15105" width="4.42578125" style="78" customWidth="1"/>
    <col min="15106" max="15106" width="52" style="78" customWidth="1"/>
    <col min="15107" max="15107" width="15.5703125" style="78" customWidth="1"/>
    <col min="15108" max="15108" width="5.28515625" style="78" customWidth="1"/>
    <col min="15109" max="15109" width="11.140625" style="78" customWidth="1"/>
    <col min="15110" max="15110" width="4.28515625" style="78" customWidth="1"/>
    <col min="15111" max="15111" width="18.42578125" style="78" customWidth="1"/>
    <col min="15112" max="15112" width="4.42578125" style="78" customWidth="1"/>
    <col min="15113" max="15113" width="31.85546875" style="78" customWidth="1"/>
    <col min="15114" max="15114" width="3" style="78" customWidth="1"/>
    <col min="15115" max="15115" width="15.7109375" style="78" customWidth="1"/>
    <col min="15116" max="15116" width="3.85546875" style="78" customWidth="1"/>
    <col min="15117" max="15117" width="12.7109375" style="78" customWidth="1"/>
    <col min="15118" max="15118" width="3.85546875" style="78" customWidth="1"/>
    <col min="15119" max="15119" width="16.7109375" style="78" customWidth="1"/>
    <col min="15120" max="15123" width="15" style="78" customWidth="1"/>
    <col min="15124" max="15135" width="12" style="78" customWidth="1"/>
    <col min="15136" max="15360" width="8.85546875" style="78"/>
    <col min="15361" max="15361" width="4.42578125" style="78" customWidth="1"/>
    <col min="15362" max="15362" width="52" style="78" customWidth="1"/>
    <col min="15363" max="15363" width="15.5703125" style="78" customWidth="1"/>
    <col min="15364" max="15364" width="5.28515625" style="78" customWidth="1"/>
    <col min="15365" max="15365" width="11.140625" style="78" customWidth="1"/>
    <col min="15366" max="15366" width="4.28515625" style="78" customWidth="1"/>
    <col min="15367" max="15367" width="18.42578125" style="78" customWidth="1"/>
    <col min="15368" max="15368" width="4.42578125" style="78" customWidth="1"/>
    <col min="15369" max="15369" width="31.85546875" style="78" customWidth="1"/>
    <col min="15370" max="15370" width="3" style="78" customWidth="1"/>
    <col min="15371" max="15371" width="15.7109375" style="78" customWidth="1"/>
    <col min="15372" max="15372" width="3.85546875" style="78" customWidth="1"/>
    <col min="15373" max="15373" width="12.7109375" style="78" customWidth="1"/>
    <col min="15374" max="15374" width="3.85546875" style="78" customWidth="1"/>
    <col min="15375" max="15375" width="16.7109375" style="78" customWidth="1"/>
    <col min="15376" max="15379" width="15" style="78" customWidth="1"/>
    <col min="15380" max="15391" width="12" style="78" customWidth="1"/>
    <col min="15392" max="15616" width="8.85546875" style="78"/>
    <col min="15617" max="15617" width="4.42578125" style="78" customWidth="1"/>
    <col min="15618" max="15618" width="52" style="78" customWidth="1"/>
    <col min="15619" max="15619" width="15.5703125" style="78" customWidth="1"/>
    <col min="15620" max="15620" width="5.28515625" style="78" customWidth="1"/>
    <col min="15621" max="15621" width="11.140625" style="78" customWidth="1"/>
    <col min="15622" max="15622" width="4.28515625" style="78" customWidth="1"/>
    <col min="15623" max="15623" width="18.42578125" style="78" customWidth="1"/>
    <col min="15624" max="15624" width="4.42578125" style="78" customWidth="1"/>
    <col min="15625" max="15625" width="31.85546875" style="78" customWidth="1"/>
    <col min="15626" max="15626" width="3" style="78" customWidth="1"/>
    <col min="15627" max="15627" width="15.7109375" style="78" customWidth="1"/>
    <col min="15628" max="15628" width="3.85546875" style="78" customWidth="1"/>
    <col min="15629" max="15629" width="12.7109375" style="78" customWidth="1"/>
    <col min="15630" max="15630" width="3.85546875" style="78" customWidth="1"/>
    <col min="15631" max="15631" width="16.7109375" style="78" customWidth="1"/>
    <col min="15632" max="15635" width="15" style="78" customWidth="1"/>
    <col min="15636" max="15647" width="12" style="78" customWidth="1"/>
    <col min="15648" max="15872" width="8.85546875" style="78"/>
    <col min="15873" max="15873" width="4.42578125" style="78" customWidth="1"/>
    <col min="15874" max="15874" width="52" style="78" customWidth="1"/>
    <col min="15875" max="15875" width="15.5703125" style="78" customWidth="1"/>
    <col min="15876" max="15876" width="5.28515625" style="78" customWidth="1"/>
    <col min="15877" max="15877" width="11.140625" style="78" customWidth="1"/>
    <col min="15878" max="15878" width="4.28515625" style="78" customWidth="1"/>
    <col min="15879" max="15879" width="18.42578125" style="78" customWidth="1"/>
    <col min="15880" max="15880" width="4.42578125" style="78" customWidth="1"/>
    <col min="15881" max="15881" width="31.85546875" style="78" customWidth="1"/>
    <col min="15882" max="15882" width="3" style="78" customWidth="1"/>
    <col min="15883" max="15883" width="15.7109375" style="78" customWidth="1"/>
    <col min="15884" max="15884" width="3.85546875" style="78" customWidth="1"/>
    <col min="15885" max="15885" width="12.7109375" style="78" customWidth="1"/>
    <col min="15886" max="15886" width="3.85546875" style="78" customWidth="1"/>
    <col min="15887" max="15887" width="16.7109375" style="78" customWidth="1"/>
    <col min="15888" max="15891" width="15" style="78" customWidth="1"/>
    <col min="15892" max="15903" width="12" style="78" customWidth="1"/>
    <col min="15904" max="16128" width="8.85546875" style="78"/>
    <col min="16129" max="16129" width="4.42578125" style="78" customWidth="1"/>
    <col min="16130" max="16130" width="52" style="78" customWidth="1"/>
    <col min="16131" max="16131" width="15.5703125" style="78" customWidth="1"/>
    <col min="16132" max="16132" width="5.28515625" style="78" customWidth="1"/>
    <col min="16133" max="16133" width="11.140625" style="78" customWidth="1"/>
    <col min="16134" max="16134" width="4.28515625" style="78" customWidth="1"/>
    <col min="16135" max="16135" width="18.42578125" style="78" customWidth="1"/>
    <col min="16136" max="16136" width="4.42578125" style="78" customWidth="1"/>
    <col min="16137" max="16137" width="31.85546875" style="78" customWidth="1"/>
    <col min="16138" max="16138" width="3" style="78" customWidth="1"/>
    <col min="16139" max="16139" width="15.7109375" style="78" customWidth="1"/>
    <col min="16140" max="16140" width="3.85546875" style="78" customWidth="1"/>
    <col min="16141" max="16141" width="12.7109375" style="78" customWidth="1"/>
    <col min="16142" max="16142" width="3.85546875" style="78" customWidth="1"/>
    <col min="16143" max="16143" width="16.7109375" style="78" customWidth="1"/>
    <col min="16144" max="16147" width="15" style="78" customWidth="1"/>
    <col min="16148" max="16159" width="12" style="78" customWidth="1"/>
    <col min="16160" max="16384" width="8.85546875" style="78"/>
  </cols>
  <sheetData>
    <row r="1" spans="1:32" ht="12.75" customHeight="1" x14ac:dyDescent="0.2">
      <c r="A1" s="80"/>
      <c r="B1" s="80"/>
      <c r="D1" s="81"/>
      <c r="F1" s="81" t="s">
        <v>0</v>
      </c>
      <c r="J1" s="106"/>
      <c r="M1" s="98"/>
      <c r="N1" s="78"/>
    </row>
    <row r="2" spans="1:32" ht="12.75" customHeight="1" x14ac:dyDescent="0.2">
      <c r="A2" s="80"/>
      <c r="B2" s="80"/>
      <c r="D2" s="81"/>
      <c r="F2" s="81" t="s">
        <v>1</v>
      </c>
      <c r="J2" s="106"/>
      <c r="K2" s="57"/>
      <c r="M2" s="98"/>
      <c r="N2" s="78"/>
    </row>
    <row r="3" spans="1:32" ht="12.75" customHeight="1" x14ac:dyDescent="0.2">
      <c r="A3" s="80"/>
      <c r="B3" s="80"/>
      <c r="D3" s="81"/>
      <c r="F3" s="81" t="s">
        <v>2</v>
      </c>
      <c r="J3" s="106"/>
      <c r="K3" s="82"/>
      <c r="M3" s="98"/>
      <c r="N3" s="78"/>
    </row>
    <row r="4" spans="1:32" ht="12.75" customHeight="1" x14ac:dyDescent="0.2">
      <c r="A4" s="80"/>
      <c r="B4" s="80"/>
      <c r="D4" s="81"/>
      <c r="F4" s="81" t="s">
        <v>3</v>
      </c>
      <c r="J4" s="106"/>
      <c r="M4" s="98"/>
      <c r="N4" s="78"/>
    </row>
    <row r="5" spans="1:32" ht="12.75" customHeight="1" x14ac:dyDescent="0.2">
      <c r="A5" s="80"/>
      <c r="B5" s="80"/>
      <c r="C5" s="80"/>
      <c r="D5" s="80"/>
      <c r="G5" s="80"/>
      <c r="H5" s="80"/>
      <c r="I5" s="84"/>
      <c r="J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spans="1:32" ht="12.75" customHeight="1" x14ac:dyDescent="0.2">
      <c r="A6" s="80"/>
      <c r="B6" s="80"/>
      <c r="C6" s="133"/>
      <c r="D6" s="133"/>
      <c r="E6" s="133"/>
      <c r="F6" s="133"/>
      <c r="G6" s="133"/>
      <c r="H6" s="133"/>
      <c r="I6" s="133"/>
      <c r="J6" s="68"/>
      <c r="K6" s="134"/>
      <c r="L6" s="134"/>
      <c r="M6" s="134"/>
      <c r="N6" s="134"/>
      <c r="O6" s="134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spans="1:32" ht="12.75" customHeight="1" x14ac:dyDescent="0.2">
      <c r="A7" s="80"/>
      <c r="B7" s="80"/>
      <c r="C7" s="67" t="s">
        <v>4</v>
      </c>
      <c r="D7" s="68"/>
      <c r="E7" s="70" t="s">
        <v>5</v>
      </c>
      <c r="F7" s="68"/>
      <c r="G7" s="69" t="s">
        <v>6</v>
      </c>
      <c r="H7" s="69"/>
      <c r="I7" s="67"/>
      <c r="J7" s="68"/>
      <c r="K7" s="70"/>
      <c r="L7" s="70"/>
      <c r="M7" s="71"/>
      <c r="N7" s="71"/>
      <c r="O7" s="69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spans="1:32" ht="12.75" customHeight="1" x14ac:dyDescent="0.2">
      <c r="A8" s="84" t="s">
        <v>7</v>
      </c>
      <c r="B8" s="80"/>
      <c r="C8" s="67" t="s">
        <v>8</v>
      </c>
      <c r="D8" s="68"/>
      <c r="E8" s="70" t="s">
        <v>9</v>
      </c>
      <c r="F8" s="68"/>
      <c r="G8" s="67" t="s">
        <v>10</v>
      </c>
      <c r="H8" s="67"/>
      <c r="I8" s="67"/>
      <c r="J8" s="68"/>
      <c r="K8" s="67"/>
      <c r="L8" s="67"/>
      <c r="M8" s="71"/>
      <c r="N8" s="71"/>
      <c r="O8" s="67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spans="1:32" ht="12.75" customHeight="1" x14ac:dyDescent="0.2">
      <c r="A9" s="59" t="s">
        <v>11</v>
      </c>
      <c r="B9" s="60"/>
      <c r="C9" s="64" t="s">
        <v>12</v>
      </c>
      <c r="D9" s="68"/>
      <c r="E9" s="72" t="s">
        <v>13</v>
      </c>
      <c r="F9" s="68"/>
      <c r="G9" s="64" t="s">
        <v>14</v>
      </c>
      <c r="H9" s="64"/>
      <c r="I9" s="64" t="s">
        <v>15</v>
      </c>
      <c r="J9" s="64"/>
      <c r="K9" s="64"/>
      <c r="L9" s="64"/>
      <c r="M9" s="72"/>
      <c r="N9" s="72"/>
      <c r="O9" s="64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spans="1:32" ht="12.75" customHeight="1" x14ac:dyDescent="0.2">
      <c r="A10" s="80"/>
      <c r="B10" s="68" t="s">
        <v>16</v>
      </c>
      <c r="C10" s="73">
        <f>+B10-1</f>
        <v>-1</v>
      </c>
      <c r="D10" s="73"/>
      <c r="E10" s="73">
        <f>+C10-1</f>
        <v>-2</v>
      </c>
      <c r="F10" s="73"/>
      <c r="G10" s="73">
        <f>+E10-1</f>
        <v>-3</v>
      </c>
      <c r="H10" s="73"/>
      <c r="I10" s="73">
        <f>+G10-1</f>
        <v>-4</v>
      </c>
      <c r="J10" s="73"/>
      <c r="K10" s="73"/>
      <c r="L10" s="73"/>
      <c r="M10" s="73"/>
      <c r="N10" s="73"/>
      <c r="O10" s="73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spans="1:32" ht="12.75" customHeight="1" x14ac:dyDescent="0.2">
      <c r="A11" s="74">
        <v>1</v>
      </c>
      <c r="B11" s="107" t="s">
        <v>17</v>
      </c>
      <c r="C11" s="108">
        <f>'Revenues - Fcst Prd.'!C27</f>
        <v>449303309</v>
      </c>
      <c r="E11" s="6">
        <f>+G11/C11</f>
        <v>45.524397045583157</v>
      </c>
      <c r="G11" s="108">
        <f>'Revenues - Fcst Prd.'!H27</f>
        <v>20454262232.810337</v>
      </c>
      <c r="H11" s="108"/>
      <c r="I11" s="88" t="s">
        <v>18</v>
      </c>
      <c r="J11" s="88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spans="1:32" ht="12.75" customHeight="1" x14ac:dyDescent="0.2">
      <c r="A12" s="74">
        <f>A11+1</f>
        <v>2</v>
      </c>
      <c r="B12" s="78" t="s">
        <v>19</v>
      </c>
      <c r="C12" s="109">
        <f>'Revenues - Fcst Prd.'!C33</f>
        <v>3405048</v>
      </c>
      <c r="E12" s="6">
        <f>+G12/C12</f>
        <v>45.524397045583171</v>
      </c>
      <c r="G12" s="109">
        <f>'Revenues - Fcst Prd.'!H33</f>
        <v>155012757.11126888</v>
      </c>
      <c r="H12" s="110"/>
      <c r="I12" s="88" t="s">
        <v>20</v>
      </c>
      <c r="J12" s="88"/>
      <c r="O12" s="111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spans="1:32" ht="12.75" customHeight="1" x14ac:dyDescent="0.2">
      <c r="A13" s="74">
        <f t="shared" ref="A13:A60" si="0">A12+1</f>
        <v>3</v>
      </c>
      <c r="B13" s="61" t="s">
        <v>21</v>
      </c>
      <c r="C13" s="95">
        <f>+C12+C11</f>
        <v>452708357</v>
      </c>
      <c r="D13" s="80"/>
      <c r="E13" s="112">
        <f>G13/C13</f>
        <v>45.524397045583157</v>
      </c>
      <c r="G13" s="95">
        <f>+G12+G11</f>
        <v>20609274989.921604</v>
      </c>
      <c r="H13" s="75"/>
      <c r="I13" s="88"/>
      <c r="J13" s="88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spans="1:32" ht="12.75" customHeight="1" x14ac:dyDescent="0.2">
      <c r="A14" s="74">
        <f t="shared" si="0"/>
        <v>4</v>
      </c>
      <c r="B14" s="80"/>
      <c r="C14" s="83"/>
      <c r="D14" s="80"/>
      <c r="G14" s="83"/>
      <c r="H14" s="83"/>
      <c r="I14" s="84"/>
      <c r="J14" s="84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spans="1:32" ht="12.75" customHeight="1" x14ac:dyDescent="0.2">
      <c r="A15" s="74">
        <f t="shared" si="0"/>
        <v>5</v>
      </c>
      <c r="B15" s="61" t="s">
        <v>22</v>
      </c>
      <c r="C15" s="83"/>
      <c r="D15" s="80"/>
      <c r="G15" s="83"/>
      <c r="H15" s="83"/>
      <c r="I15" s="84"/>
      <c r="J15" s="84"/>
      <c r="O15" s="75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spans="1:32" ht="12.75" customHeight="1" x14ac:dyDescent="0.2">
      <c r="A16" s="74">
        <f t="shared" si="0"/>
        <v>6</v>
      </c>
      <c r="B16" s="86" t="str">
        <f>+[4]Expenses!B14</f>
        <v xml:space="preserve">     Natural Gas</v>
      </c>
      <c r="C16" s="83">
        <f>'Expenses - Fcst Prd.'!C14</f>
        <v>0</v>
      </c>
      <c r="D16" s="80"/>
      <c r="E16" s="6">
        <f>'Expenses - Fcst Prd.'!E14</f>
        <v>40.631513864540828</v>
      </c>
      <c r="G16" s="83">
        <f t="shared" ref="G16:G26" si="1">+E16*C16</f>
        <v>0</v>
      </c>
      <c r="H16" s="83"/>
      <c r="I16" s="88" t="s">
        <v>23</v>
      </c>
      <c r="J16" s="88"/>
      <c r="O16" s="76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spans="1:32" ht="12.75" customHeight="1" x14ac:dyDescent="0.2">
      <c r="A17" s="74">
        <f t="shared" si="0"/>
        <v>7</v>
      </c>
      <c r="B17" s="86" t="s">
        <v>24</v>
      </c>
      <c r="C17" s="83">
        <f>'Expenses - Fcst Prd.'!C15</f>
        <v>0</v>
      </c>
      <c r="D17" s="80"/>
      <c r="E17" s="6">
        <f>'Expenses - Fcst Prd.'!E15</f>
        <v>9.2589639029940383</v>
      </c>
      <c r="G17" s="83">
        <f t="shared" si="1"/>
        <v>0</v>
      </c>
      <c r="H17" s="83"/>
      <c r="I17" s="88" t="s">
        <v>25</v>
      </c>
      <c r="J17" s="88"/>
      <c r="P17" s="80"/>
      <c r="Q17" s="113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spans="1:32" ht="12.75" customHeight="1" x14ac:dyDescent="0.2">
      <c r="A18" s="74">
        <f t="shared" si="0"/>
        <v>8</v>
      </c>
      <c r="B18" s="86" t="s">
        <v>26</v>
      </c>
      <c r="C18" s="83">
        <f>'Expenses - Fcst Prd.'!C16</f>
        <v>48545844</v>
      </c>
      <c r="D18" s="80"/>
      <c r="E18" s="6">
        <f>'Expenses - Fcst Prd.'!E16</f>
        <v>13.282087891092193</v>
      </c>
      <c r="G18" s="83">
        <f t="shared" si="1"/>
        <v>644790166.75525057</v>
      </c>
      <c r="H18" s="83"/>
      <c r="I18" s="88" t="s">
        <v>27</v>
      </c>
      <c r="J18" s="88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spans="1:32" ht="12.75" customHeight="1" x14ac:dyDescent="0.2">
      <c r="A19" s="74">
        <f t="shared" si="0"/>
        <v>9</v>
      </c>
      <c r="B19" s="86" t="s">
        <v>28</v>
      </c>
      <c r="C19" s="83">
        <f>'Expenses - Fcst Prd.'!C17</f>
        <v>99073890</v>
      </c>
      <c r="D19" s="80"/>
      <c r="E19" s="6">
        <f>'Expenses - Fcst Prd.'!E17</f>
        <v>12.475442220578916</v>
      </c>
      <c r="G19" s="83">
        <f t="shared" si="1"/>
        <v>1235990590.2629912</v>
      </c>
      <c r="H19" s="83"/>
      <c r="I19" s="88" t="s">
        <v>29</v>
      </c>
    </row>
    <row r="20" spans="1:32" ht="12.75" customHeight="1" x14ac:dyDescent="0.2">
      <c r="A20" s="74">
        <f t="shared" si="0"/>
        <v>10</v>
      </c>
      <c r="B20" s="86" t="s">
        <v>30</v>
      </c>
      <c r="C20" s="83">
        <f>'Expenses - Fcst Prd.'!C18</f>
        <v>13133400</v>
      </c>
      <c r="D20" s="80"/>
      <c r="E20" s="6">
        <f>'Expenses - Fcst Prd.'!E18</f>
        <v>20.534410536465447</v>
      </c>
      <c r="G20" s="83">
        <f t="shared" si="1"/>
        <v>269686627.33961529</v>
      </c>
      <c r="H20" s="83"/>
      <c r="I20" s="88" t="s">
        <v>31</v>
      </c>
      <c r="J20" s="88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spans="1:32" ht="12.75" customHeight="1" x14ac:dyDescent="0.2">
      <c r="A21" s="74">
        <f t="shared" si="0"/>
        <v>11</v>
      </c>
      <c r="B21" s="86" t="s">
        <v>32</v>
      </c>
      <c r="C21" s="83">
        <f>'Expenses - Fcst Prd.'!C19</f>
        <v>450656</v>
      </c>
      <c r="D21" s="80"/>
      <c r="E21" s="6">
        <f>'Expenses - Fcst Prd.'!E19</f>
        <v>577.5</v>
      </c>
      <c r="G21" s="83">
        <f t="shared" si="1"/>
        <v>260253840</v>
      </c>
      <c r="H21" s="83"/>
      <c r="I21" s="88" t="s">
        <v>33</v>
      </c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spans="1:32" ht="12.75" customHeight="1" x14ac:dyDescent="0.2">
      <c r="A22" s="74">
        <f t="shared" si="0"/>
        <v>12</v>
      </c>
      <c r="B22" s="86" t="s">
        <v>34</v>
      </c>
      <c r="C22" s="83">
        <f>'Expenses - Fcst Prd.'!C20</f>
        <v>29352086</v>
      </c>
      <c r="D22" s="80"/>
      <c r="E22" s="6">
        <f>'Expenses - Fcst Prd.'!E20</f>
        <v>12.475442220578916</v>
      </c>
      <c r="G22" s="83">
        <f t="shared" si="1"/>
        <v>366180252.94646335</v>
      </c>
      <c r="H22" s="83"/>
      <c r="I22" s="88" t="s">
        <v>35</v>
      </c>
      <c r="J22" s="88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spans="1:32" ht="12.75" customHeight="1" x14ac:dyDescent="0.2">
      <c r="A23" s="74">
        <f t="shared" si="0"/>
        <v>13</v>
      </c>
      <c r="B23" s="86" t="s">
        <v>36</v>
      </c>
      <c r="C23" s="83">
        <f>'Expenses - Fcst Prd.'!C21</f>
        <v>26398176</v>
      </c>
      <c r="D23" s="80"/>
      <c r="E23" s="6">
        <f>'Expenses - Fcst Prd.'!E21</f>
        <v>10.555894896280392</v>
      </c>
      <c r="G23" s="83">
        <f t="shared" si="1"/>
        <v>278656371.30951154</v>
      </c>
      <c r="H23" s="83"/>
      <c r="I23" s="88" t="s">
        <v>37</v>
      </c>
      <c r="J23" s="88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spans="1:32" ht="12.75" customHeight="1" x14ac:dyDescent="0.2">
      <c r="A24" s="74">
        <f t="shared" si="0"/>
        <v>14</v>
      </c>
      <c r="B24" s="86" t="s">
        <v>38</v>
      </c>
      <c r="C24" s="83">
        <f>'Expenses - Fcst Prd.'!C22</f>
        <v>1342964</v>
      </c>
      <c r="D24" s="80"/>
      <c r="E24" s="6">
        <f>'Expenses - Fcst Prd.'!E22</f>
        <v>252.16966638331266</v>
      </c>
      <c r="G24" s="83">
        <f t="shared" si="1"/>
        <v>338654783.8447991</v>
      </c>
      <c r="H24" s="83"/>
      <c r="I24" s="88" t="s">
        <v>39</v>
      </c>
      <c r="J24" s="88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</row>
    <row r="25" spans="1:32" ht="12.75" customHeight="1" x14ac:dyDescent="0.2">
      <c r="A25" s="74">
        <f t="shared" si="0"/>
        <v>15</v>
      </c>
      <c r="B25" s="86" t="s">
        <v>40</v>
      </c>
      <c r="C25" s="83">
        <f>'Expenses - Fcst Prd.'!C23</f>
        <v>92791</v>
      </c>
      <c r="D25" s="80"/>
      <c r="E25" s="6">
        <f>'Expenses - Fcst Prd.'!E23</f>
        <v>600</v>
      </c>
      <c r="G25" s="83">
        <f t="shared" si="1"/>
        <v>55674600</v>
      </c>
      <c r="H25" s="83"/>
      <c r="I25" s="88" t="s">
        <v>41</v>
      </c>
      <c r="J25" s="88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</row>
    <row r="26" spans="1:32" ht="12.75" customHeight="1" x14ac:dyDescent="0.2">
      <c r="A26" s="74">
        <f t="shared" si="0"/>
        <v>16</v>
      </c>
      <c r="B26" s="86" t="s">
        <v>42</v>
      </c>
      <c r="C26" s="83">
        <f>'Expenses - Fcst Prd.'!C24</f>
        <v>5682962</v>
      </c>
      <c r="D26" s="80"/>
      <c r="E26" s="6">
        <f>'Expenses - Fcst Prd.'!E24</f>
        <v>13.64</v>
      </c>
      <c r="G26" s="83">
        <f t="shared" si="1"/>
        <v>77515601.680000007</v>
      </c>
      <c r="H26" s="83"/>
      <c r="I26" s="88" t="s">
        <v>43</v>
      </c>
      <c r="J26" s="80"/>
    </row>
    <row r="27" spans="1:32" ht="12.75" customHeight="1" x14ac:dyDescent="0.2">
      <c r="A27" s="74">
        <f t="shared" si="0"/>
        <v>17</v>
      </c>
      <c r="B27" s="86" t="s">
        <v>44</v>
      </c>
      <c r="C27" s="83"/>
      <c r="D27" s="80"/>
      <c r="G27" s="83"/>
      <c r="H27" s="83"/>
      <c r="I27" s="88"/>
    </row>
    <row r="28" spans="1:32" ht="12.75" customHeight="1" x14ac:dyDescent="0.2">
      <c r="A28" s="74">
        <f t="shared" si="0"/>
        <v>18</v>
      </c>
      <c r="B28" s="86" t="s">
        <v>45</v>
      </c>
      <c r="C28" s="83">
        <f>'Expenses - Fcst Prd.'!C26</f>
        <v>755244</v>
      </c>
      <c r="D28" s="80"/>
      <c r="E28" s="6">
        <f>'Expenses - Fcst Prd.'!E26</f>
        <v>-172</v>
      </c>
      <c r="G28" s="83">
        <f t="shared" ref="G28:G31" si="2">+E28*C28</f>
        <v>-129901968</v>
      </c>
      <c r="H28" s="83"/>
      <c r="I28" s="88" t="s">
        <v>46</v>
      </c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</row>
    <row r="29" spans="1:32" ht="12.75" customHeight="1" x14ac:dyDescent="0.2">
      <c r="A29" s="74">
        <f t="shared" si="0"/>
        <v>19</v>
      </c>
      <c r="B29" s="86" t="s">
        <v>47</v>
      </c>
      <c r="C29" s="83">
        <f>'Expenses - Fcst Prd.'!C27</f>
        <v>206377</v>
      </c>
      <c r="E29" s="6">
        <f>'Expenses - Fcst Prd.'!E27</f>
        <v>-128.90259721603724</v>
      </c>
      <c r="G29" s="83">
        <f t="shared" si="2"/>
        <v>-26602531.305654116</v>
      </c>
      <c r="I29" s="88" t="s">
        <v>48</v>
      </c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</row>
    <row r="30" spans="1:32" ht="12.75" customHeight="1" x14ac:dyDescent="0.25">
      <c r="A30" s="74">
        <f t="shared" si="0"/>
        <v>20</v>
      </c>
      <c r="B30" s="86" t="s">
        <v>49</v>
      </c>
      <c r="C30" s="83">
        <f>'Expenses - Fcst Prd.'!C28</f>
        <v>5912170</v>
      </c>
      <c r="E30" s="6">
        <f>'Expenses - Fcst Prd.'!E28</f>
        <v>41.313715945245157</v>
      </c>
      <c r="G30" s="83">
        <f t="shared" si="2"/>
        <v>244253712.00000006</v>
      </c>
      <c r="H30" s="83"/>
      <c r="I30" s="88" t="s">
        <v>50</v>
      </c>
      <c r="K30" s="62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</row>
    <row r="31" spans="1:32" ht="12.75" customHeight="1" x14ac:dyDescent="0.2">
      <c r="A31" s="74">
        <f t="shared" si="0"/>
        <v>21</v>
      </c>
      <c r="B31" s="86" t="s">
        <v>51</v>
      </c>
      <c r="C31" s="83">
        <f>'Expenses - Fcst Prd.'!C29</f>
        <v>47737593</v>
      </c>
      <c r="E31" s="6">
        <f>'Expenses - Fcst Prd.'!E29</f>
        <v>80.938831174154373</v>
      </c>
      <c r="G31" s="83">
        <f t="shared" si="2"/>
        <v>3863824980.4874935</v>
      </c>
      <c r="H31" s="83"/>
      <c r="I31" s="88" t="s">
        <v>52</v>
      </c>
    </row>
    <row r="32" spans="1:32" ht="12.75" customHeight="1" x14ac:dyDescent="0.2">
      <c r="A32" s="74">
        <f t="shared" si="0"/>
        <v>22</v>
      </c>
      <c r="B32" s="86" t="s">
        <v>53</v>
      </c>
      <c r="C32" s="114">
        <f>SUM(C16:C31)</f>
        <v>278684153</v>
      </c>
      <c r="D32" s="80"/>
      <c r="E32" s="112">
        <f>+G32/C32</f>
        <v>26.836750302484802</v>
      </c>
      <c r="G32" s="114">
        <f>SUM(G16:G31)</f>
        <v>7478977027.3204708</v>
      </c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</row>
    <row r="33" spans="1:32" ht="12.75" customHeight="1" x14ac:dyDescent="0.2">
      <c r="A33" s="74">
        <f t="shared" si="0"/>
        <v>23</v>
      </c>
      <c r="C33" s="108"/>
      <c r="G33" s="108"/>
      <c r="H33" s="108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</row>
    <row r="34" spans="1:32" ht="12.75" customHeight="1" x14ac:dyDescent="0.2">
      <c r="A34" s="74">
        <f t="shared" si="0"/>
        <v>24</v>
      </c>
      <c r="B34" s="63" t="s">
        <v>54</v>
      </c>
      <c r="C34" s="83"/>
      <c r="D34" s="80"/>
      <c r="G34" s="83"/>
      <c r="H34" s="83"/>
      <c r="I34" s="84"/>
      <c r="J34" s="84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</row>
    <row r="35" spans="1:32" ht="12.75" customHeight="1" x14ac:dyDescent="0.2">
      <c r="A35" s="74">
        <f t="shared" si="0"/>
        <v>25</v>
      </c>
      <c r="B35" s="86" t="s">
        <v>55</v>
      </c>
      <c r="C35" s="83">
        <f>'Expenses - Fcst Prd.'!C33</f>
        <v>0</v>
      </c>
      <c r="D35" s="80"/>
      <c r="E35" s="6">
        <f>'Expenses - Fcst Prd.'!E33</f>
        <v>35.540130672483258</v>
      </c>
      <c r="G35" s="83">
        <f t="shared" ref="G35:G41" si="3">+E35*C35</f>
        <v>0</v>
      </c>
      <c r="I35" s="88" t="s">
        <v>56</v>
      </c>
      <c r="J35" s="88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</row>
    <row r="36" spans="1:32" ht="12.75" customHeight="1" x14ac:dyDescent="0.2">
      <c r="A36" s="74">
        <f t="shared" si="0"/>
        <v>26</v>
      </c>
      <c r="B36" s="86" t="s">
        <v>57</v>
      </c>
      <c r="C36" s="83">
        <f>'Expenses - Fcst Prd.'!C34</f>
        <v>16578684</v>
      </c>
      <c r="D36" s="80"/>
      <c r="E36" s="6">
        <f>'Expenses - Fcst Prd.'!E34</f>
        <v>265.34745637718657</v>
      </c>
      <c r="G36" s="83">
        <f t="shared" si="3"/>
        <v>4399111629.4811611</v>
      </c>
      <c r="H36" s="83"/>
      <c r="I36" s="88" t="s">
        <v>58</v>
      </c>
      <c r="J36" s="88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</row>
    <row r="37" spans="1:32" ht="12.75" customHeight="1" x14ac:dyDescent="0.2">
      <c r="A37" s="74">
        <f t="shared" si="0"/>
        <v>27</v>
      </c>
      <c r="B37" s="86" t="s">
        <v>59</v>
      </c>
      <c r="C37" s="83">
        <f>'Expenses - Fcst Prd.'!C35</f>
        <v>1730362</v>
      </c>
      <c r="D37" s="80"/>
      <c r="E37" s="6">
        <f>'Expenses - Fcst Prd.'!E35</f>
        <v>25.632086115658815</v>
      </c>
      <c r="G37" s="83">
        <f t="shared" si="3"/>
        <v>44352787.795263618</v>
      </c>
      <c r="H37" s="83"/>
      <c r="I37" s="88" t="s">
        <v>60</v>
      </c>
      <c r="J37" s="84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</row>
    <row r="38" spans="1:32" ht="12.75" customHeight="1" x14ac:dyDescent="0.2">
      <c r="A38" s="74">
        <f t="shared" si="0"/>
        <v>28</v>
      </c>
      <c r="B38" s="86" t="s">
        <v>61</v>
      </c>
      <c r="C38" s="83">
        <f>'Expenses - Fcst Prd.'!C36</f>
        <v>0</v>
      </c>
      <c r="D38" s="80"/>
      <c r="E38" s="6">
        <f>'Expenses - Fcst Prd.'!E36</f>
        <v>105.65476463046065</v>
      </c>
      <c r="G38" s="83">
        <f t="shared" si="3"/>
        <v>0</v>
      </c>
      <c r="H38" s="83"/>
      <c r="I38" s="88" t="s">
        <v>62</v>
      </c>
      <c r="J38" s="84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</row>
    <row r="39" spans="1:32" ht="12.75" customHeight="1" x14ac:dyDescent="0.2">
      <c r="A39" s="74">
        <f t="shared" si="0"/>
        <v>29</v>
      </c>
      <c r="B39" s="86" t="s">
        <v>63</v>
      </c>
      <c r="C39" s="83">
        <f>'Expenses - Fcst Prd.'!C37</f>
        <v>0</v>
      </c>
      <c r="D39" s="80"/>
      <c r="E39" s="6">
        <f>'Expenses - Fcst Prd.'!E37</f>
        <v>105.57702874844367</v>
      </c>
      <c r="G39" s="83">
        <f t="shared" si="3"/>
        <v>0</v>
      </c>
      <c r="H39" s="83"/>
      <c r="I39" s="88" t="s">
        <v>64</v>
      </c>
      <c r="J39" s="84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</row>
    <row r="40" spans="1:32" ht="12.75" customHeight="1" x14ac:dyDescent="0.2">
      <c r="A40" s="74">
        <f t="shared" si="0"/>
        <v>30</v>
      </c>
      <c r="B40" s="86" t="s">
        <v>65</v>
      </c>
      <c r="C40" s="83">
        <f>'Expenses - Fcst Prd.'!C38</f>
        <v>0</v>
      </c>
      <c r="D40" s="80"/>
      <c r="E40" s="6">
        <f>'Expenses - Fcst Prd.'!E38</f>
        <v>35.079050920703779</v>
      </c>
      <c r="G40" s="83">
        <f t="shared" si="3"/>
        <v>0</v>
      </c>
      <c r="H40" s="83"/>
      <c r="I40" s="88" t="s">
        <v>66</v>
      </c>
      <c r="J40" s="84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</row>
    <row r="41" spans="1:32" ht="12.75" customHeight="1" x14ac:dyDescent="0.2">
      <c r="A41" s="74">
        <f t="shared" si="0"/>
        <v>31</v>
      </c>
      <c r="B41" s="86" t="s">
        <v>67</v>
      </c>
      <c r="C41" s="83">
        <f>'Expenses - Fcst Prd.'!C39</f>
        <v>0</v>
      </c>
      <c r="D41" s="80"/>
      <c r="E41" s="6">
        <f>'Expenses - Fcst Prd.'!E39</f>
        <v>35.086659469252318</v>
      </c>
      <c r="G41" s="83">
        <f t="shared" si="3"/>
        <v>0</v>
      </c>
      <c r="H41" s="83"/>
      <c r="I41" s="88" t="s">
        <v>68</v>
      </c>
      <c r="J41" s="88"/>
    </row>
    <row r="42" spans="1:32" ht="12.75" customHeight="1" x14ac:dyDescent="0.2">
      <c r="A42" s="74">
        <f t="shared" si="0"/>
        <v>32</v>
      </c>
      <c r="B42" s="86" t="s">
        <v>69</v>
      </c>
      <c r="C42" s="95">
        <f>SUM(C35:C41)</f>
        <v>18309046</v>
      </c>
      <c r="D42" s="80"/>
      <c r="E42" s="6">
        <f>+G42/C42</f>
        <v>242.69229632589401</v>
      </c>
      <c r="G42" s="95">
        <f>SUM(G35:G41)</f>
        <v>4443464417.2764244</v>
      </c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</row>
    <row r="43" spans="1:32" ht="12.75" customHeight="1" x14ac:dyDescent="0.2">
      <c r="A43" s="74">
        <f t="shared" si="0"/>
        <v>33</v>
      </c>
      <c r="B43" s="86"/>
      <c r="C43" s="83"/>
      <c r="D43" s="80"/>
      <c r="G43" s="83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</row>
    <row r="44" spans="1:32" ht="12.75" customHeight="1" x14ac:dyDescent="0.2">
      <c r="A44" s="74">
        <f t="shared" si="0"/>
        <v>34</v>
      </c>
      <c r="B44" s="61" t="s">
        <v>70</v>
      </c>
      <c r="C44" s="83"/>
      <c r="D44" s="80"/>
      <c r="G44" s="83"/>
      <c r="H44" s="83"/>
      <c r="I44" s="84"/>
      <c r="J44" s="84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</row>
    <row r="45" spans="1:32" ht="12.75" customHeight="1" x14ac:dyDescent="0.2">
      <c r="A45" s="74">
        <f t="shared" si="0"/>
        <v>35</v>
      </c>
      <c r="B45" s="80" t="s">
        <v>71</v>
      </c>
      <c r="C45" s="83">
        <f>'Expenses - Fcst Prd.'!C43</f>
        <v>3532523</v>
      </c>
      <c r="D45" s="80"/>
      <c r="E45" s="6">
        <f>'Expenses - Fcst Prd.'!E43</f>
        <v>37.5</v>
      </c>
      <c r="G45" s="83">
        <f>+E45*C45</f>
        <v>132469612.5</v>
      </c>
      <c r="H45" s="83"/>
      <c r="I45" s="88" t="s">
        <v>72</v>
      </c>
      <c r="J45" s="88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</row>
    <row r="46" spans="1:32" ht="12.75" customHeight="1" x14ac:dyDescent="0.2">
      <c r="A46" s="74">
        <f t="shared" si="0"/>
        <v>36</v>
      </c>
      <c r="B46" s="80" t="s">
        <v>73</v>
      </c>
      <c r="C46" s="83">
        <f>'Expenses - Fcst Prd.'!C44</f>
        <v>40444</v>
      </c>
      <c r="D46" s="80"/>
      <c r="E46" s="6">
        <f>'Expenses - Fcst Prd.'!E44</f>
        <v>37.5</v>
      </c>
      <c r="G46" s="83">
        <f>+E46*C46</f>
        <v>1516650</v>
      </c>
      <c r="H46" s="83"/>
      <c r="I46" s="88" t="s">
        <v>74</v>
      </c>
      <c r="J46" s="80"/>
      <c r="L46" s="83"/>
      <c r="O46" s="75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</row>
    <row r="47" spans="1:32" ht="12.75" customHeight="1" x14ac:dyDescent="0.2">
      <c r="A47" s="74">
        <f t="shared" si="0"/>
        <v>37</v>
      </c>
      <c r="B47" s="80" t="s">
        <v>75</v>
      </c>
      <c r="C47" s="95">
        <f>SUM(C45:C46)</f>
        <v>3572967</v>
      </c>
      <c r="D47" s="80"/>
      <c r="E47" s="6">
        <f>+G47/C47</f>
        <v>37.5</v>
      </c>
      <c r="G47" s="95">
        <f>SUM(G45:G46)</f>
        <v>133986262.5</v>
      </c>
      <c r="H47" s="80"/>
      <c r="I47" s="80"/>
      <c r="J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</row>
    <row r="48" spans="1:32" ht="12.75" customHeight="1" x14ac:dyDescent="0.2">
      <c r="A48" s="74">
        <f t="shared" si="0"/>
        <v>38</v>
      </c>
      <c r="B48" s="80"/>
      <c r="C48" s="80"/>
      <c r="D48" s="80"/>
      <c r="E48" s="80"/>
      <c r="G48" s="80"/>
      <c r="H48" s="80"/>
      <c r="I48" s="80"/>
      <c r="J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</row>
    <row r="49" spans="1:32" ht="12.75" customHeight="1" x14ac:dyDescent="0.2">
      <c r="A49" s="74">
        <f t="shared" si="0"/>
        <v>39</v>
      </c>
      <c r="B49" s="68" t="str">
        <f>+[4]Expenses!B50</f>
        <v>Total Expenses</v>
      </c>
      <c r="C49" s="95">
        <f>+C47+C42+C32</f>
        <v>300566166</v>
      </c>
      <c r="D49" s="80"/>
      <c r="E49" s="6">
        <f>+G49/C49</f>
        <v>40.112391449598142</v>
      </c>
      <c r="G49" s="95">
        <f>+G47+G42+G32</f>
        <v>12056427707.096895</v>
      </c>
      <c r="H49" s="80"/>
      <c r="I49" s="80"/>
      <c r="J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</row>
    <row r="50" spans="1:32" ht="12.75" customHeight="1" x14ac:dyDescent="0.2">
      <c r="A50" s="74">
        <f t="shared" si="0"/>
        <v>40</v>
      </c>
      <c r="B50" s="80"/>
      <c r="C50" s="80"/>
      <c r="D50" s="80"/>
      <c r="E50" s="80"/>
      <c r="G50" s="80"/>
      <c r="H50" s="80"/>
      <c r="I50" s="80"/>
      <c r="J50" s="80"/>
      <c r="O50" s="75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</row>
    <row r="51" spans="1:32" ht="12.75" customHeight="1" x14ac:dyDescent="0.2">
      <c r="A51" s="74">
        <f t="shared" si="0"/>
        <v>41</v>
      </c>
      <c r="B51" s="61" t="s">
        <v>76</v>
      </c>
      <c r="C51" s="83">
        <f>+C49</f>
        <v>300566166</v>
      </c>
      <c r="D51" s="80"/>
      <c r="E51" s="6">
        <f>G51/C51</f>
        <v>40.112391449598142</v>
      </c>
      <c r="G51" s="75">
        <f>+G49</f>
        <v>12056427707.096895</v>
      </c>
      <c r="H51" s="75"/>
      <c r="I51" s="84"/>
      <c r="J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</row>
    <row r="52" spans="1:32" ht="12.75" customHeight="1" x14ac:dyDescent="0.2">
      <c r="A52" s="74">
        <f t="shared" si="0"/>
        <v>42</v>
      </c>
      <c r="B52" s="80"/>
      <c r="C52" s="83"/>
      <c r="D52" s="80"/>
      <c r="G52" s="80"/>
      <c r="H52" s="80"/>
      <c r="I52" s="84"/>
      <c r="J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</row>
    <row r="53" spans="1:32" ht="12.75" customHeight="1" x14ac:dyDescent="0.2">
      <c r="A53" s="74">
        <f t="shared" si="0"/>
        <v>43</v>
      </c>
      <c r="B53" s="80" t="s">
        <v>77</v>
      </c>
      <c r="C53" s="80"/>
      <c r="D53" s="80"/>
      <c r="E53" s="90">
        <f>+E13</f>
        <v>45.524397045583157</v>
      </c>
      <c r="J53" s="80"/>
      <c r="K53" s="83"/>
      <c r="O53" s="83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</row>
    <row r="54" spans="1:32" ht="12.75" customHeight="1" x14ac:dyDescent="0.2">
      <c r="A54" s="74">
        <f t="shared" si="0"/>
        <v>44</v>
      </c>
      <c r="B54" s="80" t="s">
        <v>78</v>
      </c>
      <c r="C54" s="80"/>
      <c r="D54" s="80"/>
      <c r="E54" s="115">
        <f>+E51</f>
        <v>40.112391449598142</v>
      </c>
      <c r="J54" s="80"/>
      <c r="O54" s="83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</row>
    <row r="55" spans="1:32" ht="12.75" customHeight="1" x14ac:dyDescent="0.2">
      <c r="A55" s="74">
        <f t="shared" si="0"/>
        <v>45</v>
      </c>
      <c r="B55" s="80" t="s">
        <v>79</v>
      </c>
      <c r="C55" s="80"/>
      <c r="D55" s="80"/>
      <c r="E55" s="105">
        <f>+E53-E54</f>
        <v>5.4120055959850148</v>
      </c>
      <c r="G55" s="83"/>
      <c r="J55" s="84"/>
      <c r="M55" s="77"/>
      <c r="N55" s="77"/>
      <c r="O55" s="83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</row>
    <row r="56" spans="1:32" ht="12.75" customHeight="1" x14ac:dyDescent="0.2">
      <c r="A56" s="74">
        <f t="shared" si="0"/>
        <v>46</v>
      </c>
      <c r="G56" s="83"/>
      <c r="J56" s="85"/>
      <c r="O56" s="83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</row>
    <row r="57" spans="1:32" ht="12.75" customHeight="1" x14ac:dyDescent="0.2">
      <c r="A57" s="74">
        <f t="shared" si="0"/>
        <v>47</v>
      </c>
      <c r="B57" s="78" t="s">
        <v>80</v>
      </c>
      <c r="G57" s="83">
        <f>+C51/365</f>
        <v>823468.94794520549</v>
      </c>
      <c r="J57" s="85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</row>
    <row r="58" spans="1:32" ht="12.75" customHeight="1" x14ac:dyDescent="0.2">
      <c r="A58" s="74">
        <f t="shared" si="0"/>
        <v>48</v>
      </c>
      <c r="G58" s="83"/>
      <c r="J58" s="84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</row>
    <row r="59" spans="1:32" ht="12.75" customHeight="1" x14ac:dyDescent="0.2">
      <c r="A59" s="74">
        <f t="shared" si="0"/>
        <v>49</v>
      </c>
      <c r="B59" s="61" t="s">
        <v>81</v>
      </c>
      <c r="G59" s="100">
        <f>+G57*E55</f>
        <v>4456618.5543993451</v>
      </c>
      <c r="J59" s="84"/>
      <c r="O59" s="83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</row>
    <row r="60" spans="1:32" ht="12.75" customHeight="1" thickTop="1" x14ac:dyDescent="0.2">
      <c r="A60" s="74">
        <f t="shared" si="0"/>
        <v>50</v>
      </c>
      <c r="G60" s="80"/>
      <c r="J60" s="80"/>
      <c r="O60" s="83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</row>
    <row r="61" spans="1:32" ht="12.75" customHeight="1" x14ac:dyDescent="0.2">
      <c r="A61" s="80"/>
      <c r="B61" s="80"/>
      <c r="C61" s="80"/>
      <c r="D61" s="80"/>
      <c r="E61" s="80"/>
      <c r="G61" s="80"/>
      <c r="H61" s="80"/>
      <c r="I61" s="80"/>
      <c r="J61" s="80"/>
      <c r="K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</row>
    <row r="62" spans="1:32" ht="12.75" customHeight="1" x14ac:dyDescent="0.2">
      <c r="A62" s="80"/>
      <c r="B62" s="80"/>
      <c r="C62" s="80"/>
      <c r="D62" s="80"/>
      <c r="E62" s="80"/>
      <c r="G62" s="80"/>
      <c r="H62" s="80"/>
      <c r="I62" s="80"/>
      <c r="J62" s="80"/>
      <c r="K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</row>
    <row r="63" spans="1:32" ht="12.75" customHeight="1" x14ac:dyDescent="0.2">
      <c r="A63" s="80"/>
      <c r="B63" s="80"/>
      <c r="C63" s="80"/>
      <c r="D63" s="80"/>
      <c r="E63" s="80"/>
      <c r="G63" s="80"/>
      <c r="H63" s="80"/>
      <c r="I63" s="80"/>
      <c r="J63" s="80"/>
      <c r="K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</row>
    <row r="64" spans="1:32" ht="12.75" customHeight="1" x14ac:dyDescent="0.2">
      <c r="A64" s="80"/>
      <c r="B64" s="80"/>
      <c r="C64" s="80"/>
      <c r="D64" s="80"/>
      <c r="E64" s="80"/>
      <c r="G64" s="80"/>
      <c r="H64" s="80"/>
      <c r="I64" s="80"/>
      <c r="J64" s="80"/>
      <c r="K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</row>
    <row r="65" spans="1:32" ht="12.75" customHeight="1" x14ac:dyDescent="0.2">
      <c r="A65" s="80"/>
      <c r="B65" s="80"/>
      <c r="C65" s="80"/>
      <c r="D65" s="80"/>
      <c r="E65" s="80"/>
      <c r="G65" s="80"/>
      <c r="H65" s="80"/>
      <c r="I65" s="80"/>
      <c r="J65" s="80"/>
      <c r="K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</row>
    <row r="66" spans="1:32" ht="12.75" customHeight="1" x14ac:dyDescent="0.2">
      <c r="A66" s="80"/>
      <c r="J66" s="80"/>
      <c r="K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</row>
    <row r="67" spans="1:32" ht="12.75" customHeight="1" x14ac:dyDescent="0.2">
      <c r="A67" s="80"/>
      <c r="B67" s="80"/>
      <c r="C67" s="80"/>
      <c r="D67" s="80"/>
      <c r="E67" s="80"/>
      <c r="G67" s="80"/>
      <c r="H67" s="80"/>
      <c r="I67" s="80"/>
      <c r="J67" s="80"/>
      <c r="K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</row>
    <row r="68" spans="1:32" ht="12.75" customHeight="1" x14ac:dyDescent="0.2">
      <c r="A68" s="80"/>
      <c r="B68" s="80"/>
      <c r="C68" s="80"/>
      <c r="D68" s="80"/>
      <c r="E68" s="80"/>
      <c r="G68" s="80"/>
      <c r="H68" s="80"/>
      <c r="I68" s="80"/>
      <c r="J68" s="80"/>
      <c r="K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</row>
    <row r="69" spans="1:32" ht="12.75" customHeight="1" x14ac:dyDescent="0.2">
      <c r="A69" s="80"/>
      <c r="B69" s="80"/>
      <c r="C69" s="80"/>
      <c r="D69" s="80"/>
      <c r="E69" s="80"/>
      <c r="G69" s="80"/>
      <c r="H69" s="80"/>
      <c r="I69" s="80"/>
      <c r="J69" s="80"/>
      <c r="K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</row>
    <row r="70" spans="1:32" ht="12.75" customHeight="1" x14ac:dyDescent="0.2">
      <c r="A70" s="80"/>
      <c r="B70" s="80"/>
      <c r="C70" s="80"/>
      <c r="D70" s="80"/>
      <c r="E70" s="80"/>
      <c r="G70" s="80"/>
      <c r="H70" s="80"/>
      <c r="I70" s="80"/>
      <c r="J70" s="80"/>
      <c r="K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</row>
    <row r="71" spans="1:32" ht="12.75" customHeight="1" x14ac:dyDescent="0.2">
      <c r="A71" s="80"/>
      <c r="B71" s="80"/>
      <c r="C71" s="80"/>
      <c r="D71" s="80"/>
      <c r="E71" s="80"/>
      <c r="G71" s="80"/>
      <c r="H71" s="80"/>
      <c r="I71" s="80"/>
      <c r="J71" s="80"/>
      <c r="K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</row>
    <row r="72" spans="1:32" ht="12.75" customHeight="1" x14ac:dyDescent="0.2">
      <c r="A72" s="80"/>
      <c r="B72" s="80"/>
      <c r="C72" s="80"/>
      <c r="D72" s="80"/>
      <c r="E72" s="80"/>
      <c r="G72" s="80"/>
      <c r="H72" s="80"/>
      <c r="I72" s="80"/>
      <c r="J72" s="80"/>
      <c r="K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</row>
    <row r="73" spans="1:32" ht="12.75" customHeight="1" x14ac:dyDescent="0.2">
      <c r="A73" s="80"/>
      <c r="B73" s="80"/>
      <c r="C73" s="80"/>
      <c r="D73" s="80"/>
      <c r="E73" s="80"/>
      <c r="G73" s="80"/>
      <c r="H73" s="80"/>
      <c r="I73" s="80"/>
      <c r="J73" s="80"/>
      <c r="K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</row>
    <row r="74" spans="1:32" ht="12.75" customHeight="1" x14ac:dyDescent="0.2">
      <c r="A74" s="80"/>
      <c r="B74" s="80"/>
      <c r="C74" s="80"/>
      <c r="D74" s="80"/>
      <c r="E74" s="80"/>
      <c r="G74" s="80"/>
      <c r="H74" s="80"/>
      <c r="I74" s="80"/>
      <c r="J74" s="80"/>
      <c r="K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</row>
    <row r="75" spans="1:32" ht="12.75" customHeight="1" x14ac:dyDescent="0.2">
      <c r="A75" s="80"/>
      <c r="B75" s="80"/>
      <c r="C75" s="80"/>
      <c r="D75" s="80"/>
      <c r="E75" s="80"/>
      <c r="G75" s="80"/>
      <c r="H75" s="80"/>
      <c r="I75" s="80"/>
      <c r="J75" s="80"/>
      <c r="K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</row>
    <row r="76" spans="1:32" ht="12.75" customHeight="1" x14ac:dyDescent="0.2">
      <c r="A76" s="80"/>
      <c r="B76" s="80"/>
      <c r="C76" s="80"/>
      <c r="D76" s="80"/>
      <c r="E76" s="80"/>
      <c r="G76" s="80"/>
      <c r="H76" s="80"/>
      <c r="I76" s="80"/>
      <c r="J76" s="80"/>
      <c r="K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</row>
    <row r="77" spans="1:32" ht="12.75" customHeight="1" x14ac:dyDescent="0.2">
      <c r="A77" s="80"/>
      <c r="B77" s="80"/>
      <c r="C77" s="80"/>
      <c r="D77" s="80"/>
      <c r="E77" s="80"/>
      <c r="G77" s="80"/>
      <c r="H77" s="80"/>
      <c r="I77" s="80"/>
      <c r="J77" s="80"/>
      <c r="K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</row>
    <row r="78" spans="1:32" x14ac:dyDescent="0.2">
      <c r="A78" s="80"/>
      <c r="B78" s="80"/>
      <c r="C78" s="80"/>
      <c r="D78" s="80"/>
      <c r="E78" s="80"/>
      <c r="G78" s="80"/>
      <c r="H78" s="80"/>
      <c r="I78" s="80"/>
      <c r="J78" s="80"/>
      <c r="K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</row>
    <row r="79" spans="1:32" x14ac:dyDescent="0.2">
      <c r="A79" s="80"/>
      <c r="B79" s="80"/>
      <c r="C79" s="80"/>
      <c r="D79" s="80"/>
      <c r="E79" s="80"/>
      <c r="G79" s="80"/>
      <c r="H79" s="80"/>
      <c r="I79" s="80"/>
      <c r="J79" s="80"/>
      <c r="K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</row>
    <row r="80" spans="1:32" x14ac:dyDescent="0.2">
      <c r="A80" s="80"/>
      <c r="B80" s="80"/>
      <c r="C80" s="80"/>
      <c r="D80" s="80"/>
      <c r="E80" s="80"/>
      <c r="G80" s="80"/>
      <c r="H80" s="80"/>
      <c r="I80" s="80"/>
      <c r="J80" s="80"/>
      <c r="K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</row>
    <row r="81" spans="1:32" x14ac:dyDescent="0.2">
      <c r="A81" s="80"/>
      <c r="B81" s="80"/>
      <c r="C81" s="80"/>
      <c r="D81" s="80"/>
      <c r="E81" s="80"/>
      <c r="G81" s="80"/>
      <c r="H81" s="80"/>
      <c r="I81" s="80"/>
      <c r="J81" s="80"/>
      <c r="K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</row>
    <row r="82" spans="1:32" x14ac:dyDescent="0.2">
      <c r="A82" s="80"/>
      <c r="B82" s="80"/>
      <c r="C82" s="80"/>
      <c r="D82" s="80"/>
      <c r="E82" s="80"/>
      <c r="G82" s="80"/>
      <c r="H82" s="80"/>
      <c r="I82" s="80"/>
      <c r="J82" s="80"/>
      <c r="K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</row>
    <row r="83" spans="1:32" x14ac:dyDescent="0.2">
      <c r="A83" s="80"/>
      <c r="B83" s="80"/>
      <c r="C83" s="80"/>
      <c r="D83" s="80"/>
      <c r="E83" s="80"/>
      <c r="G83" s="80"/>
      <c r="H83" s="80"/>
      <c r="I83" s="80"/>
      <c r="J83" s="80"/>
      <c r="K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</row>
    <row r="84" spans="1:32" x14ac:dyDescent="0.2">
      <c r="A84" s="80"/>
      <c r="B84" s="80"/>
      <c r="C84" s="80"/>
      <c r="D84" s="80"/>
      <c r="E84" s="80"/>
      <c r="G84" s="80"/>
      <c r="H84" s="80"/>
      <c r="I84" s="80"/>
      <c r="J84" s="80"/>
      <c r="K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</row>
    <row r="85" spans="1:32" x14ac:dyDescent="0.2">
      <c r="A85" s="80"/>
      <c r="B85" s="80"/>
      <c r="C85" s="80"/>
      <c r="D85" s="80"/>
      <c r="E85" s="80"/>
      <c r="G85" s="80"/>
      <c r="H85" s="80"/>
      <c r="I85" s="80"/>
      <c r="J85" s="80"/>
      <c r="K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</row>
    <row r="86" spans="1:32" x14ac:dyDescent="0.2">
      <c r="A86" s="80"/>
      <c r="B86" s="80"/>
      <c r="C86" s="80"/>
      <c r="D86" s="80"/>
      <c r="E86" s="80"/>
      <c r="G86" s="80"/>
      <c r="H86" s="80"/>
      <c r="I86" s="80"/>
      <c r="J86" s="80"/>
      <c r="K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</row>
    <row r="87" spans="1:32" x14ac:dyDescent="0.2">
      <c r="A87" s="80"/>
      <c r="B87" s="80"/>
      <c r="C87" s="80"/>
      <c r="D87" s="80"/>
      <c r="E87" s="80"/>
      <c r="G87" s="80"/>
      <c r="H87" s="80"/>
      <c r="I87" s="80"/>
      <c r="J87" s="80"/>
      <c r="K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</row>
    <row r="88" spans="1:32" x14ac:dyDescent="0.2">
      <c r="A88" s="80"/>
      <c r="B88" s="80"/>
      <c r="C88" s="80"/>
      <c r="D88" s="80"/>
      <c r="E88" s="80"/>
      <c r="G88" s="80"/>
      <c r="H88" s="80"/>
      <c r="I88" s="80"/>
      <c r="J88" s="80"/>
      <c r="K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</row>
    <row r="89" spans="1:32" x14ac:dyDescent="0.2">
      <c r="A89" s="80"/>
      <c r="B89" s="80"/>
      <c r="C89" s="80"/>
      <c r="D89" s="80"/>
      <c r="E89" s="80"/>
      <c r="G89" s="80"/>
      <c r="H89" s="80"/>
      <c r="I89" s="80"/>
      <c r="J89" s="80"/>
      <c r="K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</row>
    <row r="90" spans="1:32" x14ac:dyDescent="0.2">
      <c r="A90" s="80"/>
      <c r="B90" s="80"/>
      <c r="C90" s="80"/>
      <c r="D90" s="80"/>
      <c r="E90" s="80"/>
      <c r="G90" s="80"/>
      <c r="H90" s="80"/>
      <c r="I90" s="80"/>
      <c r="J90" s="80"/>
      <c r="K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</row>
    <row r="91" spans="1:32" x14ac:dyDescent="0.2">
      <c r="A91" s="80"/>
      <c r="B91" s="80"/>
      <c r="C91" s="80"/>
      <c r="D91" s="80"/>
      <c r="E91" s="80"/>
      <c r="G91" s="80"/>
      <c r="H91" s="80"/>
      <c r="I91" s="80"/>
      <c r="J91" s="80"/>
      <c r="K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</row>
    <row r="92" spans="1:32" x14ac:dyDescent="0.2">
      <c r="A92" s="80"/>
      <c r="B92" s="80"/>
      <c r="C92" s="80"/>
      <c r="D92" s="80"/>
      <c r="E92" s="80"/>
      <c r="G92" s="80"/>
      <c r="H92" s="80"/>
      <c r="I92" s="80"/>
      <c r="J92" s="80"/>
      <c r="K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</row>
    <row r="93" spans="1:32" x14ac:dyDescent="0.2">
      <c r="A93" s="80"/>
      <c r="B93" s="80"/>
      <c r="C93" s="80"/>
      <c r="D93" s="80"/>
      <c r="E93" s="80"/>
      <c r="G93" s="80"/>
      <c r="H93" s="80"/>
      <c r="I93" s="80"/>
      <c r="J93" s="80"/>
      <c r="K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</row>
    <row r="94" spans="1:32" x14ac:dyDescent="0.2">
      <c r="A94" s="80"/>
      <c r="B94" s="80"/>
      <c r="C94" s="80"/>
      <c r="D94" s="80"/>
      <c r="E94" s="80"/>
      <c r="G94" s="80"/>
      <c r="H94" s="80"/>
      <c r="I94" s="80"/>
      <c r="J94" s="80"/>
      <c r="K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</row>
    <row r="95" spans="1:32" x14ac:dyDescent="0.2">
      <c r="A95" s="80"/>
      <c r="B95" s="80"/>
      <c r="C95" s="80"/>
      <c r="D95" s="80"/>
      <c r="E95" s="80"/>
      <c r="G95" s="80"/>
      <c r="H95" s="80"/>
      <c r="I95" s="80"/>
      <c r="J95" s="80"/>
      <c r="K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</row>
    <row r="96" spans="1:32" x14ac:dyDescent="0.2">
      <c r="A96" s="80"/>
      <c r="B96" s="80"/>
      <c r="C96" s="80"/>
      <c r="D96" s="80"/>
      <c r="E96" s="80"/>
      <c r="G96" s="80"/>
      <c r="H96" s="80"/>
      <c r="I96" s="80"/>
      <c r="J96" s="80"/>
      <c r="K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</row>
    <row r="97" spans="2:32" x14ac:dyDescent="0.2">
      <c r="B97" s="80"/>
      <c r="C97" s="80"/>
      <c r="D97" s="80"/>
      <c r="E97" s="80"/>
      <c r="G97" s="80"/>
      <c r="H97" s="80"/>
      <c r="I97" s="80"/>
      <c r="J97" s="80"/>
      <c r="K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</row>
    <row r="98" spans="2:32" x14ac:dyDescent="0.2"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</row>
    <row r="99" spans="2:32" x14ac:dyDescent="0.2"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</row>
    <row r="100" spans="2:32" x14ac:dyDescent="0.2"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</row>
    <row r="101" spans="2:32" x14ac:dyDescent="0.2"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</row>
    <row r="102" spans="2:32" x14ac:dyDescent="0.2"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</row>
    <row r="103" spans="2:32" x14ac:dyDescent="0.2"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</row>
    <row r="104" spans="2:32" x14ac:dyDescent="0.2"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</row>
    <row r="105" spans="2:32" x14ac:dyDescent="0.2"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</row>
    <row r="106" spans="2:32" x14ac:dyDescent="0.2"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</row>
    <row r="107" spans="2:32" x14ac:dyDescent="0.2"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</row>
    <row r="108" spans="2:32" x14ac:dyDescent="0.2"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</row>
    <row r="109" spans="2:32" x14ac:dyDescent="0.2"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</row>
    <row r="110" spans="2:32" x14ac:dyDescent="0.2"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</row>
    <row r="111" spans="2:32" x14ac:dyDescent="0.2"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</row>
    <row r="112" spans="2:32" x14ac:dyDescent="0.2"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</row>
    <row r="113" spans="16:32" x14ac:dyDescent="0.2"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</row>
    <row r="114" spans="16:32" x14ac:dyDescent="0.2"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</row>
    <row r="115" spans="16:32" x14ac:dyDescent="0.2"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</row>
    <row r="116" spans="16:32" x14ac:dyDescent="0.2"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</row>
    <row r="117" spans="16:32" x14ac:dyDescent="0.2"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</row>
    <row r="118" spans="16:32" x14ac:dyDescent="0.2"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</row>
    <row r="119" spans="16:32" x14ac:dyDescent="0.2"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</row>
    <row r="120" spans="16:32" x14ac:dyDescent="0.2"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</row>
    <row r="121" spans="16:32" x14ac:dyDescent="0.2"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</row>
    <row r="122" spans="16:32" x14ac:dyDescent="0.2"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</row>
    <row r="123" spans="16:32" x14ac:dyDescent="0.2"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</row>
    <row r="124" spans="16:32" x14ac:dyDescent="0.2"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</row>
    <row r="125" spans="16:32" x14ac:dyDescent="0.2"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</row>
    <row r="126" spans="16:32" x14ac:dyDescent="0.2"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</row>
    <row r="127" spans="16:32" x14ac:dyDescent="0.2"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</row>
    <row r="128" spans="16:32" x14ac:dyDescent="0.2"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</row>
    <row r="129" spans="16:32" x14ac:dyDescent="0.2"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</row>
    <row r="130" spans="16:32" x14ac:dyDescent="0.2"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</row>
    <row r="131" spans="16:32" x14ac:dyDescent="0.2"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</row>
    <row r="132" spans="16:32" x14ac:dyDescent="0.2"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</row>
    <row r="133" spans="16:32" x14ac:dyDescent="0.2"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</row>
    <row r="134" spans="16:32" x14ac:dyDescent="0.2"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</row>
    <row r="135" spans="16:32" x14ac:dyDescent="0.2"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</row>
    <row r="136" spans="16:32" x14ac:dyDescent="0.2"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</row>
    <row r="137" spans="16:32" x14ac:dyDescent="0.2"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</row>
    <row r="138" spans="16:32" x14ac:dyDescent="0.2"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</row>
    <row r="139" spans="16:32" x14ac:dyDescent="0.2"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</row>
    <row r="140" spans="16:32" x14ac:dyDescent="0.2"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</row>
    <row r="141" spans="16:32" x14ac:dyDescent="0.2"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</row>
    <row r="142" spans="16:32" x14ac:dyDescent="0.2"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</row>
    <row r="143" spans="16:32" x14ac:dyDescent="0.2"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</row>
    <row r="144" spans="16:32" x14ac:dyDescent="0.2"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</row>
    <row r="145" spans="16:32" x14ac:dyDescent="0.2"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</row>
    <row r="146" spans="16:32" x14ac:dyDescent="0.2"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</row>
    <row r="147" spans="16:32" x14ac:dyDescent="0.2"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</row>
    <row r="148" spans="16:32" x14ac:dyDescent="0.2"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</row>
    <row r="149" spans="16:32" x14ac:dyDescent="0.2"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</row>
    <row r="150" spans="16:32" x14ac:dyDescent="0.2"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</row>
    <row r="151" spans="16:32" x14ac:dyDescent="0.2"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</row>
    <row r="152" spans="16:32" x14ac:dyDescent="0.2"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</row>
    <row r="153" spans="16:32" x14ac:dyDescent="0.2"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</row>
    <row r="154" spans="16:32" x14ac:dyDescent="0.2"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</row>
    <row r="155" spans="16:32" x14ac:dyDescent="0.2"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</row>
    <row r="156" spans="16:32" x14ac:dyDescent="0.2"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</row>
    <row r="157" spans="16:32" x14ac:dyDescent="0.2"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</row>
    <row r="158" spans="16:32" x14ac:dyDescent="0.2"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</row>
    <row r="159" spans="16:32" x14ac:dyDescent="0.2"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</row>
    <row r="160" spans="16:32" x14ac:dyDescent="0.2"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</row>
    <row r="161" spans="16:32" x14ac:dyDescent="0.2"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</row>
    <row r="162" spans="16:32" x14ac:dyDescent="0.2"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</row>
    <row r="163" spans="16:32" x14ac:dyDescent="0.2"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</row>
    <row r="164" spans="16:32" x14ac:dyDescent="0.2"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</row>
    <row r="165" spans="16:32" x14ac:dyDescent="0.2"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</row>
    <row r="166" spans="16:32" x14ac:dyDescent="0.2"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</row>
    <row r="167" spans="16:32" x14ac:dyDescent="0.2"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</row>
    <row r="168" spans="16:32" x14ac:dyDescent="0.2"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</row>
    <row r="169" spans="16:32" x14ac:dyDescent="0.2"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</row>
    <row r="170" spans="16:32" x14ac:dyDescent="0.2"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</row>
    <row r="171" spans="16:32" x14ac:dyDescent="0.2"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</row>
    <row r="172" spans="16:32" x14ac:dyDescent="0.2"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</row>
    <row r="173" spans="16:32" x14ac:dyDescent="0.2"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</row>
    <row r="174" spans="16:32" x14ac:dyDescent="0.2"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</row>
    <row r="175" spans="16:32" x14ac:dyDescent="0.2"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</row>
    <row r="176" spans="16:32" x14ac:dyDescent="0.2"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</row>
    <row r="177" spans="16:32" x14ac:dyDescent="0.2"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</row>
    <row r="178" spans="16:32" x14ac:dyDescent="0.2"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</row>
    <row r="179" spans="16:32" x14ac:dyDescent="0.2"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</row>
    <row r="180" spans="16:32" x14ac:dyDescent="0.2"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</row>
    <row r="181" spans="16:32" x14ac:dyDescent="0.2"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</row>
    <row r="182" spans="16:32" x14ac:dyDescent="0.2"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</row>
    <row r="183" spans="16:32" x14ac:dyDescent="0.2"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</row>
    <row r="184" spans="16:32" x14ac:dyDescent="0.2"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</row>
    <row r="185" spans="16:32" x14ac:dyDescent="0.2"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</row>
    <row r="186" spans="16:32" x14ac:dyDescent="0.2"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</row>
    <row r="187" spans="16:32" x14ac:dyDescent="0.2"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</row>
    <row r="188" spans="16:32" x14ac:dyDescent="0.2"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</row>
    <row r="189" spans="16:32" x14ac:dyDescent="0.2"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</row>
    <row r="190" spans="16:32" x14ac:dyDescent="0.2"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</row>
    <row r="191" spans="16:32" x14ac:dyDescent="0.2"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</row>
    <row r="192" spans="16:32" x14ac:dyDescent="0.2"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</row>
    <row r="193" spans="16:32" x14ac:dyDescent="0.2"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</row>
    <row r="194" spans="16:32" x14ac:dyDescent="0.2"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</row>
    <row r="195" spans="16:32" x14ac:dyDescent="0.2"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</row>
    <row r="196" spans="16:32" x14ac:dyDescent="0.2"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</row>
    <row r="197" spans="16:32" x14ac:dyDescent="0.2"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</row>
    <row r="198" spans="16:32" x14ac:dyDescent="0.2"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</row>
    <row r="199" spans="16:32" x14ac:dyDescent="0.2"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</row>
    <row r="200" spans="16:32" x14ac:dyDescent="0.2"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</row>
    <row r="201" spans="16:32" x14ac:dyDescent="0.2"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</row>
    <row r="202" spans="16:32" x14ac:dyDescent="0.2"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</row>
    <row r="203" spans="16:32" x14ac:dyDescent="0.2"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</row>
    <row r="204" spans="16:32" x14ac:dyDescent="0.2"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</row>
    <row r="205" spans="16:32" x14ac:dyDescent="0.2"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</row>
    <row r="206" spans="16:32" x14ac:dyDescent="0.2"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</row>
    <row r="207" spans="16:32" x14ac:dyDescent="0.2"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</row>
    <row r="208" spans="16:32" x14ac:dyDescent="0.2"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</row>
    <row r="209" spans="16:32" x14ac:dyDescent="0.2"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</row>
    <row r="210" spans="16:32" x14ac:dyDescent="0.2"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</row>
    <row r="211" spans="16:32" x14ac:dyDescent="0.2"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</row>
    <row r="212" spans="16:32" x14ac:dyDescent="0.2"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</row>
    <row r="213" spans="16:32" x14ac:dyDescent="0.2"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</row>
    <row r="214" spans="16:32" x14ac:dyDescent="0.2"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</row>
    <row r="215" spans="16:32" x14ac:dyDescent="0.2"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</row>
    <row r="216" spans="16:32" x14ac:dyDescent="0.2"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</row>
    <row r="217" spans="16:32" x14ac:dyDescent="0.2"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</row>
    <row r="218" spans="16:32" x14ac:dyDescent="0.2"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</row>
    <row r="219" spans="16:32" x14ac:dyDescent="0.2"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</row>
    <row r="220" spans="16:32" x14ac:dyDescent="0.2"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</row>
    <row r="221" spans="16:32" x14ac:dyDescent="0.2"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</row>
    <row r="222" spans="16:32" x14ac:dyDescent="0.2"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</row>
    <row r="223" spans="16:32" x14ac:dyDescent="0.2"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</row>
    <row r="224" spans="16:32" x14ac:dyDescent="0.2"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</row>
    <row r="225" spans="16:32" x14ac:dyDescent="0.2"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</row>
    <row r="226" spans="16:32" x14ac:dyDescent="0.2"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</row>
    <row r="227" spans="16:32" x14ac:dyDescent="0.2"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</row>
    <row r="228" spans="16:32" x14ac:dyDescent="0.2"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</row>
    <row r="229" spans="16:32" x14ac:dyDescent="0.2"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</row>
    <row r="230" spans="16:32" x14ac:dyDescent="0.2"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</row>
    <row r="231" spans="16:32" x14ac:dyDescent="0.2"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</row>
    <row r="232" spans="16:32" x14ac:dyDescent="0.2"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</row>
    <row r="233" spans="16:32" x14ac:dyDescent="0.2"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</row>
    <row r="234" spans="16:32" x14ac:dyDescent="0.2"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</row>
    <row r="235" spans="16:32" x14ac:dyDescent="0.2"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</row>
    <row r="236" spans="16:32" x14ac:dyDescent="0.2"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</row>
    <row r="237" spans="16:32" x14ac:dyDescent="0.2"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</row>
    <row r="238" spans="16:32" x14ac:dyDescent="0.2"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</row>
    <row r="239" spans="16:32" x14ac:dyDescent="0.2"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</row>
    <row r="240" spans="16:32" x14ac:dyDescent="0.2"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</row>
    <row r="241" spans="16:32" x14ac:dyDescent="0.2"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</row>
    <row r="242" spans="16:32" x14ac:dyDescent="0.2"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</row>
    <row r="243" spans="16:32" x14ac:dyDescent="0.2"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</row>
    <row r="244" spans="16:32" x14ac:dyDescent="0.2"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</row>
    <row r="245" spans="16:32" x14ac:dyDescent="0.2"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</row>
    <row r="246" spans="16:32" x14ac:dyDescent="0.2"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</row>
    <row r="247" spans="16:32" x14ac:dyDescent="0.2"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</row>
    <row r="248" spans="16:32" x14ac:dyDescent="0.2"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</row>
    <row r="249" spans="16:32" x14ac:dyDescent="0.2"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</row>
    <row r="250" spans="16:32" x14ac:dyDescent="0.2"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</row>
    <row r="251" spans="16:32" x14ac:dyDescent="0.2"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</row>
    <row r="252" spans="16:32" x14ac:dyDescent="0.2"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</row>
    <row r="253" spans="16:32" x14ac:dyDescent="0.2"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</row>
    <row r="254" spans="16:32" x14ac:dyDescent="0.2"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</row>
    <row r="255" spans="16:32" x14ac:dyDescent="0.2"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</row>
    <row r="256" spans="16:32" x14ac:dyDescent="0.2"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</row>
    <row r="257" spans="16:32" x14ac:dyDescent="0.2"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</row>
    <row r="258" spans="16:32" x14ac:dyDescent="0.2"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</row>
    <row r="259" spans="16:32" x14ac:dyDescent="0.2"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</row>
    <row r="260" spans="16:32" x14ac:dyDescent="0.2"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</row>
    <row r="261" spans="16:32" x14ac:dyDescent="0.2"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</row>
    <row r="262" spans="16:32" x14ac:dyDescent="0.2"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</row>
    <row r="263" spans="16:32" x14ac:dyDescent="0.2"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</row>
    <row r="264" spans="16:32" x14ac:dyDescent="0.2"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</row>
    <row r="265" spans="16:32" x14ac:dyDescent="0.2"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</row>
    <row r="266" spans="16:32" x14ac:dyDescent="0.2"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</row>
    <row r="267" spans="16:32" x14ac:dyDescent="0.2"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</row>
    <row r="268" spans="16:32" x14ac:dyDescent="0.2"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</row>
    <row r="269" spans="16:32" x14ac:dyDescent="0.2"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</row>
    <row r="270" spans="16:32" x14ac:dyDescent="0.2"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</row>
    <row r="271" spans="16:32" x14ac:dyDescent="0.2"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</row>
    <row r="272" spans="16:32" x14ac:dyDescent="0.2"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</row>
    <row r="273" spans="16:32" x14ac:dyDescent="0.2"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</row>
    <row r="274" spans="16:32" x14ac:dyDescent="0.2"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</row>
    <row r="275" spans="16:32" x14ac:dyDescent="0.2"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</row>
    <row r="276" spans="16:32" x14ac:dyDescent="0.2"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</row>
    <row r="277" spans="16:32" x14ac:dyDescent="0.2"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</row>
    <row r="278" spans="16:32" x14ac:dyDescent="0.2"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</row>
    <row r="279" spans="16:32" x14ac:dyDescent="0.2"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</row>
    <row r="280" spans="16:32" x14ac:dyDescent="0.2"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</row>
    <row r="281" spans="16:32" x14ac:dyDescent="0.2"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</row>
    <row r="282" spans="16:32" x14ac:dyDescent="0.2"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</row>
    <row r="283" spans="16:32" x14ac:dyDescent="0.2"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</row>
    <row r="284" spans="16:32" x14ac:dyDescent="0.2"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</row>
    <row r="285" spans="16:32" x14ac:dyDescent="0.2"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</row>
    <row r="286" spans="16:32" x14ac:dyDescent="0.2"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</row>
    <row r="287" spans="16:32" x14ac:dyDescent="0.2"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</row>
    <row r="288" spans="16:32" x14ac:dyDescent="0.2"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</row>
    <row r="289" spans="16:32" x14ac:dyDescent="0.2"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</row>
    <row r="290" spans="16:32" x14ac:dyDescent="0.2"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</row>
    <row r="291" spans="16:32" x14ac:dyDescent="0.2"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</row>
    <row r="292" spans="16:32" x14ac:dyDescent="0.2"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</row>
    <row r="293" spans="16:32" x14ac:dyDescent="0.2"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</row>
    <row r="294" spans="16:32" x14ac:dyDescent="0.2"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</row>
    <row r="295" spans="16:32" x14ac:dyDescent="0.2"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</row>
  </sheetData>
  <mergeCells count="2">
    <mergeCell ref="C6:I6"/>
    <mergeCell ref="K6:O6"/>
  </mergeCells>
  <printOptions horizontalCentered="1"/>
  <pageMargins left="0" right="0" top="0.82499999999999996" bottom="0.5" header="0.5" footer="0"/>
  <pageSetup scale="69" orientation="landscape" r:id="rId1"/>
  <headerFooter alignWithMargins="0">
    <oddHeader>&amp;R&amp;"Times New Roman,Bold"KyPSC Case No. 2024-00354
AG-DR-01-054 Attachment
Page &amp;P of &amp;N</oddHeader>
    <oddFooter>&amp;R&amp;F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49343-6AED-46C5-B0C7-EC92D5499535}">
  <sheetPr>
    <pageSetUpPr fitToPage="1"/>
  </sheetPr>
  <dimension ref="A1:N48"/>
  <sheetViews>
    <sheetView zoomScale="87" zoomScaleNormal="87" zoomScaleSheetLayoutView="100" workbookViewId="0">
      <selection activeCell="B13" sqref="B13"/>
    </sheetView>
  </sheetViews>
  <sheetFormatPr defaultRowHeight="12.75" x14ac:dyDescent="0.2"/>
  <cols>
    <col min="1" max="1" width="4.42578125" style="80" customWidth="1"/>
    <col min="2" max="2" width="70" style="80" bestFit="1" customWidth="1"/>
    <col min="3" max="3" width="15.85546875" style="123" customWidth="1"/>
    <col min="4" max="4" width="5.140625" style="80" customWidth="1"/>
    <col min="5" max="5" width="12.7109375" style="80" customWidth="1"/>
    <col min="6" max="6" width="26.85546875" style="80" customWidth="1"/>
    <col min="7" max="7" width="3.85546875" style="80" customWidth="1"/>
    <col min="8" max="8" width="17.140625" style="80" customWidth="1"/>
    <col min="9" max="9" width="5.5703125" style="80" customWidth="1"/>
    <col min="10" max="13" width="12.7109375" style="80" customWidth="1"/>
    <col min="14" max="14" width="10.5703125" style="80" customWidth="1"/>
    <col min="15" max="256" width="9.140625" style="80"/>
    <col min="257" max="257" width="4.42578125" style="80" customWidth="1"/>
    <col min="258" max="258" width="44.28515625" style="80" customWidth="1"/>
    <col min="259" max="259" width="15.85546875" style="80" customWidth="1"/>
    <col min="260" max="260" width="5.140625" style="80" customWidth="1"/>
    <col min="261" max="261" width="12.7109375" style="80" customWidth="1"/>
    <col min="262" max="262" width="26.85546875" style="80" customWidth="1"/>
    <col min="263" max="263" width="3.85546875" style="80" customWidth="1"/>
    <col min="264" max="264" width="17.140625" style="80" customWidth="1"/>
    <col min="265" max="265" width="5.5703125" style="80" customWidth="1"/>
    <col min="266" max="269" width="12.7109375" style="80" customWidth="1"/>
    <col min="270" max="270" width="10.5703125" style="80" customWidth="1"/>
    <col min="271" max="512" width="9.140625" style="80"/>
    <col min="513" max="513" width="4.42578125" style="80" customWidth="1"/>
    <col min="514" max="514" width="44.28515625" style="80" customWidth="1"/>
    <col min="515" max="515" width="15.85546875" style="80" customWidth="1"/>
    <col min="516" max="516" width="5.140625" style="80" customWidth="1"/>
    <col min="517" max="517" width="12.7109375" style="80" customWidth="1"/>
    <col min="518" max="518" width="26.85546875" style="80" customWidth="1"/>
    <col min="519" max="519" width="3.85546875" style="80" customWidth="1"/>
    <col min="520" max="520" width="17.140625" style="80" customWidth="1"/>
    <col min="521" max="521" width="5.5703125" style="80" customWidth="1"/>
    <col min="522" max="525" width="12.7109375" style="80" customWidth="1"/>
    <col min="526" max="526" width="10.5703125" style="80" customWidth="1"/>
    <col min="527" max="768" width="9.140625" style="80"/>
    <col min="769" max="769" width="4.42578125" style="80" customWidth="1"/>
    <col min="770" max="770" width="44.28515625" style="80" customWidth="1"/>
    <col min="771" max="771" width="15.85546875" style="80" customWidth="1"/>
    <col min="772" max="772" width="5.140625" style="80" customWidth="1"/>
    <col min="773" max="773" width="12.7109375" style="80" customWidth="1"/>
    <col min="774" max="774" width="26.85546875" style="80" customWidth="1"/>
    <col min="775" max="775" width="3.85546875" style="80" customWidth="1"/>
    <col min="776" max="776" width="17.140625" style="80" customWidth="1"/>
    <col min="777" max="777" width="5.5703125" style="80" customWidth="1"/>
    <col min="778" max="781" width="12.7109375" style="80" customWidth="1"/>
    <col min="782" max="782" width="10.5703125" style="80" customWidth="1"/>
    <col min="783" max="1024" width="9.140625" style="80"/>
    <col min="1025" max="1025" width="4.42578125" style="80" customWidth="1"/>
    <col min="1026" max="1026" width="44.28515625" style="80" customWidth="1"/>
    <col min="1027" max="1027" width="15.85546875" style="80" customWidth="1"/>
    <col min="1028" max="1028" width="5.140625" style="80" customWidth="1"/>
    <col min="1029" max="1029" width="12.7109375" style="80" customWidth="1"/>
    <col min="1030" max="1030" width="26.85546875" style="80" customWidth="1"/>
    <col min="1031" max="1031" width="3.85546875" style="80" customWidth="1"/>
    <col min="1032" max="1032" width="17.140625" style="80" customWidth="1"/>
    <col min="1033" max="1033" width="5.5703125" style="80" customWidth="1"/>
    <col min="1034" max="1037" width="12.7109375" style="80" customWidth="1"/>
    <col min="1038" max="1038" width="10.5703125" style="80" customWidth="1"/>
    <col min="1039" max="1280" width="9.140625" style="80"/>
    <col min="1281" max="1281" width="4.42578125" style="80" customWidth="1"/>
    <col min="1282" max="1282" width="44.28515625" style="80" customWidth="1"/>
    <col min="1283" max="1283" width="15.85546875" style="80" customWidth="1"/>
    <col min="1284" max="1284" width="5.140625" style="80" customWidth="1"/>
    <col min="1285" max="1285" width="12.7109375" style="80" customWidth="1"/>
    <col min="1286" max="1286" width="26.85546875" style="80" customWidth="1"/>
    <col min="1287" max="1287" width="3.85546875" style="80" customWidth="1"/>
    <col min="1288" max="1288" width="17.140625" style="80" customWidth="1"/>
    <col min="1289" max="1289" width="5.5703125" style="80" customWidth="1"/>
    <col min="1290" max="1293" width="12.7109375" style="80" customWidth="1"/>
    <col min="1294" max="1294" width="10.5703125" style="80" customWidth="1"/>
    <col min="1295" max="1536" width="9.140625" style="80"/>
    <col min="1537" max="1537" width="4.42578125" style="80" customWidth="1"/>
    <col min="1538" max="1538" width="44.28515625" style="80" customWidth="1"/>
    <col min="1539" max="1539" width="15.85546875" style="80" customWidth="1"/>
    <col min="1540" max="1540" width="5.140625" style="80" customWidth="1"/>
    <col min="1541" max="1541" width="12.7109375" style="80" customWidth="1"/>
    <col min="1542" max="1542" width="26.85546875" style="80" customWidth="1"/>
    <col min="1543" max="1543" width="3.85546875" style="80" customWidth="1"/>
    <col min="1544" max="1544" width="17.140625" style="80" customWidth="1"/>
    <col min="1545" max="1545" width="5.5703125" style="80" customWidth="1"/>
    <col min="1546" max="1549" width="12.7109375" style="80" customWidth="1"/>
    <col min="1550" max="1550" width="10.5703125" style="80" customWidth="1"/>
    <col min="1551" max="1792" width="9.140625" style="80"/>
    <col min="1793" max="1793" width="4.42578125" style="80" customWidth="1"/>
    <col min="1794" max="1794" width="44.28515625" style="80" customWidth="1"/>
    <col min="1795" max="1795" width="15.85546875" style="80" customWidth="1"/>
    <col min="1796" max="1796" width="5.140625" style="80" customWidth="1"/>
    <col min="1797" max="1797" width="12.7109375" style="80" customWidth="1"/>
    <col min="1798" max="1798" width="26.85546875" style="80" customWidth="1"/>
    <col min="1799" max="1799" width="3.85546875" style="80" customWidth="1"/>
    <col min="1800" max="1800" width="17.140625" style="80" customWidth="1"/>
    <col min="1801" max="1801" width="5.5703125" style="80" customWidth="1"/>
    <col min="1802" max="1805" width="12.7109375" style="80" customWidth="1"/>
    <col min="1806" max="1806" width="10.5703125" style="80" customWidth="1"/>
    <col min="1807" max="2048" width="9.140625" style="80"/>
    <col min="2049" max="2049" width="4.42578125" style="80" customWidth="1"/>
    <col min="2050" max="2050" width="44.28515625" style="80" customWidth="1"/>
    <col min="2051" max="2051" width="15.85546875" style="80" customWidth="1"/>
    <col min="2052" max="2052" width="5.140625" style="80" customWidth="1"/>
    <col min="2053" max="2053" width="12.7109375" style="80" customWidth="1"/>
    <col min="2054" max="2054" width="26.85546875" style="80" customWidth="1"/>
    <col min="2055" max="2055" width="3.85546875" style="80" customWidth="1"/>
    <col min="2056" max="2056" width="17.140625" style="80" customWidth="1"/>
    <col min="2057" max="2057" width="5.5703125" style="80" customWidth="1"/>
    <col min="2058" max="2061" width="12.7109375" style="80" customWidth="1"/>
    <col min="2062" max="2062" width="10.5703125" style="80" customWidth="1"/>
    <col min="2063" max="2304" width="9.140625" style="80"/>
    <col min="2305" max="2305" width="4.42578125" style="80" customWidth="1"/>
    <col min="2306" max="2306" width="44.28515625" style="80" customWidth="1"/>
    <col min="2307" max="2307" width="15.85546875" style="80" customWidth="1"/>
    <col min="2308" max="2308" width="5.140625" style="80" customWidth="1"/>
    <col min="2309" max="2309" width="12.7109375" style="80" customWidth="1"/>
    <col min="2310" max="2310" width="26.85546875" style="80" customWidth="1"/>
    <col min="2311" max="2311" width="3.85546875" style="80" customWidth="1"/>
    <col min="2312" max="2312" width="17.140625" style="80" customWidth="1"/>
    <col min="2313" max="2313" width="5.5703125" style="80" customWidth="1"/>
    <col min="2314" max="2317" width="12.7109375" style="80" customWidth="1"/>
    <col min="2318" max="2318" width="10.5703125" style="80" customWidth="1"/>
    <col min="2319" max="2560" width="9.140625" style="80"/>
    <col min="2561" max="2561" width="4.42578125" style="80" customWidth="1"/>
    <col min="2562" max="2562" width="44.28515625" style="80" customWidth="1"/>
    <col min="2563" max="2563" width="15.85546875" style="80" customWidth="1"/>
    <col min="2564" max="2564" width="5.140625" style="80" customWidth="1"/>
    <col min="2565" max="2565" width="12.7109375" style="80" customWidth="1"/>
    <col min="2566" max="2566" width="26.85546875" style="80" customWidth="1"/>
    <col min="2567" max="2567" width="3.85546875" style="80" customWidth="1"/>
    <col min="2568" max="2568" width="17.140625" style="80" customWidth="1"/>
    <col min="2569" max="2569" width="5.5703125" style="80" customWidth="1"/>
    <col min="2570" max="2573" width="12.7109375" style="80" customWidth="1"/>
    <col min="2574" max="2574" width="10.5703125" style="80" customWidth="1"/>
    <col min="2575" max="2816" width="9.140625" style="80"/>
    <col min="2817" max="2817" width="4.42578125" style="80" customWidth="1"/>
    <col min="2818" max="2818" width="44.28515625" style="80" customWidth="1"/>
    <col min="2819" max="2819" width="15.85546875" style="80" customWidth="1"/>
    <col min="2820" max="2820" width="5.140625" style="80" customWidth="1"/>
    <col min="2821" max="2821" width="12.7109375" style="80" customWidth="1"/>
    <col min="2822" max="2822" width="26.85546875" style="80" customWidth="1"/>
    <col min="2823" max="2823" width="3.85546875" style="80" customWidth="1"/>
    <col min="2824" max="2824" width="17.140625" style="80" customWidth="1"/>
    <col min="2825" max="2825" width="5.5703125" style="80" customWidth="1"/>
    <col min="2826" max="2829" width="12.7109375" style="80" customWidth="1"/>
    <col min="2830" max="2830" width="10.5703125" style="80" customWidth="1"/>
    <col min="2831" max="3072" width="9.140625" style="80"/>
    <col min="3073" max="3073" width="4.42578125" style="80" customWidth="1"/>
    <col min="3074" max="3074" width="44.28515625" style="80" customWidth="1"/>
    <col min="3075" max="3075" width="15.85546875" style="80" customWidth="1"/>
    <col min="3076" max="3076" width="5.140625" style="80" customWidth="1"/>
    <col min="3077" max="3077" width="12.7109375" style="80" customWidth="1"/>
    <col min="3078" max="3078" width="26.85546875" style="80" customWidth="1"/>
    <col min="3079" max="3079" width="3.85546875" style="80" customWidth="1"/>
    <col min="3080" max="3080" width="17.140625" style="80" customWidth="1"/>
    <col min="3081" max="3081" width="5.5703125" style="80" customWidth="1"/>
    <col min="3082" max="3085" width="12.7109375" style="80" customWidth="1"/>
    <col min="3086" max="3086" width="10.5703125" style="80" customWidth="1"/>
    <col min="3087" max="3328" width="9.140625" style="80"/>
    <col min="3329" max="3329" width="4.42578125" style="80" customWidth="1"/>
    <col min="3330" max="3330" width="44.28515625" style="80" customWidth="1"/>
    <col min="3331" max="3331" width="15.85546875" style="80" customWidth="1"/>
    <col min="3332" max="3332" width="5.140625" style="80" customWidth="1"/>
    <col min="3333" max="3333" width="12.7109375" style="80" customWidth="1"/>
    <col min="3334" max="3334" width="26.85546875" style="80" customWidth="1"/>
    <col min="3335" max="3335" width="3.85546875" style="80" customWidth="1"/>
    <col min="3336" max="3336" width="17.140625" style="80" customWidth="1"/>
    <col min="3337" max="3337" width="5.5703125" style="80" customWidth="1"/>
    <col min="3338" max="3341" width="12.7109375" style="80" customWidth="1"/>
    <col min="3342" max="3342" width="10.5703125" style="80" customWidth="1"/>
    <col min="3343" max="3584" width="9.140625" style="80"/>
    <col min="3585" max="3585" width="4.42578125" style="80" customWidth="1"/>
    <col min="3586" max="3586" width="44.28515625" style="80" customWidth="1"/>
    <col min="3587" max="3587" width="15.85546875" style="80" customWidth="1"/>
    <col min="3588" max="3588" width="5.140625" style="80" customWidth="1"/>
    <col min="3589" max="3589" width="12.7109375" style="80" customWidth="1"/>
    <col min="3590" max="3590" width="26.85546875" style="80" customWidth="1"/>
    <col min="3591" max="3591" width="3.85546875" style="80" customWidth="1"/>
    <col min="3592" max="3592" width="17.140625" style="80" customWidth="1"/>
    <col min="3593" max="3593" width="5.5703125" style="80" customWidth="1"/>
    <col min="3594" max="3597" width="12.7109375" style="80" customWidth="1"/>
    <col min="3598" max="3598" width="10.5703125" style="80" customWidth="1"/>
    <col min="3599" max="3840" width="9.140625" style="80"/>
    <col min="3841" max="3841" width="4.42578125" style="80" customWidth="1"/>
    <col min="3842" max="3842" width="44.28515625" style="80" customWidth="1"/>
    <col min="3843" max="3843" width="15.85546875" style="80" customWidth="1"/>
    <col min="3844" max="3844" width="5.140625" style="80" customWidth="1"/>
    <col min="3845" max="3845" width="12.7109375" style="80" customWidth="1"/>
    <col min="3846" max="3846" width="26.85546875" style="80" customWidth="1"/>
    <col min="3847" max="3847" width="3.85546875" style="80" customWidth="1"/>
    <col min="3848" max="3848" width="17.140625" style="80" customWidth="1"/>
    <col min="3849" max="3849" width="5.5703125" style="80" customWidth="1"/>
    <col min="3850" max="3853" width="12.7109375" style="80" customWidth="1"/>
    <col min="3854" max="3854" width="10.5703125" style="80" customWidth="1"/>
    <col min="3855" max="4096" width="9.140625" style="80"/>
    <col min="4097" max="4097" width="4.42578125" style="80" customWidth="1"/>
    <col min="4098" max="4098" width="44.28515625" style="80" customWidth="1"/>
    <col min="4099" max="4099" width="15.85546875" style="80" customWidth="1"/>
    <col min="4100" max="4100" width="5.140625" style="80" customWidth="1"/>
    <col min="4101" max="4101" width="12.7109375" style="80" customWidth="1"/>
    <col min="4102" max="4102" width="26.85546875" style="80" customWidth="1"/>
    <col min="4103" max="4103" width="3.85546875" style="80" customWidth="1"/>
    <col min="4104" max="4104" width="17.140625" style="80" customWidth="1"/>
    <col min="4105" max="4105" width="5.5703125" style="80" customWidth="1"/>
    <col min="4106" max="4109" width="12.7109375" style="80" customWidth="1"/>
    <col min="4110" max="4110" width="10.5703125" style="80" customWidth="1"/>
    <col min="4111" max="4352" width="9.140625" style="80"/>
    <col min="4353" max="4353" width="4.42578125" style="80" customWidth="1"/>
    <col min="4354" max="4354" width="44.28515625" style="80" customWidth="1"/>
    <col min="4355" max="4355" width="15.85546875" style="80" customWidth="1"/>
    <col min="4356" max="4356" width="5.140625" style="80" customWidth="1"/>
    <col min="4357" max="4357" width="12.7109375" style="80" customWidth="1"/>
    <col min="4358" max="4358" width="26.85546875" style="80" customWidth="1"/>
    <col min="4359" max="4359" width="3.85546875" style="80" customWidth="1"/>
    <col min="4360" max="4360" width="17.140625" style="80" customWidth="1"/>
    <col min="4361" max="4361" width="5.5703125" style="80" customWidth="1"/>
    <col min="4362" max="4365" width="12.7109375" style="80" customWidth="1"/>
    <col min="4366" max="4366" width="10.5703125" style="80" customWidth="1"/>
    <col min="4367" max="4608" width="9.140625" style="80"/>
    <col min="4609" max="4609" width="4.42578125" style="80" customWidth="1"/>
    <col min="4610" max="4610" width="44.28515625" style="80" customWidth="1"/>
    <col min="4611" max="4611" width="15.85546875" style="80" customWidth="1"/>
    <col min="4612" max="4612" width="5.140625" style="80" customWidth="1"/>
    <col min="4613" max="4613" width="12.7109375" style="80" customWidth="1"/>
    <col min="4614" max="4614" width="26.85546875" style="80" customWidth="1"/>
    <col min="4615" max="4615" width="3.85546875" style="80" customWidth="1"/>
    <col min="4616" max="4616" width="17.140625" style="80" customWidth="1"/>
    <col min="4617" max="4617" width="5.5703125" style="80" customWidth="1"/>
    <col min="4618" max="4621" width="12.7109375" style="80" customWidth="1"/>
    <col min="4622" max="4622" width="10.5703125" style="80" customWidth="1"/>
    <col min="4623" max="4864" width="9.140625" style="80"/>
    <col min="4865" max="4865" width="4.42578125" style="80" customWidth="1"/>
    <col min="4866" max="4866" width="44.28515625" style="80" customWidth="1"/>
    <col min="4867" max="4867" width="15.85546875" style="80" customWidth="1"/>
    <col min="4868" max="4868" width="5.140625" style="80" customWidth="1"/>
    <col min="4869" max="4869" width="12.7109375" style="80" customWidth="1"/>
    <col min="4870" max="4870" width="26.85546875" style="80" customWidth="1"/>
    <col min="4871" max="4871" width="3.85546875" style="80" customWidth="1"/>
    <col min="4872" max="4872" width="17.140625" style="80" customWidth="1"/>
    <col min="4873" max="4873" width="5.5703125" style="80" customWidth="1"/>
    <col min="4874" max="4877" width="12.7109375" style="80" customWidth="1"/>
    <col min="4878" max="4878" width="10.5703125" style="80" customWidth="1"/>
    <col min="4879" max="5120" width="9.140625" style="80"/>
    <col min="5121" max="5121" width="4.42578125" style="80" customWidth="1"/>
    <col min="5122" max="5122" width="44.28515625" style="80" customWidth="1"/>
    <col min="5123" max="5123" width="15.85546875" style="80" customWidth="1"/>
    <col min="5124" max="5124" width="5.140625" style="80" customWidth="1"/>
    <col min="5125" max="5125" width="12.7109375" style="80" customWidth="1"/>
    <col min="5126" max="5126" width="26.85546875" style="80" customWidth="1"/>
    <col min="5127" max="5127" width="3.85546875" style="80" customWidth="1"/>
    <col min="5128" max="5128" width="17.140625" style="80" customWidth="1"/>
    <col min="5129" max="5129" width="5.5703125" style="80" customWidth="1"/>
    <col min="5130" max="5133" width="12.7109375" style="80" customWidth="1"/>
    <col min="5134" max="5134" width="10.5703125" style="80" customWidth="1"/>
    <col min="5135" max="5376" width="9.140625" style="80"/>
    <col min="5377" max="5377" width="4.42578125" style="80" customWidth="1"/>
    <col min="5378" max="5378" width="44.28515625" style="80" customWidth="1"/>
    <col min="5379" max="5379" width="15.85546875" style="80" customWidth="1"/>
    <col min="5380" max="5380" width="5.140625" style="80" customWidth="1"/>
    <col min="5381" max="5381" width="12.7109375" style="80" customWidth="1"/>
    <col min="5382" max="5382" width="26.85546875" style="80" customWidth="1"/>
    <col min="5383" max="5383" width="3.85546875" style="80" customWidth="1"/>
    <col min="5384" max="5384" width="17.140625" style="80" customWidth="1"/>
    <col min="5385" max="5385" width="5.5703125" style="80" customWidth="1"/>
    <col min="5386" max="5389" width="12.7109375" style="80" customWidth="1"/>
    <col min="5390" max="5390" width="10.5703125" style="80" customWidth="1"/>
    <col min="5391" max="5632" width="9.140625" style="80"/>
    <col min="5633" max="5633" width="4.42578125" style="80" customWidth="1"/>
    <col min="5634" max="5634" width="44.28515625" style="80" customWidth="1"/>
    <col min="5635" max="5635" width="15.85546875" style="80" customWidth="1"/>
    <col min="5636" max="5636" width="5.140625" style="80" customWidth="1"/>
    <col min="5637" max="5637" width="12.7109375" style="80" customWidth="1"/>
    <col min="5638" max="5638" width="26.85546875" style="80" customWidth="1"/>
    <col min="5639" max="5639" width="3.85546875" style="80" customWidth="1"/>
    <col min="5640" max="5640" width="17.140625" style="80" customWidth="1"/>
    <col min="5641" max="5641" width="5.5703125" style="80" customWidth="1"/>
    <col min="5642" max="5645" width="12.7109375" style="80" customWidth="1"/>
    <col min="5646" max="5646" width="10.5703125" style="80" customWidth="1"/>
    <col min="5647" max="5888" width="9.140625" style="80"/>
    <col min="5889" max="5889" width="4.42578125" style="80" customWidth="1"/>
    <col min="5890" max="5890" width="44.28515625" style="80" customWidth="1"/>
    <col min="5891" max="5891" width="15.85546875" style="80" customWidth="1"/>
    <col min="5892" max="5892" width="5.140625" style="80" customWidth="1"/>
    <col min="5893" max="5893" width="12.7109375" style="80" customWidth="1"/>
    <col min="5894" max="5894" width="26.85546875" style="80" customWidth="1"/>
    <col min="5895" max="5895" width="3.85546875" style="80" customWidth="1"/>
    <col min="5896" max="5896" width="17.140625" style="80" customWidth="1"/>
    <col min="5897" max="5897" width="5.5703125" style="80" customWidth="1"/>
    <col min="5898" max="5901" width="12.7109375" style="80" customWidth="1"/>
    <col min="5902" max="5902" width="10.5703125" style="80" customWidth="1"/>
    <col min="5903" max="6144" width="9.140625" style="80"/>
    <col min="6145" max="6145" width="4.42578125" style="80" customWidth="1"/>
    <col min="6146" max="6146" width="44.28515625" style="80" customWidth="1"/>
    <col min="6147" max="6147" width="15.85546875" style="80" customWidth="1"/>
    <col min="6148" max="6148" width="5.140625" style="80" customWidth="1"/>
    <col min="6149" max="6149" width="12.7109375" style="80" customWidth="1"/>
    <col min="6150" max="6150" width="26.85546875" style="80" customWidth="1"/>
    <col min="6151" max="6151" width="3.85546875" style="80" customWidth="1"/>
    <col min="6152" max="6152" width="17.140625" style="80" customWidth="1"/>
    <col min="6153" max="6153" width="5.5703125" style="80" customWidth="1"/>
    <col min="6154" max="6157" width="12.7109375" style="80" customWidth="1"/>
    <col min="6158" max="6158" width="10.5703125" style="80" customWidth="1"/>
    <col min="6159" max="6400" width="9.140625" style="80"/>
    <col min="6401" max="6401" width="4.42578125" style="80" customWidth="1"/>
    <col min="6402" max="6402" width="44.28515625" style="80" customWidth="1"/>
    <col min="6403" max="6403" width="15.85546875" style="80" customWidth="1"/>
    <col min="6404" max="6404" width="5.140625" style="80" customWidth="1"/>
    <col min="6405" max="6405" width="12.7109375" style="80" customWidth="1"/>
    <col min="6406" max="6406" width="26.85546875" style="80" customWidth="1"/>
    <col min="6407" max="6407" width="3.85546875" style="80" customWidth="1"/>
    <col min="6408" max="6408" width="17.140625" style="80" customWidth="1"/>
    <col min="6409" max="6409" width="5.5703125" style="80" customWidth="1"/>
    <col min="6410" max="6413" width="12.7109375" style="80" customWidth="1"/>
    <col min="6414" max="6414" width="10.5703125" style="80" customWidth="1"/>
    <col min="6415" max="6656" width="9.140625" style="80"/>
    <col min="6657" max="6657" width="4.42578125" style="80" customWidth="1"/>
    <col min="6658" max="6658" width="44.28515625" style="80" customWidth="1"/>
    <col min="6659" max="6659" width="15.85546875" style="80" customWidth="1"/>
    <col min="6660" max="6660" width="5.140625" style="80" customWidth="1"/>
    <col min="6661" max="6661" width="12.7109375" style="80" customWidth="1"/>
    <col min="6662" max="6662" width="26.85546875" style="80" customWidth="1"/>
    <col min="6663" max="6663" width="3.85546875" style="80" customWidth="1"/>
    <col min="6664" max="6664" width="17.140625" style="80" customWidth="1"/>
    <col min="6665" max="6665" width="5.5703125" style="80" customWidth="1"/>
    <col min="6666" max="6669" width="12.7109375" style="80" customWidth="1"/>
    <col min="6670" max="6670" width="10.5703125" style="80" customWidth="1"/>
    <col min="6671" max="6912" width="9.140625" style="80"/>
    <col min="6913" max="6913" width="4.42578125" style="80" customWidth="1"/>
    <col min="6914" max="6914" width="44.28515625" style="80" customWidth="1"/>
    <col min="6915" max="6915" width="15.85546875" style="80" customWidth="1"/>
    <col min="6916" max="6916" width="5.140625" style="80" customWidth="1"/>
    <col min="6917" max="6917" width="12.7109375" style="80" customWidth="1"/>
    <col min="6918" max="6918" width="26.85546875" style="80" customWidth="1"/>
    <col min="6919" max="6919" width="3.85546875" style="80" customWidth="1"/>
    <col min="6920" max="6920" width="17.140625" style="80" customWidth="1"/>
    <col min="6921" max="6921" width="5.5703125" style="80" customWidth="1"/>
    <col min="6922" max="6925" width="12.7109375" style="80" customWidth="1"/>
    <col min="6926" max="6926" width="10.5703125" style="80" customWidth="1"/>
    <col min="6927" max="7168" width="9.140625" style="80"/>
    <col min="7169" max="7169" width="4.42578125" style="80" customWidth="1"/>
    <col min="7170" max="7170" width="44.28515625" style="80" customWidth="1"/>
    <col min="7171" max="7171" width="15.85546875" style="80" customWidth="1"/>
    <col min="7172" max="7172" width="5.140625" style="80" customWidth="1"/>
    <col min="7173" max="7173" width="12.7109375" style="80" customWidth="1"/>
    <col min="7174" max="7174" width="26.85546875" style="80" customWidth="1"/>
    <col min="7175" max="7175" width="3.85546875" style="80" customWidth="1"/>
    <col min="7176" max="7176" width="17.140625" style="80" customWidth="1"/>
    <col min="7177" max="7177" width="5.5703125" style="80" customWidth="1"/>
    <col min="7178" max="7181" width="12.7109375" style="80" customWidth="1"/>
    <col min="7182" max="7182" width="10.5703125" style="80" customWidth="1"/>
    <col min="7183" max="7424" width="9.140625" style="80"/>
    <col min="7425" max="7425" width="4.42578125" style="80" customWidth="1"/>
    <col min="7426" max="7426" width="44.28515625" style="80" customWidth="1"/>
    <col min="7427" max="7427" width="15.85546875" style="80" customWidth="1"/>
    <col min="7428" max="7428" width="5.140625" style="80" customWidth="1"/>
    <col min="7429" max="7429" width="12.7109375" style="80" customWidth="1"/>
    <col min="7430" max="7430" width="26.85546875" style="80" customWidth="1"/>
    <col min="7431" max="7431" width="3.85546875" style="80" customWidth="1"/>
    <col min="7432" max="7432" width="17.140625" style="80" customWidth="1"/>
    <col min="7433" max="7433" width="5.5703125" style="80" customWidth="1"/>
    <col min="7434" max="7437" width="12.7109375" style="80" customWidth="1"/>
    <col min="7438" max="7438" width="10.5703125" style="80" customWidth="1"/>
    <col min="7439" max="7680" width="9.140625" style="80"/>
    <col min="7681" max="7681" width="4.42578125" style="80" customWidth="1"/>
    <col min="7682" max="7682" width="44.28515625" style="80" customWidth="1"/>
    <col min="7683" max="7683" width="15.85546875" style="80" customWidth="1"/>
    <col min="7684" max="7684" width="5.140625" style="80" customWidth="1"/>
    <col min="7685" max="7685" width="12.7109375" style="80" customWidth="1"/>
    <col min="7686" max="7686" width="26.85546875" style="80" customWidth="1"/>
    <col min="7687" max="7687" width="3.85546875" style="80" customWidth="1"/>
    <col min="7688" max="7688" width="17.140625" style="80" customWidth="1"/>
    <col min="7689" max="7689" width="5.5703125" style="80" customWidth="1"/>
    <col min="7690" max="7693" width="12.7109375" style="80" customWidth="1"/>
    <col min="7694" max="7694" width="10.5703125" style="80" customWidth="1"/>
    <col min="7695" max="7936" width="9.140625" style="80"/>
    <col min="7937" max="7937" width="4.42578125" style="80" customWidth="1"/>
    <col min="7938" max="7938" width="44.28515625" style="80" customWidth="1"/>
    <col min="7939" max="7939" width="15.85546875" style="80" customWidth="1"/>
    <col min="7940" max="7940" width="5.140625" style="80" customWidth="1"/>
    <col min="7941" max="7941" width="12.7109375" style="80" customWidth="1"/>
    <col min="7942" max="7942" width="26.85546875" style="80" customWidth="1"/>
    <col min="7943" max="7943" width="3.85546875" style="80" customWidth="1"/>
    <col min="7944" max="7944" width="17.140625" style="80" customWidth="1"/>
    <col min="7945" max="7945" width="5.5703125" style="80" customWidth="1"/>
    <col min="7946" max="7949" width="12.7109375" style="80" customWidth="1"/>
    <col min="7950" max="7950" width="10.5703125" style="80" customWidth="1"/>
    <col min="7951" max="8192" width="9.140625" style="80"/>
    <col min="8193" max="8193" width="4.42578125" style="80" customWidth="1"/>
    <col min="8194" max="8194" width="44.28515625" style="80" customWidth="1"/>
    <col min="8195" max="8195" width="15.85546875" style="80" customWidth="1"/>
    <col min="8196" max="8196" width="5.140625" style="80" customWidth="1"/>
    <col min="8197" max="8197" width="12.7109375" style="80" customWidth="1"/>
    <col min="8198" max="8198" width="26.85546875" style="80" customWidth="1"/>
    <col min="8199" max="8199" width="3.85546875" style="80" customWidth="1"/>
    <col min="8200" max="8200" width="17.140625" style="80" customWidth="1"/>
    <col min="8201" max="8201" width="5.5703125" style="80" customWidth="1"/>
    <col min="8202" max="8205" width="12.7109375" style="80" customWidth="1"/>
    <col min="8206" max="8206" width="10.5703125" style="80" customWidth="1"/>
    <col min="8207" max="8448" width="9.140625" style="80"/>
    <col min="8449" max="8449" width="4.42578125" style="80" customWidth="1"/>
    <col min="8450" max="8450" width="44.28515625" style="80" customWidth="1"/>
    <col min="8451" max="8451" width="15.85546875" style="80" customWidth="1"/>
    <col min="8452" max="8452" width="5.140625" style="80" customWidth="1"/>
    <col min="8453" max="8453" width="12.7109375" style="80" customWidth="1"/>
    <col min="8454" max="8454" width="26.85546875" style="80" customWidth="1"/>
    <col min="8455" max="8455" width="3.85546875" style="80" customWidth="1"/>
    <col min="8456" max="8456" width="17.140625" style="80" customWidth="1"/>
    <col min="8457" max="8457" width="5.5703125" style="80" customWidth="1"/>
    <col min="8458" max="8461" width="12.7109375" style="80" customWidth="1"/>
    <col min="8462" max="8462" width="10.5703125" style="80" customWidth="1"/>
    <col min="8463" max="8704" width="9.140625" style="80"/>
    <col min="8705" max="8705" width="4.42578125" style="80" customWidth="1"/>
    <col min="8706" max="8706" width="44.28515625" style="80" customWidth="1"/>
    <col min="8707" max="8707" width="15.85546875" style="80" customWidth="1"/>
    <col min="8708" max="8708" width="5.140625" style="80" customWidth="1"/>
    <col min="8709" max="8709" width="12.7109375" style="80" customWidth="1"/>
    <col min="8710" max="8710" width="26.85546875" style="80" customWidth="1"/>
    <col min="8711" max="8711" width="3.85546875" style="80" customWidth="1"/>
    <col min="8712" max="8712" width="17.140625" style="80" customWidth="1"/>
    <col min="8713" max="8713" width="5.5703125" style="80" customWidth="1"/>
    <col min="8714" max="8717" width="12.7109375" style="80" customWidth="1"/>
    <col min="8718" max="8718" width="10.5703125" style="80" customWidth="1"/>
    <col min="8719" max="8960" width="9.140625" style="80"/>
    <col min="8961" max="8961" width="4.42578125" style="80" customWidth="1"/>
    <col min="8962" max="8962" width="44.28515625" style="80" customWidth="1"/>
    <col min="8963" max="8963" width="15.85546875" style="80" customWidth="1"/>
    <col min="8964" max="8964" width="5.140625" style="80" customWidth="1"/>
    <col min="8965" max="8965" width="12.7109375" style="80" customWidth="1"/>
    <col min="8966" max="8966" width="26.85546875" style="80" customWidth="1"/>
    <col min="8967" max="8967" width="3.85546875" style="80" customWidth="1"/>
    <col min="8968" max="8968" width="17.140625" style="80" customWidth="1"/>
    <col min="8969" max="8969" width="5.5703125" style="80" customWidth="1"/>
    <col min="8970" max="8973" width="12.7109375" style="80" customWidth="1"/>
    <col min="8974" max="8974" width="10.5703125" style="80" customWidth="1"/>
    <col min="8975" max="9216" width="9.140625" style="80"/>
    <col min="9217" max="9217" width="4.42578125" style="80" customWidth="1"/>
    <col min="9218" max="9218" width="44.28515625" style="80" customWidth="1"/>
    <col min="9219" max="9219" width="15.85546875" style="80" customWidth="1"/>
    <col min="9220" max="9220" width="5.140625" style="80" customWidth="1"/>
    <col min="9221" max="9221" width="12.7109375" style="80" customWidth="1"/>
    <col min="9222" max="9222" width="26.85546875" style="80" customWidth="1"/>
    <col min="9223" max="9223" width="3.85546875" style="80" customWidth="1"/>
    <col min="9224" max="9224" width="17.140625" style="80" customWidth="1"/>
    <col min="9225" max="9225" width="5.5703125" style="80" customWidth="1"/>
    <col min="9226" max="9229" width="12.7109375" style="80" customWidth="1"/>
    <col min="9230" max="9230" width="10.5703125" style="80" customWidth="1"/>
    <col min="9231" max="9472" width="9.140625" style="80"/>
    <col min="9473" max="9473" width="4.42578125" style="80" customWidth="1"/>
    <col min="9474" max="9474" width="44.28515625" style="80" customWidth="1"/>
    <col min="9475" max="9475" width="15.85546875" style="80" customWidth="1"/>
    <col min="9476" max="9476" width="5.140625" style="80" customWidth="1"/>
    <col min="9477" max="9477" width="12.7109375" style="80" customWidth="1"/>
    <col min="9478" max="9478" width="26.85546875" style="80" customWidth="1"/>
    <col min="9479" max="9479" width="3.85546875" style="80" customWidth="1"/>
    <col min="9480" max="9480" width="17.140625" style="80" customWidth="1"/>
    <col min="9481" max="9481" width="5.5703125" style="80" customWidth="1"/>
    <col min="9482" max="9485" width="12.7109375" style="80" customWidth="1"/>
    <col min="9486" max="9486" width="10.5703125" style="80" customWidth="1"/>
    <col min="9487" max="9728" width="9.140625" style="80"/>
    <col min="9729" max="9729" width="4.42578125" style="80" customWidth="1"/>
    <col min="9730" max="9730" width="44.28515625" style="80" customWidth="1"/>
    <col min="9731" max="9731" width="15.85546875" style="80" customWidth="1"/>
    <col min="9732" max="9732" width="5.140625" style="80" customWidth="1"/>
    <col min="9733" max="9733" width="12.7109375" style="80" customWidth="1"/>
    <col min="9734" max="9734" width="26.85546875" style="80" customWidth="1"/>
    <col min="9735" max="9735" width="3.85546875" style="80" customWidth="1"/>
    <col min="9736" max="9736" width="17.140625" style="80" customWidth="1"/>
    <col min="9737" max="9737" width="5.5703125" style="80" customWidth="1"/>
    <col min="9738" max="9741" width="12.7109375" style="80" customWidth="1"/>
    <col min="9742" max="9742" width="10.5703125" style="80" customWidth="1"/>
    <col min="9743" max="9984" width="9.140625" style="80"/>
    <col min="9985" max="9985" width="4.42578125" style="80" customWidth="1"/>
    <col min="9986" max="9986" width="44.28515625" style="80" customWidth="1"/>
    <col min="9987" max="9987" width="15.85546875" style="80" customWidth="1"/>
    <col min="9988" max="9988" width="5.140625" style="80" customWidth="1"/>
    <col min="9989" max="9989" width="12.7109375" style="80" customWidth="1"/>
    <col min="9990" max="9990" width="26.85546875" style="80" customWidth="1"/>
    <col min="9991" max="9991" width="3.85546875" style="80" customWidth="1"/>
    <col min="9992" max="9992" width="17.140625" style="80" customWidth="1"/>
    <col min="9993" max="9993" width="5.5703125" style="80" customWidth="1"/>
    <col min="9994" max="9997" width="12.7109375" style="80" customWidth="1"/>
    <col min="9998" max="9998" width="10.5703125" style="80" customWidth="1"/>
    <col min="9999" max="10240" width="9.140625" style="80"/>
    <col min="10241" max="10241" width="4.42578125" style="80" customWidth="1"/>
    <col min="10242" max="10242" width="44.28515625" style="80" customWidth="1"/>
    <col min="10243" max="10243" width="15.85546875" style="80" customWidth="1"/>
    <col min="10244" max="10244" width="5.140625" style="80" customWidth="1"/>
    <col min="10245" max="10245" width="12.7109375" style="80" customWidth="1"/>
    <col min="10246" max="10246" width="26.85546875" style="80" customWidth="1"/>
    <col min="10247" max="10247" width="3.85546875" style="80" customWidth="1"/>
    <col min="10248" max="10248" width="17.140625" style="80" customWidth="1"/>
    <col min="10249" max="10249" width="5.5703125" style="80" customWidth="1"/>
    <col min="10250" max="10253" width="12.7109375" style="80" customWidth="1"/>
    <col min="10254" max="10254" width="10.5703125" style="80" customWidth="1"/>
    <col min="10255" max="10496" width="9.140625" style="80"/>
    <col min="10497" max="10497" width="4.42578125" style="80" customWidth="1"/>
    <col min="10498" max="10498" width="44.28515625" style="80" customWidth="1"/>
    <col min="10499" max="10499" width="15.85546875" style="80" customWidth="1"/>
    <col min="10500" max="10500" width="5.140625" style="80" customWidth="1"/>
    <col min="10501" max="10501" width="12.7109375" style="80" customWidth="1"/>
    <col min="10502" max="10502" width="26.85546875" style="80" customWidth="1"/>
    <col min="10503" max="10503" width="3.85546875" style="80" customWidth="1"/>
    <col min="10504" max="10504" width="17.140625" style="80" customWidth="1"/>
    <col min="10505" max="10505" width="5.5703125" style="80" customWidth="1"/>
    <col min="10506" max="10509" width="12.7109375" style="80" customWidth="1"/>
    <col min="10510" max="10510" width="10.5703125" style="80" customWidth="1"/>
    <col min="10511" max="10752" width="9.140625" style="80"/>
    <col min="10753" max="10753" width="4.42578125" style="80" customWidth="1"/>
    <col min="10754" max="10754" width="44.28515625" style="80" customWidth="1"/>
    <col min="10755" max="10755" width="15.85546875" style="80" customWidth="1"/>
    <col min="10756" max="10756" width="5.140625" style="80" customWidth="1"/>
    <col min="10757" max="10757" width="12.7109375" style="80" customWidth="1"/>
    <col min="10758" max="10758" width="26.85546875" style="80" customWidth="1"/>
    <col min="10759" max="10759" width="3.85546875" style="80" customWidth="1"/>
    <col min="10760" max="10760" width="17.140625" style="80" customWidth="1"/>
    <col min="10761" max="10761" width="5.5703125" style="80" customWidth="1"/>
    <col min="10762" max="10765" width="12.7109375" style="80" customWidth="1"/>
    <col min="10766" max="10766" width="10.5703125" style="80" customWidth="1"/>
    <col min="10767" max="11008" width="9.140625" style="80"/>
    <col min="11009" max="11009" width="4.42578125" style="80" customWidth="1"/>
    <col min="11010" max="11010" width="44.28515625" style="80" customWidth="1"/>
    <col min="11011" max="11011" width="15.85546875" style="80" customWidth="1"/>
    <col min="11012" max="11012" width="5.140625" style="80" customWidth="1"/>
    <col min="11013" max="11013" width="12.7109375" style="80" customWidth="1"/>
    <col min="11014" max="11014" width="26.85546875" style="80" customWidth="1"/>
    <col min="11015" max="11015" width="3.85546875" style="80" customWidth="1"/>
    <col min="11016" max="11016" width="17.140625" style="80" customWidth="1"/>
    <col min="11017" max="11017" width="5.5703125" style="80" customWidth="1"/>
    <col min="11018" max="11021" width="12.7109375" style="80" customWidth="1"/>
    <col min="11022" max="11022" width="10.5703125" style="80" customWidth="1"/>
    <col min="11023" max="11264" width="9.140625" style="80"/>
    <col min="11265" max="11265" width="4.42578125" style="80" customWidth="1"/>
    <col min="11266" max="11266" width="44.28515625" style="80" customWidth="1"/>
    <col min="11267" max="11267" width="15.85546875" style="80" customWidth="1"/>
    <col min="11268" max="11268" width="5.140625" style="80" customWidth="1"/>
    <col min="11269" max="11269" width="12.7109375" style="80" customWidth="1"/>
    <col min="11270" max="11270" width="26.85546875" style="80" customWidth="1"/>
    <col min="11271" max="11271" width="3.85546875" style="80" customWidth="1"/>
    <col min="11272" max="11272" width="17.140625" style="80" customWidth="1"/>
    <col min="11273" max="11273" width="5.5703125" style="80" customWidth="1"/>
    <col min="11274" max="11277" width="12.7109375" style="80" customWidth="1"/>
    <col min="11278" max="11278" width="10.5703125" style="80" customWidth="1"/>
    <col min="11279" max="11520" width="9.140625" style="80"/>
    <col min="11521" max="11521" width="4.42578125" style="80" customWidth="1"/>
    <col min="11522" max="11522" width="44.28515625" style="80" customWidth="1"/>
    <col min="11523" max="11523" width="15.85546875" style="80" customWidth="1"/>
    <col min="11524" max="11524" width="5.140625" style="80" customWidth="1"/>
    <col min="11525" max="11525" width="12.7109375" style="80" customWidth="1"/>
    <col min="11526" max="11526" width="26.85546875" style="80" customWidth="1"/>
    <col min="11527" max="11527" width="3.85546875" style="80" customWidth="1"/>
    <col min="11528" max="11528" width="17.140625" style="80" customWidth="1"/>
    <col min="11529" max="11529" width="5.5703125" style="80" customWidth="1"/>
    <col min="11530" max="11533" width="12.7109375" style="80" customWidth="1"/>
    <col min="11534" max="11534" width="10.5703125" style="80" customWidth="1"/>
    <col min="11535" max="11776" width="9.140625" style="80"/>
    <col min="11777" max="11777" width="4.42578125" style="80" customWidth="1"/>
    <col min="11778" max="11778" width="44.28515625" style="80" customWidth="1"/>
    <col min="11779" max="11779" width="15.85546875" style="80" customWidth="1"/>
    <col min="11780" max="11780" width="5.140625" style="80" customWidth="1"/>
    <col min="11781" max="11781" width="12.7109375" style="80" customWidth="1"/>
    <col min="11782" max="11782" width="26.85546875" style="80" customWidth="1"/>
    <col min="11783" max="11783" width="3.85546875" style="80" customWidth="1"/>
    <col min="11784" max="11784" width="17.140625" style="80" customWidth="1"/>
    <col min="11785" max="11785" width="5.5703125" style="80" customWidth="1"/>
    <col min="11786" max="11789" width="12.7109375" style="80" customWidth="1"/>
    <col min="11790" max="11790" width="10.5703125" style="80" customWidth="1"/>
    <col min="11791" max="12032" width="9.140625" style="80"/>
    <col min="12033" max="12033" width="4.42578125" style="80" customWidth="1"/>
    <col min="12034" max="12034" width="44.28515625" style="80" customWidth="1"/>
    <col min="12035" max="12035" width="15.85546875" style="80" customWidth="1"/>
    <col min="12036" max="12036" width="5.140625" style="80" customWidth="1"/>
    <col min="12037" max="12037" width="12.7109375" style="80" customWidth="1"/>
    <col min="12038" max="12038" width="26.85546875" style="80" customWidth="1"/>
    <col min="12039" max="12039" width="3.85546875" style="80" customWidth="1"/>
    <col min="12040" max="12040" width="17.140625" style="80" customWidth="1"/>
    <col min="12041" max="12041" width="5.5703125" style="80" customWidth="1"/>
    <col min="12042" max="12045" width="12.7109375" style="80" customWidth="1"/>
    <col min="12046" max="12046" width="10.5703125" style="80" customWidth="1"/>
    <col min="12047" max="12288" width="9.140625" style="80"/>
    <col min="12289" max="12289" width="4.42578125" style="80" customWidth="1"/>
    <col min="12290" max="12290" width="44.28515625" style="80" customWidth="1"/>
    <col min="12291" max="12291" width="15.85546875" style="80" customWidth="1"/>
    <col min="12292" max="12292" width="5.140625" style="80" customWidth="1"/>
    <col min="12293" max="12293" width="12.7109375" style="80" customWidth="1"/>
    <col min="12294" max="12294" width="26.85546875" style="80" customWidth="1"/>
    <col min="12295" max="12295" width="3.85546875" style="80" customWidth="1"/>
    <col min="12296" max="12296" width="17.140625" style="80" customWidth="1"/>
    <col min="12297" max="12297" width="5.5703125" style="80" customWidth="1"/>
    <col min="12298" max="12301" width="12.7109375" style="80" customWidth="1"/>
    <col min="12302" max="12302" width="10.5703125" style="80" customWidth="1"/>
    <col min="12303" max="12544" width="9.140625" style="80"/>
    <col min="12545" max="12545" width="4.42578125" style="80" customWidth="1"/>
    <col min="12546" max="12546" width="44.28515625" style="80" customWidth="1"/>
    <col min="12547" max="12547" width="15.85546875" style="80" customWidth="1"/>
    <col min="12548" max="12548" width="5.140625" style="80" customWidth="1"/>
    <col min="12549" max="12549" width="12.7109375" style="80" customWidth="1"/>
    <col min="12550" max="12550" width="26.85546875" style="80" customWidth="1"/>
    <col min="12551" max="12551" width="3.85546875" style="80" customWidth="1"/>
    <col min="12552" max="12552" width="17.140625" style="80" customWidth="1"/>
    <col min="12553" max="12553" width="5.5703125" style="80" customWidth="1"/>
    <col min="12554" max="12557" width="12.7109375" style="80" customWidth="1"/>
    <col min="12558" max="12558" width="10.5703125" style="80" customWidth="1"/>
    <col min="12559" max="12800" width="9.140625" style="80"/>
    <col min="12801" max="12801" width="4.42578125" style="80" customWidth="1"/>
    <col min="12802" max="12802" width="44.28515625" style="80" customWidth="1"/>
    <col min="12803" max="12803" width="15.85546875" style="80" customWidth="1"/>
    <col min="12804" max="12804" width="5.140625" style="80" customWidth="1"/>
    <col min="12805" max="12805" width="12.7109375" style="80" customWidth="1"/>
    <col min="12806" max="12806" width="26.85546875" style="80" customWidth="1"/>
    <col min="12807" max="12807" width="3.85546875" style="80" customWidth="1"/>
    <col min="12808" max="12808" width="17.140625" style="80" customWidth="1"/>
    <col min="12809" max="12809" width="5.5703125" style="80" customWidth="1"/>
    <col min="12810" max="12813" width="12.7109375" style="80" customWidth="1"/>
    <col min="12814" max="12814" width="10.5703125" style="80" customWidth="1"/>
    <col min="12815" max="13056" width="9.140625" style="80"/>
    <col min="13057" max="13057" width="4.42578125" style="80" customWidth="1"/>
    <col min="13058" max="13058" width="44.28515625" style="80" customWidth="1"/>
    <col min="13059" max="13059" width="15.85546875" style="80" customWidth="1"/>
    <col min="13060" max="13060" width="5.140625" style="80" customWidth="1"/>
    <col min="13061" max="13061" width="12.7109375" style="80" customWidth="1"/>
    <col min="13062" max="13062" width="26.85546875" style="80" customWidth="1"/>
    <col min="13063" max="13063" width="3.85546875" style="80" customWidth="1"/>
    <col min="13064" max="13064" width="17.140625" style="80" customWidth="1"/>
    <col min="13065" max="13065" width="5.5703125" style="80" customWidth="1"/>
    <col min="13066" max="13069" width="12.7109375" style="80" customWidth="1"/>
    <col min="13070" max="13070" width="10.5703125" style="80" customWidth="1"/>
    <col min="13071" max="13312" width="9.140625" style="80"/>
    <col min="13313" max="13313" width="4.42578125" style="80" customWidth="1"/>
    <col min="13314" max="13314" width="44.28515625" style="80" customWidth="1"/>
    <col min="13315" max="13315" width="15.85546875" style="80" customWidth="1"/>
    <col min="13316" max="13316" width="5.140625" style="80" customWidth="1"/>
    <col min="13317" max="13317" width="12.7109375" style="80" customWidth="1"/>
    <col min="13318" max="13318" width="26.85546875" style="80" customWidth="1"/>
    <col min="13319" max="13319" width="3.85546875" style="80" customWidth="1"/>
    <col min="13320" max="13320" width="17.140625" style="80" customWidth="1"/>
    <col min="13321" max="13321" width="5.5703125" style="80" customWidth="1"/>
    <col min="13322" max="13325" width="12.7109375" style="80" customWidth="1"/>
    <col min="13326" max="13326" width="10.5703125" style="80" customWidth="1"/>
    <col min="13327" max="13568" width="9.140625" style="80"/>
    <col min="13569" max="13569" width="4.42578125" style="80" customWidth="1"/>
    <col min="13570" max="13570" width="44.28515625" style="80" customWidth="1"/>
    <col min="13571" max="13571" width="15.85546875" style="80" customWidth="1"/>
    <col min="13572" max="13572" width="5.140625" style="80" customWidth="1"/>
    <col min="13573" max="13573" width="12.7109375" style="80" customWidth="1"/>
    <col min="13574" max="13574" width="26.85546875" style="80" customWidth="1"/>
    <col min="13575" max="13575" width="3.85546875" style="80" customWidth="1"/>
    <col min="13576" max="13576" width="17.140625" style="80" customWidth="1"/>
    <col min="13577" max="13577" width="5.5703125" style="80" customWidth="1"/>
    <col min="13578" max="13581" width="12.7109375" style="80" customWidth="1"/>
    <col min="13582" max="13582" width="10.5703125" style="80" customWidth="1"/>
    <col min="13583" max="13824" width="9.140625" style="80"/>
    <col min="13825" max="13825" width="4.42578125" style="80" customWidth="1"/>
    <col min="13826" max="13826" width="44.28515625" style="80" customWidth="1"/>
    <col min="13827" max="13827" width="15.85546875" style="80" customWidth="1"/>
    <col min="13828" max="13828" width="5.140625" style="80" customWidth="1"/>
    <col min="13829" max="13829" width="12.7109375" style="80" customWidth="1"/>
    <col min="13830" max="13830" width="26.85546875" style="80" customWidth="1"/>
    <col min="13831" max="13831" width="3.85546875" style="80" customWidth="1"/>
    <col min="13832" max="13832" width="17.140625" style="80" customWidth="1"/>
    <col min="13833" max="13833" width="5.5703125" style="80" customWidth="1"/>
    <col min="13834" max="13837" width="12.7109375" style="80" customWidth="1"/>
    <col min="13838" max="13838" width="10.5703125" style="80" customWidth="1"/>
    <col min="13839" max="14080" width="9.140625" style="80"/>
    <col min="14081" max="14081" width="4.42578125" style="80" customWidth="1"/>
    <col min="14082" max="14082" width="44.28515625" style="80" customWidth="1"/>
    <col min="14083" max="14083" width="15.85546875" style="80" customWidth="1"/>
    <col min="14084" max="14084" width="5.140625" style="80" customWidth="1"/>
    <col min="14085" max="14085" width="12.7109375" style="80" customWidth="1"/>
    <col min="14086" max="14086" width="26.85546875" style="80" customWidth="1"/>
    <col min="14087" max="14087" width="3.85546875" style="80" customWidth="1"/>
    <col min="14088" max="14088" width="17.140625" style="80" customWidth="1"/>
    <col min="14089" max="14089" width="5.5703125" style="80" customWidth="1"/>
    <col min="14090" max="14093" width="12.7109375" style="80" customWidth="1"/>
    <col min="14094" max="14094" width="10.5703125" style="80" customWidth="1"/>
    <col min="14095" max="14336" width="9.140625" style="80"/>
    <col min="14337" max="14337" width="4.42578125" style="80" customWidth="1"/>
    <col min="14338" max="14338" width="44.28515625" style="80" customWidth="1"/>
    <col min="14339" max="14339" width="15.85546875" style="80" customWidth="1"/>
    <col min="14340" max="14340" width="5.140625" style="80" customWidth="1"/>
    <col min="14341" max="14341" width="12.7109375" style="80" customWidth="1"/>
    <col min="14342" max="14342" width="26.85546875" style="80" customWidth="1"/>
    <col min="14343" max="14343" width="3.85546875" style="80" customWidth="1"/>
    <col min="14344" max="14344" width="17.140625" style="80" customWidth="1"/>
    <col min="14345" max="14345" width="5.5703125" style="80" customWidth="1"/>
    <col min="14346" max="14349" width="12.7109375" style="80" customWidth="1"/>
    <col min="14350" max="14350" width="10.5703125" style="80" customWidth="1"/>
    <col min="14351" max="14592" width="9.140625" style="80"/>
    <col min="14593" max="14593" width="4.42578125" style="80" customWidth="1"/>
    <col min="14594" max="14594" width="44.28515625" style="80" customWidth="1"/>
    <col min="14595" max="14595" width="15.85546875" style="80" customWidth="1"/>
    <col min="14596" max="14596" width="5.140625" style="80" customWidth="1"/>
    <col min="14597" max="14597" width="12.7109375" style="80" customWidth="1"/>
    <col min="14598" max="14598" width="26.85546875" style="80" customWidth="1"/>
    <col min="14599" max="14599" width="3.85546875" style="80" customWidth="1"/>
    <col min="14600" max="14600" width="17.140625" style="80" customWidth="1"/>
    <col min="14601" max="14601" width="5.5703125" style="80" customWidth="1"/>
    <col min="14602" max="14605" width="12.7109375" style="80" customWidth="1"/>
    <col min="14606" max="14606" width="10.5703125" style="80" customWidth="1"/>
    <col min="14607" max="14848" width="9.140625" style="80"/>
    <col min="14849" max="14849" width="4.42578125" style="80" customWidth="1"/>
    <col min="14850" max="14850" width="44.28515625" style="80" customWidth="1"/>
    <col min="14851" max="14851" width="15.85546875" style="80" customWidth="1"/>
    <col min="14852" max="14852" width="5.140625" style="80" customWidth="1"/>
    <col min="14853" max="14853" width="12.7109375" style="80" customWidth="1"/>
    <col min="14854" max="14854" width="26.85546875" style="80" customWidth="1"/>
    <col min="14855" max="14855" width="3.85546875" style="80" customWidth="1"/>
    <col min="14856" max="14856" width="17.140625" style="80" customWidth="1"/>
    <col min="14857" max="14857" width="5.5703125" style="80" customWidth="1"/>
    <col min="14858" max="14861" width="12.7109375" style="80" customWidth="1"/>
    <col min="14862" max="14862" width="10.5703125" style="80" customWidth="1"/>
    <col min="14863" max="15104" width="9.140625" style="80"/>
    <col min="15105" max="15105" width="4.42578125" style="80" customWidth="1"/>
    <col min="15106" max="15106" width="44.28515625" style="80" customWidth="1"/>
    <col min="15107" max="15107" width="15.85546875" style="80" customWidth="1"/>
    <col min="15108" max="15108" width="5.140625" style="80" customWidth="1"/>
    <col min="15109" max="15109" width="12.7109375" style="80" customWidth="1"/>
    <col min="15110" max="15110" width="26.85546875" style="80" customWidth="1"/>
    <col min="15111" max="15111" width="3.85546875" style="80" customWidth="1"/>
    <col min="15112" max="15112" width="17.140625" style="80" customWidth="1"/>
    <col min="15113" max="15113" width="5.5703125" style="80" customWidth="1"/>
    <col min="15114" max="15117" width="12.7109375" style="80" customWidth="1"/>
    <col min="15118" max="15118" width="10.5703125" style="80" customWidth="1"/>
    <col min="15119" max="15360" width="9.140625" style="80"/>
    <col min="15361" max="15361" width="4.42578125" style="80" customWidth="1"/>
    <col min="15362" max="15362" width="44.28515625" style="80" customWidth="1"/>
    <col min="15363" max="15363" width="15.85546875" style="80" customWidth="1"/>
    <col min="15364" max="15364" width="5.140625" style="80" customWidth="1"/>
    <col min="15365" max="15365" width="12.7109375" style="80" customWidth="1"/>
    <col min="15366" max="15366" width="26.85546875" style="80" customWidth="1"/>
    <col min="15367" max="15367" width="3.85546875" style="80" customWidth="1"/>
    <col min="15368" max="15368" width="17.140625" style="80" customWidth="1"/>
    <col min="15369" max="15369" width="5.5703125" style="80" customWidth="1"/>
    <col min="15370" max="15373" width="12.7109375" style="80" customWidth="1"/>
    <col min="15374" max="15374" width="10.5703125" style="80" customWidth="1"/>
    <col min="15375" max="15616" width="9.140625" style="80"/>
    <col min="15617" max="15617" width="4.42578125" style="80" customWidth="1"/>
    <col min="15618" max="15618" width="44.28515625" style="80" customWidth="1"/>
    <col min="15619" max="15619" width="15.85546875" style="80" customWidth="1"/>
    <col min="15620" max="15620" width="5.140625" style="80" customWidth="1"/>
    <col min="15621" max="15621" width="12.7109375" style="80" customWidth="1"/>
    <col min="15622" max="15622" width="26.85546875" style="80" customWidth="1"/>
    <col min="15623" max="15623" width="3.85546875" style="80" customWidth="1"/>
    <col min="15624" max="15624" width="17.140625" style="80" customWidth="1"/>
    <col min="15625" max="15625" width="5.5703125" style="80" customWidth="1"/>
    <col min="15626" max="15629" width="12.7109375" style="80" customWidth="1"/>
    <col min="15630" max="15630" width="10.5703125" style="80" customWidth="1"/>
    <col min="15631" max="15872" width="9.140625" style="80"/>
    <col min="15873" max="15873" width="4.42578125" style="80" customWidth="1"/>
    <col min="15874" max="15874" width="44.28515625" style="80" customWidth="1"/>
    <col min="15875" max="15875" width="15.85546875" style="80" customWidth="1"/>
    <col min="15876" max="15876" width="5.140625" style="80" customWidth="1"/>
    <col min="15877" max="15877" width="12.7109375" style="80" customWidth="1"/>
    <col min="15878" max="15878" width="26.85546875" style="80" customWidth="1"/>
    <col min="15879" max="15879" width="3.85546875" style="80" customWidth="1"/>
    <col min="15880" max="15880" width="17.140625" style="80" customWidth="1"/>
    <col min="15881" max="15881" width="5.5703125" style="80" customWidth="1"/>
    <col min="15882" max="15885" width="12.7109375" style="80" customWidth="1"/>
    <col min="15886" max="15886" width="10.5703125" style="80" customWidth="1"/>
    <col min="15887" max="16128" width="9.140625" style="80"/>
    <col min="16129" max="16129" width="4.42578125" style="80" customWidth="1"/>
    <col min="16130" max="16130" width="44.28515625" style="80" customWidth="1"/>
    <col min="16131" max="16131" width="15.85546875" style="80" customWidth="1"/>
    <col min="16132" max="16132" width="5.140625" style="80" customWidth="1"/>
    <col min="16133" max="16133" width="12.7109375" style="80" customWidth="1"/>
    <col min="16134" max="16134" width="26.85546875" style="80" customWidth="1"/>
    <col min="16135" max="16135" width="3.85546875" style="80" customWidth="1"/>
    <col min="16136" max="16136" width="17.140625" style="80" customWidth="1"/>
    <col min="16137" max="16137" width="5.5703125" style="80" customWidth="1"/>
    <col min="16138" max="16141" width="12.7109375" style="80" customWidth="1"/>
    <col min="16142" max="16142" width="10.5703125" style="80" customWidth="1"/>
    <col min="16143" max="16384" width="9.140625" style="80"/>
  </cols>
  <sheetData>
    <row r="1" spans="1:9" x14ac:dyDescent="0.2">
      <c r="C1" s="117" t="s">
        <v>0</v>
      </c>
      <c r="D1" s="81"/>
      <c r="E1" s="81"/>
    </row>
    <row r="2" spans="1:9" x14ac:dyDescent="0.2">
      <c r="C2" s="117" t="s">
        <v>82</v>
      </c>
      <c r="D2" s="81"/>
      <c r="E2" s="81"/>
      <c r="I2" s="57"/>
    </row>
    <row r="3" spans="1:9" x14ac:dyDescent="0.2">
      <c r="C3" s="125" t="str">
        <f>'Lead Lag Summary - Fcst Prd. '!F3</f>
        <v>Forecasted Period 12 Months Ended June 30, 2026</v>
      </c>
      <c r="D3" s="81"/>
      <c r="E3" s="81"/>
      <c r="I3" s="82"/>
    </row>
    <row r="4" spans="1:9" x14ac:dyDescent="0.2">
      <c r="C4" s="117"/>
      <c r="D4" s="81"/>
      <c r="E4" s="81"/>
    </row>
    <row r="9" spans="1:9" x14ac:dyDescent="0.2">
      <c r="E9" s="85" t="s">
        <v>5</v>
      </c>
      <c r="H9" s="84" t="s">
        <v>6</v>
      </c>
    </row>
    <row r="10" spans="1:9" x14ac:dyDescent="0.2">
      <c r="A10" s="84" t="s">
        <v>7</v>
      </c>
      <c r="C10" s="119" t="s">
        <v>16</v>
      </c>
      <c r="E10" s="85" t="s">
        <v>9</v>
      </c>
      <c r="H10" s="85" t="s">
        <v>10</v>
      </c>
    </row>
    <row r="11" spans="1:9" x14ac:dyDescent="0.2">
      <c r="A11" s="59" t="s">
        <v>11</v>
      </c>
      <c r="B11" s="64" t="s">
        <v>83</v>
      </c>
      <c r="C11" s="121" t="s">
        <v>84</v>
      </c>
      <c r="E11" s="59" t="s">
        <v>13</v>
      </c>
      <c r="F11" s="59" t="s">
        <v>15</v>
      </c>
      <c r="H11" s="59" t="s">
        <v>14</v>
      </c>
    </row>
    <row r="12" spans="1:9" x14ac:dyDescent="0.2">
      <c r="H12" s="65"/>
    </row>
    <row r="13" spans="1:9" x14ac:dyDescent="0.2">
      <c r="A13" s="84">
        <v>1</v>
      </c>
      <c r="B13" s="80" t="s">
        <v>85</v>
      </c>
      <c r="C13" s="118"/>
      <c r="E13" s="90">
        <v>15.208333333333334</v>
      </c>
      <c r="F13" s="92" t="s">
        <v>86</v>
      </c>
      <c r="H13" s="83"/>
    </row>
    <row r="14" spans="1:9" x14ac:dyDescent="0.2">
      <c r="A14" s="84">
        <v>2</v>
      </c>
      <c r="C14" s="118"/>
      <c r="F14" s="92"/>
      <c r="H14" s="83"/>
    </row>
    <row r="15" spans="1:9" x14ac:dyDescent="0.2">
      <c r="A15" s="84">
        <v>3</v>
      </c>
      <c r="B15" s="80" t="s">
        <v>87</v>
      </c>
      <c r="C15" s="118"/>
      <c r="E15" s="102">
        <v>2.8322936958750446</v>
      </c>
      <c r="F15" s="92"/>
      <c r="H15" s="83"/>
    </row>
    <row r="16" spans="1:9" x14ac:dyDescent="0.2">
      <c r="A16" s="84">
        <v>4</v>
      </c>
      <c r="B16" s="86"/>
      <c r="C16" s="118"/>
      <c r="E16" s="88"/>
      <c r="F16" s="88"/>
      <c r="H16" s="83"/>
    </row>
    <row r="17" spans="1:14" x14ac:dyDescent="0.2">
      <c r="A17" s="84">
        <v>6</v>
      </c>
      <c r="B17" s="98" t="s">
        <v>88</v>
      </c>
      <c r="C17" s="118"/>
      <c r="E17" s="90">
        <v>26.655942089666745</v>
      </c>
      <c r="F17" s="88"/>
    </row>
    <row r="18" spans="1:14" x14ac:dyDescent="0.2">
      <c r="A18" s="84">
        <f>A17+1</f>
        <v>7</v>
      </c>
      <c r="B18" s="98"/>
      <c r="C18" s="118"/>
      <c r="E18" s="88"/>
      <c r="F18" s="88"/>
    </row>
    <row r="19" spans="1:14" x14ac:dyDescent="0.2">
      <c r="A19" s="84">
        <f>A18+1</f>
        <v>8</v>
      </c>
      <c r="B19" s="98" t="s">
        <v>89</v>
      </c>
      <c r="C19" s="118"/>
      <c r="E19" s="90">
        <v>0.82782792670803618</v>
      </c>
      <c r="F19" s="88"/>
    </row>
    <row r="20" spans="1:14" x14ac:dyDescent="0.2">
      <c r="A20" s="84">
        <f>A19+1</f>
        <v>9</v>
      </c>
      <c r="C20" s="126"/>
      <c r="F20" s="92"/>
      <c r="H20" s="103"/>
    </row>
    <row r="21" spans="1:14" x14ac:dyDescent="0.2">
      <c r="A21" s="84">
        <f t="shared" ref="A21:A42" si="0">A20+1</f>
        <v>10</v>
      </c>
      <c r="B21" s="104" t="s">
        <v>90</v>
      </c>
      <c r="C21" s="118">
        <v>449133809</v>
      </c>
      <c r="E21" s="96">
        <v>45.524397045583164</v>
      </c>
      <c r="F21" s="92"/>
      <c r="H21" s="83">
        <f>+E21*C21</f>
        <v>20446545847.511112</v>
      </c>
    </row>
    <row r="22" spans="1:14" x14ac:dyDescent="0.2">
      <c r="A22" s="84">
        <f t="shared" si="0"/>
        <v>11</v>
      </c>
      <c r="C22" s="118"/>
      <c r="E22" s="90"/>
      <c r="F22" s="92"/>
      <c r="H22" s="83"/>
    </row>
    <row r="23" spans="1:14" x14ac:dyDescent="0.2">
      <c r="A23" s="84">
        <f t="shared" si="0"/>
        <v>12</v>
      </c>
      <c r="B23" s="104" t="s">
        <v>91</v>
      </c>
      <c r="C23" s="118">
        <v>169500</v>
      </c>
      <c r="E23" s="90">
        <v>45.524397045583164</v>
      </c>
      <c r="F23" s="84"/>
      <c r="H23" s="83">
        <f>+E23*C23</f>
        <v>7716385.2992263464</v>
      </c>
    </row>
    <row r="24" spans="1:14" x14ac:dyDescent="0.2">
      <c r="A24" s="84">
        <f t="shared" si="0"/>
        <v>13</v>
      </c>
    </row>
    <row r="25" spans="1:14" x14ac:dyDescent="0.2">
      <c r="A25" s="84">
        <f t="shared" si="0"/>
        <v>14</v>
      </c>
      <c r="B25" s="80" t="s">
        <v>92</v>
      </c>
      <c r="C25" s="118">
        <v>0</v>
      </c>
      <c r="E25" s="90"/>
      <c r="F25" s="88" t="s">
        <v>93</v>
      </c>
      <c r="H25" s="83">
        <f>+E25*C25</f>
        <v>0</v>
      </c>
    </row>
    <row r="26" spans="1:14" x14ac:dyDescent="0.2">
      <c r="A26" s="84">
        <f t="shared" si="0"/>
        <v>15</v>
      </c>
    </row>
    <row r="27" spans="1:14" x14ac:dyDescent="0.2">
      <c r="A27" s="84">
        <f t="shared" si="0"/>
        <v>16</v>
      </c>
      <c r="B27" s="86" t="s">
        <v>94</v>
      </c>
      <c r="C27" s="122">
        <v>449303309</v>
      </c>
      <c r="E27" s="96">
        <v>45.524397045583157</v>
      </c>
      <c r="F27" s="83"/>
      <c r="H27" s="95">
        <f>SUM(H21:H25)</f>
        <v>20454262232.810337</v>
      </c>
    </row>
    <row r="28" spans="1:14" x14ac:dyDescent="0.2">
      <c r="A28" s="84">
        <f t="shared" si="0"/>
        <v>17</v>
      </c>
      <c r="C28" s="118"/>
    </row>
    <row r="29" spans="1:14" x14ac:dyDescent="0.2">
      <c r="A29" s="84">
        <f t="shared" si="0"/>
        <v>18</v>
      </c>
      <c r="B29" s="104" t="s">
        <v>95</v>
      </c>
      <c r="C29" s="118">
        <v>1299996</v>
      </c>
      <c r="E29" s="90">
        <v>45.524397045583164</v>
      </c>
      <c r="F29" s="84" t="s">
        <v>96</v>
      </c>
      <c r="H29" s="83">
        <f>+E29*C29</f>
        <v>59181534.061669931</v>
      </c>
    </row>
    <row r="30" spans="1:14" x14ac:dyDescent="0.2">
      <c r="A30" s="84">
        <f t="shared" si="0"/>
        <v>19</v>
      </c>
      <c r="C30" s="118"/>
      <c r="E30" s="90"/>
    </row>
    <row r="31" spans="1:14" x14ac:dyDescent="0.2">
      <c r="A31" s="84">
        <f t="shared" si="0"/>
        <v>20</v>
      </c>
      <c r="B31" s="86" t="s">
        <v>97</v>
      </c>
      <c r="C31" s="118">
        <v>2105052</v>
      </c>
      <c r="E31" s="90">
        <v>45.524397045583164</v>
      </c>
      <c r="F31" s="84" t="s">
        <v>96</v>
      </c>
      <c r="H31" s="83">
        <f>+E31*C31</f>
        <v>95831223.049598932</v>
      </c>
    </row>
    <row r="32" spans="1:14" x14ac:dyDescent="0.2">
      <c r="A32" s="84">
        <f t="shared" si="0"/>
        <v>21</v>
      </c>
      <c r="N32" s="90"/>
    </row>
    <row r="33" spans="1:14" x14ac:dyDescent="0.2">
      <c r="A33" s="84">
        <f t="shared" si="0"/>
        <v>22</v>
      </c>
      <c r="B33" s="86" t="s">
        <v>98</v>
      </c>
      <c r="C33" s="122">
        <v>3405048</v>
      </c>
      <c r="F33" s="83"/>
      <c r="H33" s="95">
        <f>SUM(H29:H32)</f>
        <v>155012757.11126888</v>
      </c>
      <c r="K33" s="6"/>
      <c r="N33" s="90"/>
    </row>
    <row r="34" spans="1:14" x14ac:dyDescent="0.2">
      <c r="A34" s="84">
        <f t="shared" si="0"/>
        <v>23</v>
      </c>
      <c r="N34" s="90"/>
    </row>
    <row r="35" spans="1:14" x14ac:dyDescent="0.2">
      <c r="A35" s="84">
        <f t="shared" si="0"/>
        <v>24</v>
      </c>
      <c r="B35" s="86" t="s">
        <v>99</v>
      </c>
      <c r="C35" s="124">
        <v>452708357</v>
      </c>
      <c r="D35" s="75"/>
      <c r="N35" s="90"/>
    </row>
    <row r="36" spans="1:14" x14ac:dyDescent="0.2">
      <c r="A36" s="84">
        <f t="shared" si="0"/>
        <v>25</v>
      </c>
      <c r="B36" s="86"/>
      <c r="C36" s="118"/>
      <c r="D36" s="75"/>
      <c r="N36" s="90"/>
    </row>
    <row r="37" spans="1:14" x14ac:dyDescent="0.2">
      <c r="A37" s="84">
        <f t="shared" si="0"/>
        <v>26</v>
      </c>
      <c r="C37" s="118"/>
      <c r="G37" s="83"/>
      <c r="N37" s="90"/>
    </row>
    <row r="38" spans="1:14" x14ac:dyDescent="0.2">
      <c r="A38" s="84">
        <f t="shared" si="0"/>
        <v>27</v>
      </c>
      <c r="B38" s="86" t="s">
        <v>100</v>
      </c>
      <c r="C38" s="124">
        <v>452708357</v>
      </c>
      <c r="D38" s="75"/>
      <c r="E38" s="105">
        <v>45.524397045583157</v>
      </c>
      <c r="F38" s="83"/>
      <c r="H38" s="100">
        <f>+H21+H23+H29+H31</f>
        <v>20609274989.921604</v>
      </c>
      <c r="N38" s="90"/>
    </row>
    <row r="39" spans="1:14" x14ac:dyDescent="0.2">
      <c r="A39" s="84">
        <f t="shared" si="0"/>
        <v>28</v>
      </c>
      <c r="C39" s="118"/>
      <c r="N39" s="90"/>
    </row>
    <row r="40" spans="1:14" x14ac:dyDescent="0.2">
      <c r="A40" s="84">
        <f t="shared" si="0"/>
        <v>29</v>
      </c>
      <c r="B40" s="80" t="s">
        <v>101</v>
      </c>
      <c r="C40" s="118"/>
      <c r="N40" s="90"/>
    </row>
    <row r="41" spans="1:14" x14ac:dyDescent="0.2">
      <c r="A41" s="84">
        <f t="shared" si="0"/>
        <v>30</v>
      </c>
      <c r="B41" s="86" t="s">
        <v>102</v>
      </c>
      <c r="N41" s="90"/>
    </row>
    <row r="42" spans="1:14" x14ac:dyDescent="0.2">
      <c r="A42" s="84">
        <f t="shared" si="0"/>
        <v>31</v>
      </c>
      <c r="B42" s="86" t="s">
        <v>103</v>
      </c>
      <c r="N42" s="90"/>
    </row>
    <row r="43" spans="1:14" x14ac:dyDescent="0.2">
      <c r="A43" s="84"/>
      <c r="C43" s="127"/>
      <c r="N43" s="90"/>
    </row>
    <row r="44" spans="1:14" x14ac:dyDescent="0.2">
      <c r="A44" s="84"/>
      <c r="C44" s="128"/>
      <c r="N44" s="90"/>
    </row>
    <row r="45" spans="1:14" x14ac:dyDescent="0.2">
      <c r="A45" s="84"/>
      <c r="C45" s="129"/>
      <c r="N45" s="90"/>
    </row>
    <row r="46" spans="1:14" x14ac:dyDescent="0.2">
      <c r="N46" s="90"/>
    </row>
    <row r="47" spans="1:14" x14ac:dyDescent="0.2">
      <c r="N47" s="90"/>
    </row>
    <row r="48" spans="1:14" x14ac:dyDescent="0.2">
      <c r="N48" s="90"/>
    </row>
  </sheetData>
  <printOptions horizontalCentered="1"/>
  <pageMargins left="0" right="0" top="0.79500000000000004" bottom="0.5" header="0.5" footer="0"/>
  <pageSetup scale="88" orientation="landscape" r:id="rId1"/>
  <headerFooter alignWithMargins="0">
    <oddHeader>&amp;R&amp;"Times New Roman,Bold"KyPSC Case No. 2024-00354
AG-DR-01-054 Attachment
Page &amp;P of &amp;N</oddHeader>
    <oddFooter>&amp;R&amp;F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1399-2328-4419-B454-208FD2B61780}">
  <sheetPr>
    <pageSetUpPr fitToPage="1"/>
  </sheetPr>
  <dimension ref="A1:M56"/>
  <sheetViews>
    <sheetView tabSelected="1" zoomScaleNormal="100" zoomScaleSheetLayoutView="115" zoomScalePageLayoutView="115" workbookViewId="0">
      <selection activeCell="E19" sqref="E19:E20"/>
    </sheetView>
  </sheetViews>
  <sheetFormatPr defaultRowHeight="12.75" x14ac:dyDescent="0.2"/>
  <cols>
    <col min="1" max="1" width="6.7109375" style="80" customWidth="1"/>
    <col min="2" max="2" width="53.42578125" style="80" customWidth="1"/>
    <col min="3" max="3" width="17.28515625" style="123" customWidth="1"/>
    <col min="4" max="4" width="4.42578125" style="80" customWidth="1"/>
    <col min="5" max="6" width="16.42578125" style="80" customWidth="1"/>
    <col min="7" max="7" width="17.140625" style="80" customWidth="1"/>
    <col min="8" max="8" width="10.42578125" style="80" customWidth="1"/>
    <col min="9" max="9" width="4.42578125" style="80" customWidth="1"/>
    <col min="10" max="10" width="12.7109375" style="80" customWidth="1"/>
    <col min="11" max="11" width="13.7109375" style="80" bestFit="1" customWidth="1"/>
    <col min="12" max="12" width="10.5703125" style="80" customWidth="1"/>
    <col min="13" max="13" width="14" style="80" bestFit="1" customWidth="1"/>
    <col min="14" max="14" width="9.140625" style="80"/>
    <col min="15" max="15" width="9.140625" style="80" customWidth="1"/>
    <col min="16" max="255" width="9.140625" style="80"/>
    <col min="256" max="256" width="4.42578125" style="80" customWidth="1"/>
    <col min="257" max="257" width="45.28515625" style="80" customWidth="1"/>
    <col min="258" max="258" width="17.28515625" style="80" customWidth="1"/>
    <col min="259" max="259" width="4.42578125" style="80" customWidth="1"/>
    <col min="260" max="260" width="15" style="80" customWidth="1"/>
    <col min="261" max="261" width="29.5703125" style="80" customWidth="1"/>
    <col min="262" max="262" width="17.140625" style="80" customWidth="1"/>
    <col min="263" max="263" width="10.42578125" style="80" customWidth="1"/>
    <col min="264" max="264" width="4.42578125" style="80" customWidth="1"/>
    <col min="265" max="267" width="12.7109375" style="80" customWidth="1"/>
    <col min="268" max="269" width="10.5703125" style="80" customWidth="1"/>
    <col min="270" max="511" width="9.140625" style="80"/>
    <col min="512" max="512" width="4.42578125" style="80" customWidth="1"/>
    <col min="513" max="513" width="45.28515625" style="80" customWidth="1"/>
    <col min="514" max="514" width="17.28515625" style="80" customWidth="1"/>
    <col min="515" max="515" width="4.42578125" style="80" customWidth="1"/>
    <col min="516" max="516" width="15" style="80" customWidth="1"/>
    <col min="517" max="517" width="29.5703125" style="80" customWidth="1"/>
    <col min="518" max="518" width="17.140625" style="80" customWidth="1"/>
    <col min="519" max="519" width="10.42578125" style="80" customWidth="1"/>
    <col min="520" max="520" width="4.42578125" style="80" customWidth="1"/>
    <col min="521" max="523" width="12.7109375" style="80" customWidth="1"/>
    <col min="524" max="525" width="10.5703125" style="80" customWidth="1"/>
    <col min="526" max="767" width="9.140625" style="80"/>
    <col min="768" max="768" width="4.42578125" style="80" customWidth="1"/>
    <col min="769" max="769" width="45.28515625" style="80" customWidth="1"/>
    <col min="770" max="770" width="17.28515625" style="80" customWidth="1"/>
    <col min="771" max="771" width="4.42578125" style="80" customWidth="1"/>
    <col min="772" max="772" width="15" style="80" customWidth="1"/>
    <col min="773" max="773" width="29.5703125" style="80" customWidth="1"/>
    <col min="774" max="774" width="17.140625" style="80" customWidth="1"/>
    <col min="775" max="775" width="10.42578125" style="80" customWidth="1"/>
    <col min="776" max="776" width="4.42578125" style="80" customWidth="1"/>
    <col min="777" max="779" width="12.7109375" style="80" customWidth="1"/>
    <col min="780" max="781" width="10.5703125" style="80" customWidth="1"/>
    <col min="782" max="1023" width="9.140625" style="80"/>
    <col min="1024" max="1024" width="4.42578125" style="80" customWidth="1"/>
    <col min="1025" max="1025" width="45.28515625" style="80" customWidth="1"/>
    <col min="1026" max="1026" width="17.28515625" style="80" customWidth="1"/>
    <col min="1027" max="1027" width="4.42578125" style="80" customWidth="1"/>
    <col min="1028" max="1028" width="15" style="80" customWidth="1"/>
    <col min="1029" max="1029" width="29.5703125" style="80" customWidth="1"/>
    <col min="1030" max="1030" width="17.140625" style="80" customWidth="1"/>
    <col min="1031" max="1031" width="10.42578125" style="80" customWidth="1"/>
    <col min="1032" max="1032" width="4.42578125" style="80" customWidth="1"/>
    <col min="1033" max="1035" width="12.7109375" style="80" customWidth="1"/>
    <col min="1036" max="1037" width="10.5703125" style="80" customWidth="1"/>
    <col min="1038" max="1279" width="9.140625" style="80"/>
    <col min="1280" max="1280" width="4.42578125" style="80" customWidth="1"/>
    <col min="1281" max="1281" width="45.28515625" style="80" customWidth="1"/>
    <col min="1282" max="1282" width="17.28515625" style="80" customWidth="1"/>
    <col min="1283" max="1283" width="4.42578125" style="80" customWidth="1"/>
    <col min="1284" max="1284" width="15" style="80" customWidth="1"/>
    <col min="1285" max="1285" width="29.5703125" style="80" customWidth="1"/>
    <col min="1286" max="1286" width="17.140625" style="80" customWidth="1"/>
    <col min="1287" max="1287" width="10.42578125" style="80" customWidth="1"/>
    <col min="1288" max="1288" width="4.42578125" style="80" customWidth="1"/>
    <col min="1289" max="1291" width="12.7109375" style="80" customWidth="1"/>
    <col min="1292" max="1293" width="10.5703125" style="80" customWidth="1"/>
    <col min="1294" max="1535" width="9.140625" style="80"/>
    <col min="1536" max="1536" width="4.42578125" style="80" customWidth="1"/>
    <col min="1537" max="1537" width="45.28515625" style="80" customWidth="1"/>
    <col min="1538" max="1538" width="17.28515625" style="80" customWidth="1"/>
    <col min="1539" max="1539" width="4.42578125" style="80" customWidth="1"/>
    <col min="1540" max="1540" width="15" style="80" customWidth="1"/>
    <col min="1541" max="1541" width="29.5703125" style="80" customWidth="1"/>
    <col min="1542" max="1542" width="17.140625" style="80" customWidth="1"/>
    <col min="1543" max="1543" width="10.42578125" style="80" customWidth="1"/>
    <col min="1544" max="1544" width="4.42578125" style="80" customWidth="1"/>
    <col min="1545" max="1547" width="12.7109375" style="80" customWidth="1"/>
    <col min="1548" max="1549" width="10.5703125" style="80" customWidth="1"/>
    <col min="1550" max="1791" width="9.140625" style="80"/>
    <col min="1792" max="1792" width="4.42578125" style="80" customWidth="1"/>
    <col min="1793" max="1793" width="45.28515625" style="80" customWidth="1"/>
    <col min="1794" max="1794" width="17.28515625" style="80" customWidth="1"/>
    <col min="1795" max="1795" width="4.42578125" style="80" customWidth="1"/>
    <col min="1796" max="1796" width="15" style="80" customWidth="1"/>
    <col min="1797" max="1797" width="29.5703125" style="80" customWidth="1"/>
    <col min="1798" max="1798" width="17.140625" style="80" customWidth="1"/>
    <col min="1799" max="1799" width="10.42578125" style="80" customWidth="1"/>
    <col min="1800" max="1800" width="4.42578125" style="80" customWidth="1"/>
    <col min="1801" max="1803" width="12.7109375" style="80" customWidth="1"/>
    <col min="1804" max="1805" width="10.5703125" style="80" customWidth="1"/>
    <col min="1806" max="2047" width="9.140625" style="80"/>
    <col min="2048" max="2048" width="4.42578125" style="80" customWidth="1"/>
    <col min="2049" max="2049" width="45.28515625" style="80" customWidth="1"/>
    <col min="2050" max="2050" width="17.28515625" style="80" customWidth="1"/>
    <col min="2051" max="2051" width="4.42578125" style="80" customWidth="1"/>
    <col min="2052" max="2052" width="15" style="80" customWidth="1"/>
    <col min="2053" max="2053" width="29.5703125" style="80" customWidth="1"/>
    <col min="2054" max="2054" width="17.140625" style="80" customWidth="1"/>
    <col min="2055" max="2055" width="10.42578125" style="80" customWidth="1"/>
    <col min="2056" max="2056" width="4.42578125" style="80" customWidth="1"/>
    <col min="2057" max="2059" width="12.7109375" style="80" customWidth="1"/>
    <col min="2060" max="2061" width="10.5703125" style="80" customWidth="1"/>
    <col min="2062" max="2303" width="9.140625" style="80"/>
    <col min="2304" max="2304" width="4.42578125" style="80" customWidth="1"/>
    <col min="2305" max="2305" width="45.28515625" style="80" customWidth="1"/>
    <col min="2306" max="2306" width="17.28515625" style="80" customWidth="1"/>
    <col min="2307" max="2307" width="4.42578125" style="80" customWidth="1"/>
    <col min="2308" max="2308" width="15" style="80" customWidth="1"/>
    <col min="2309" max="2309" width="29.5703125" style="80" customWidth="1"/>
    <col min="2310" max="2310" width="17.140625" style="80" customWidth="1"/>
    <col min="2311" max="2311" width="10.42578125" style="80" customWidth="1"/>
    <col min="2312" max="2312" width="4.42578125" style="80" customWidth="1"/>
    <col min="2313" max="2315" width="12.7109375" style="80" customWidth="1"/>
    <col min="2316" max="2317" width="10.5703125" style="80" customWidth="1"/>
    <col min="2318" max="2559" width="9.140625" style="80"/>
    <col min="2560" max="2560" width="4.42578125" style="80" customWidth="1"/>
    <col min="2561" max="2561" width="45.28515625" style="80" customWidth="1"/>
    <col min="2562" max="2562" width="17.28515625" style="80" customWidth="1"/>
    <col min="2563" max="2563" width="4.42578125" style="80" customWidth="1"/>
    <col min="2564" max="2564" width="15" style="80" customWidth="1"/>
    <col min="2565" max="2565" width="29.5703125" style="80" customWidth="1"/>
    <col min="2566" max="2566" width="17.140625" style="80" customWidth="1"/>
    <col min="2567" max="2567" width="10.42578125" style="80" customWidth="1"/>
    <col min="2568" max="2568" width="4.42578125" style="80" customWidth="1"/>
    <col min="2569" max="2571" width="12.7109375" style="80" customWidth="1"/>
    <col min="2572" max="2573" width="10.5703125" style="80" customWidth="1"/>
    <col min="2574" max="2815" width="9.140625" style="80"/>
    <col min="2816" max="2816" width="4.42578125" style="80" customWidth="1"/>
    <col min="2817" max="2817" width="45.28515625" style="80" customWidth="1"/>
    <col min="2818" max="2818" width="17.28515625" style="80" customWidth="1"/>
    <col min="2819" max="2819" width="4.42578125" style="80" customWidth="1"/>
    <col min="2820" max="2820" width="15" style="80" customWidth="1"/>
    <col min="2821" max="2821" width="29.5703125" style="80" customWidth="1"/>
    <col min="2822" max="2822" width="17.140625" style="80" customWidth="1"/>
    <col min="2823" max="2823" width="10.42578125" style="80" customWidth="1"/>
    <col min="2824" max="2824" width="4.42578125" style="80" customWidth="1"/>
    <col min="2825" max="2827" width="12.7109375" style="80" customWidth="1"/>
    <col min="2828" max="2829" width="10.5703125" style="80" customWidth="1"/>
    <col min="2830" max="3071" width="9.140625" style="80"/>
    <col min="3072" max="3072" width="4.42578125" style="80" customWidth="1"/>
    <col min="3073" max="3073" width="45.28515625" style="80" customWidth="1"/>
    <col min="3074" max="3074" width="17.28515625" style="80" customWidth="1"/>
    <col min="3075" max="3075" width="4.42578125" style="80" customWidth="1"/>
    <col min="3076" max="3076" width="15" style="80" customWidth="1"/>
    <col min="3077" max="3077" width="29.5703125" style="80" customWidth="1"/>
    <col min="3078" max="3078" width="17.140625" style="80" customWidth="1"/>
    <col min="3079" max="3079" width="10.42578125" style="80" customWidth="1"/>
    <col min="3080" max="3080" width="4.42578125" style="80" customWidth="1"/>
    <col min="3081" max="3083" width="12.7109375" style="80" customWidth="1"/>
    <col min="3084" max="3085" width="10.5703125" style="80" customWidth="1"/>
    <col min="3086" max="3327" width="9.140625" style="80"/>
    <col min="3328" max="3328" width="4.42578125" style="80" customWidth="1"/>
    <col min="3329" max="3329" width="45.28515625" style="80" customWidth="1"/>
    <col min="3330" max="3330" width="17.28515625" style="80" customWidth="1"/>
    <col min="3331" max="3331" width="4.42578125" style="80" customWidth="1"/>
    <col min="3332" max="3332" width="15" style="80" customWidth="1"/>
    <col min="3333" max="3333" width="29.5703125" style="80" customWidth="1"/>
    <col min="3334" max="3334" width="17.140625" style="80" customWidth="1"/>
    <col min="3335" max="3335" width="10.42578125" style="80" customWidth="1"/>
    <col min="3336" max="3336" width="4.42578125" style="80" customWidth="1"/>
    <col min="3337" max="3339" width="12.7109375" style="80" customWidth="1"/>
    <col min="3340" max="3341" width="10.5703125" style="80" customWidth="1"/>
    <col min="3342" max="3583" width="9.140625" style="80"/>
    <col min="3584" max="3584" width="4.42578125" style="80" customWidth="1"/>
    <col min="3585" max="3585" width="45.28515625" style="80" customWidth="1"/>
    <col min="3586" max="3586" width="17.28515625" style="80" customWidth="1"/>
    <col min="3587" max="3587" width="4.42578125" style="80" customWidth="1"/>
    <col min="3588" max="3588" width="15" style="80" customWidth="1"/>
    <col min="3589" max="3589" width="29.5703125" style="80" customWidth="1"/>
    <col min="3590" max="3590" width="17.140625" style="80" customWidth="1"/>
    <col min="3591" max="3591" width="10.42578125" style="80" customWidth="1"/>
    <col min="3592" max="3592" width="4.42578125" style="80" customWidth="1"/>
    <col min="3593" max="3595" width="12.7109375" style="80" customWidth="1"/>
    <col min="3596" max="3597" width="10.5703125" style="80" customWidth="1"/>
    <col min="3598" max="3839" width="9.140625" style="80"/>
    <col min="3840" max="3840" width="4.42578125" style="80" customWidth="1"/>
    <col min="3841" max="3841" width="45.28515625" style="80" customWidth="1"/>
    <col min="3842" max="3842" width="17.28515625" style="80" customWidth="1"/>
    <col min="3843" max="3843" width="4.42578125" style="80" customWidth="1"/>
    <col min="3844" max="3844" width="15" style="80" customWidth="1"/>
    <col min="3845" max="3845" width="29.5703125" style="80" customWidth="1"/>
    <col min="3846" max="3846" width="17.140625" style="80" customWidth="1"/>
    <col min="3847" max="3847" width="10.42578125" style="80" customWidth="1"/>
    <col min="3848" max="3848" width="4.42578125" style="80" customWidth="1"/>
    <col min="3849" max="3851" width="12.7109375" style="80" customWidth="1"/>
    <col min="3852" max="3853" width="10.5703125" style="80" customWidth="1"/>
    <col min="3854" max="4095" width="9.140625" style="80"/>
    <col min="4096" max="4096" width="4.42578125" style="80" customWidth="1"/>
    <col min="4097" max="4097" width="45.28515625" style="80" customWidth="1"/>
    <col min="4098" max="4098" width="17.28515625" style="80" customWidth="1"/>
    <col min="4099" max="4099" width="4.42578125" style="80" customWidth="1"/>
    <col min="4100" max="4100" width="15" style="80" customWidth="1"/>
    <col min="4101" max="4101" width="29.5703125" style="80" customWidth="1"/>
    <col min="4102" max="4102" width="17.140625" style="80" customWidth="1"/>
    <col min="4103" max="4103" width="10.42578125" style="80" customWidth="1"/>
    <col min="4104" max="4104" width="4.42578125" style="80" customWidth="1"/>
    <col min="4105" max="4107" width="12.7109375" style="80" customWidth="1"/>
    <col min="4108" max="4109" width="10.5703125" style="80" customWidth="1"/>
    <col min="4110" max="4351" width="9.140625" style="80"/>
    <col min="4352" max="4352" width="4.42578125" style="80" customWidth="1"/>
    <col min="4353" max="4353" width="45.28515625" style="80" customWidth="1"/>
    <col min="4354" max="4354" width="17.28515625" style="80" customWidth="1"/>
    <col min="4355" max="4355" width="4.42578125" style="80" customWidth="1"/>
    <col min="4356" max="4356" width="15" style="80" customWidth="1"/>
    <col min="4357" max="4357" width="29.5703125" style="80" customWidth="1"/>
    <col min="4358" max="4358" width="17.140625" style="80" customWidth="1"/>
    <col min="4359" max="4359" width="10.42578125" style="80" customWidth="1"/>
    <col min="4360" max="4360" width="4.42578125" style="80" customWidth="1"/>
    <col min="4361" max="4363" width="12.7109375" style="80" customWidth="1"/>
    <col min="4364" max="4365" width="10.5703125" style="80" customWidth="1"/>
    <col min="4366" max="4607" width="9.140625" style="80"/>
    <col min="4608" max="4608" width="4.42578125" style="80" customWidth="1"/>
    <col min="4609" max="4609" width="45.28515625" style="80" customWidth="1"/>
    <col min="4610" max="4610" width="17.28515625" style="80" customWidth="1"/>
    <col min="4611" max="4611" width="4.42578125" style="80" customWidth="1"/>
    <col min="4612" max="4612" width="15" style="80" customWidth="1"/>
    <col min="4613" max="4613" width="29.5703125" style="80" customWidth="1"/>
    <col min="4614" max="4614" width="17.140625" style="80" customWidth="1"/>
    <col min="4615" max="4615" width="10.42578125" style="80" customWidth="1"/>
    <col min="4616" max="4616" width="4.42578125" style="80" customWidth="1"/>
    <col min="4617" max="4619" width="12.7109375" style="80" customWidth="1"/>
    <col min="4620" max="4621" width="10.5703125" style="80" customWidth="1"/>
    <col min="4622" max="4863" width="9.140625" style="80"/>
    <col min="4864" max="4864" width="4.42578125" style="80" customWidth="1"/>
    <col min="4865" max="4865" width="45.28515625" style="80" customWidth="1"/>
    <col min="4866" max="4866" width="17.28515625" style="80" customWidth="1"/>
    <col min="4867" max="4867" width="4.42578125" style="80" customWidth="1"/>
    <col min="4868" max="4868" width="15" style="80" customWidth="1"/>
    <col min="4869" max="4869" width="29.5703125" style="80" customWidth="1"/>
    <col min="4870" max="4870" width="17.140625" style="80" customWidth="1"/>
    <col min="4871" max="4871" width="10.42578125" style="80" customWidth="1"/>
    <col min="4872" max="4872" width="4.42578125" style="80" customWidth="1"/>
    <col min="4873" max="4875" width="12.7109375" style="80" customWidth="1"/>
    <col min="4876" max="4877" width="10.5703125" style="80" customWidth="1"/>
    <col min="4878" max="5119" width="9.140625" style="80"/>
    <col min="5120" max="5120" width="4.42578125" style="80" customWidth="1"/>
    <col min="5121" max="5121" width="45.28515625" style="80" customWidth="1"/>
    <col min="5122" max="5122" width="17.28515625" style="80" customWidth="1"/>
    <col min="5123" max="5123" width="4.42578125" style="80" customWidth="1"/>
    <col min="5124" max="5124" width="15" style="80" customWidth="1"/>
    <col min="5125" max="5125" width="29.5703125" style="80" customWidth="1"/>
    <col min="5126" max="5126" width="17.140625" style="80" customWidth="1"/>
    <col min="5127" max="5127" width="10.42578125" style="80" customWidth="1"/>
    <col min="5128" max="5128" width="4.42578125" style="80" customWidth="1"/>
    <col min="5129" max="5131" width="12.7109375" style="80" customWidth="1"/>
    <col min="5132" max="5133" width="10.5703125" style="80" customWidth="1"/>
    <col min="5134" max="5375" width="9.140625" style="80"/>
    <col min="5376" max="5376" width="4.42578125" style="80" customWidth="1"/>
    <col min="5377" max="5377" width="45.28515625" style="80" customWidth="1"/>
    <col min="5378" max="5378" width="17.28515625" style="80" customWidth="1"/>
    <col min="5379" max="5379" width="4.42578125" style="80" customWidth="1"/>
    <col min="5380" max="5380" width="15" style="80" customWidth="1"/>
    <col min="5381" max="5381" width="29.5703125" style="80" customWidth="1"/>
    <col min="5382" max="5382" width="17.140625" style="80" customWidth="1"/>
    <col min="5383" max="5383" width="10.42578125" style="80" customWidth="1"/>
    <col min="5384" max="5384" width="4.42578125" style="80" customWidth="1"/>
    <col min="5385" max="5387" width="12.7109375" style="80" customWidth="1"/>
    <col min="5388" max="5389" width="10.5703125" style="80" customWidth="1"/>
    <col min="5390" max="5631" width="9.140625" style="80"/>
    <col min="5632" max="5632" width="4.42578125" style="80" customWidth="1"/>
    <col min="5633" max="5633" width="45.28515625" style="80" customWidth="1"/>
    <col min="5634" max="5634" width="17.28515625" style="80" customWidth="1"/>
    <col min="5635" max="5635" width="4.42578125" style="80" customWidth="1"/>
    <col min="5636" max="5636" width="15" style="80" customWidth="1"/>
    <col min="5637" max="5637" width="29.5703125" style="80" customWidth="1"/>
    <col min="5638" max="5638" width="17.140625" style="80" customWidth="1"/>
    <col min="5639" max="5639" width="10.42578125" style="80" customWidth="1"/>
    <col min="5640" max="5640" width="4.42578125" style="80" customWidth="1"/>
    <col min="5641" max="5643" width="12.7109375" style="80" customWidth="1"/>
    <col min="5644" max="5645" width="10.5703125" style="80" customWidth="1"/>
    <col min="5646" max="5887" width="9.140625" style="80"/>
    <col min="5888" max="5888" width="4.42578125" style="80" customWidth="1"/>
    <col min="5889" max="5889" width="45.28515625" style="80" customWidth="1"/>
    <col min="5890" max="5890" width="17.28515625" style="80" customWidth="1"/>
    <col min="5891" max="5891" width="4.42578125" style="80" customWidth="1"/>
    <col min="5892" max="5892" width="15" style="80" customWidth="1"/>
    <col min="5893" max="5893" width="29.5703125" style="80" customWidth="1"/>
    <col min="5894" max="5894" width="17.140625" style="80" customWidth="1"/>
    <col min="5895" max="5895" width="10.42578125" style="80" customWidth="1"/>
    <col min="5896" max="5896" width="4.42578125" style="80" customWidth="1"/>
    <col min="5897" max="5899" width="12.7109375" style="80" customWidth="1"/>
    <col min="5900" max="5901" width="10.5703125" style="80" customWidth="1"/>
    <col min="5902" max="6143" width="9.140625" style="80"/>
    <col min="6144" max="6144" width="4.42578125" style="80" customWidth="1"/>
    <col min="6145" max="6145" width="45.28515625" style="80" customWidth="1"/>
    <col min="6146" max="6146" width="17.28515625" style="80" customWidth="1"/>
    <col min="6147" max="6147" width="4.42578125" style="80" customWidth="1"/>
    <col min="6148" max="6148" width="15" style="80" customWidth="1"/>
    <col min="6149" max="6149" width="29.5703125" style="80" customWidth="1"/>
    <col min="6150" max="6150" width="17.140625" style="80" customWidth="1"/>
    <col min="6151" max="6151" width="10.42578125" style="80" customWidth="1"/>
    <col min="6152" max="6152" width="4.42578125" style="80" customWidth="1"/>
    <col min="6153" max="6155" width="12.7109375" style="80" customWidth="1"/>
    <col min="6156" max="6157" width="10.5703125" style="80" customWidth="1"/>
    <col min="6158" max="6399" width="9.140625" style="80"/>
    <col min="6400" max="6400" width="4.42578125" style="80" customWidth="1"/>
    <col min="6401" max="6401" width="45.28515625" style="80" customWidth="1"/>
    <col min="6402" max="6402" width="17.28515625" style="80" customWidth="1"/>
    <col min="6403" max="6403" width="4.42578125" style="80" customWidth="1"/>
    <col min="6404" max="6404" width="15" style="80" customWidth="1"/>
    <col min="6405" max="6405" width="29.5703125" style="80" customWidth="1"/>
    <col min="6406" max="6406" width="17.140625" style="80" customWidth="1"/>
    <col min="6407" max="6407" width="10.42578125" style="80" customWidth="1"/>
    <col min="6408" max="6408" width="4.42578125" style="80" customWidth="1"/>
    <col min="6409" max="6411" width="12.7109375" style="80" customWidth="1"/>
    <col min="6412" max="6413" width="10.5703125" style="80" customWidth="1"/>
    <col min="6414" max="6655" width="9.140625" style="80"/>
    <col min="6656" max="6656" width="4.42578125" style="80" customWidth="1"/>
    <col min="6657" max="6657" width="45.28515625" style="80" customWidth="1"/>
    <col min="6658" max="6658" width="17.28515625" style="80" customWidth="1"/>
    <col min="6659" max="6659" width="4.42578125" style="80" customWidth="1"/>
    <col min="6660" max="6660" width="15" style="80" customWidth="1"/>
    <col min="6661" max="6661" width="29.5703125" style="80" customWidth="1"/>
    <col min="6662" max="6662" width="17.140625" style="80" customWidth="1"/>
    <col min="6663" max="6663" width="10.42578125" style="80" customWidth="1"/>
    <col min="6664" max="6664" width="4.42578125" style="80" customWidth="1"/>
    <col min="6665" max="6667" width="12.7109375" style="80" customWidth="1"/>
    <col min="6668" max="6669" width="10.5703125" style="80" customWidth="1"/>
    <col min="6670" max="6911" width="9.140625" style="80"/>
    <col min="6912" max="6912" width="4.42578125" style="80" customWidth="1"/>
    <col min="6913" max="6913" width="45.28515625" style="80" customWidth="1"/>
    <col min="6914" max="6914" width="17.28515625" style="80" customWidth="1"/>
    <col min="6915" max="6915" width="4.42578125" style="80" customWidth="1"/>
    <col min="6916" max="6916" width="15" style="80" customWidth="1"/>
    <col min="6917" max="6917" width="29.5703125" style="80" customWidth="1"/>
    <col min="6918" max="6918" width="17.140625" style="80" customWidth="1"/>
    <col min="6919" max="6919" width="10.42578125" style="80" customWidth="1"/>
    <col min="6920" max="6920" width="4.42578125" style="80" customWidth="1"/>
    <col min="6921" max="6923" width="12.7109375" style="80" customWidth="1"/>
    <col min="6924" max="6925" width="10.5703125" style="80" customWidth="1"/>
    <col min="6926" max="7167" width="9.140625" style="80"/>
    <col min="7168" max="7168" width="4.42578125" style="80" customWidth="1"/>
    <col min="7169" max="7169" width="45.28515625" style="80" customWidth="1"/>
    <col min="7170" max="7170" width="17.28515625" style="80" customWidth="1"/>
    <col min="7171" max="7171" width="4.42578125" style="80" customWidth="1"/>
    <col min="7172" max="7172" width="15" style="80" customWidth="1"/>
    <col min="7173" max="7173" width="29.5703125" style="80" customWidth="1"/>
    <col min="7174" max="7174" width="17.140625" style="80" customWidth="1"/>
    <col min="7175" max="7175" width="10.42578125" style="80" customWidth="1"/>
    <col min="7176" max="7176" width="4.42578125" style="80" customWidth="1"/>
    <col min="7177" max="7179" width="12.7109375" style="80" customWidth="1"/>
    <col min="7180" max="7181" width="10.5703125" style="80" customWidth="1"/>
    <col min="7182" max="7423" width="9.140625" style="80"/>
    <col min="7424" max="7424" width="4.42578125" style="80" customWidth="1"/>
    <col min="7425" max="7425" width="45.28515625" style="80" customWidth="1"/>
    <col min="7426" max="7426" width="17.28515625" style="80" customWidth="1"/>
    <col min="7427" max="7427" width="4.42578125" style="80" customWidth="1"/>
    <col min="7428" max="7428" width="15" style="80" customWidth="1"/>
    <col min="7429" max="7429" width="29.5703125" style="80" customWidth="1"/>
    <col min="7430" max="7430" width="17.140625" style="80" customWidth="1"/>
    <col min="7431" max="7431" width="10.42578125" style="80" customWidth="1"/>
    <col min="7432" max="7432" width="4.42578125" style="80" customWidth="1"/>
    <col min="7433" max="7435" width="12.7109375" style="80" customWidth="1"/>
    <col min="7436" max="7437" width="10.5703125" style="80" customWidth="1"/>
    <col min="7438" max="7679" width="9.140625" style="80"/>
    <col min="7680" max="7680" width="4.42578125" style="80" customWidth="1"/>
    <col min="7681" max="7681" width="45.28515625" style="80" customWidth="1"/>
    <col min="7682" max="7682" width="17.28515625" style="80" customWidth="1"/>
    <col min="7683" max="7683" width="4.42578125" style="80" customWidth="1"/>
    <col min="7684" max="7684" width="15" style="80" customWidth="1"/>
    <col min="7685" max="7685" width="29.5703125" style="80" customWidth="1"/>
    <col min="7686" max="7686" width="17.140625" style="80" customWidth="1"/>
    <col min="7687" max="7687" width="10.42578125" style="80" customWidth="1"/>
    <col min="7688" max="7688" width="4.42578125" style="80" customWidth="1"/>
    <col min="7689" max="7691" width="12.7109375" style="80" customWidth="1"/>
    <col min="7692" max="7693" width="10.5703125" style="80" customWidth="1"/>
    <col min="7694" max="7935" width="9.140625" style="80"/>
    <col min="7936" max="7936" width="4.42578125" style="80" customWidth="1"/>
    <col min="7937" max="7937" width="45.28515625" style="80" customWidth="1"/>
    <col min="7938" max="7938" width="17.28515625" style="80" customWidth="1"/>
    <col min="7939" max="7939" width="4.42578125" style="80" customWidth="1"/>
    <col min="7940" max="7940" width="15" style="80" customWidth="1"/>
    <col min="7941" max="7941" width="29.5703125" style="80" customWidth="1"/>
    <col min="7942" max="7942" width="17.140625" style="80" customWidth="1"/>
    <col min="7943" max="7943" width="10.42578125" style="80" customWidth="1"/>
    <col min="7944" max="7944" width="4.42578125" style="80" customWidth="1"/>
    <col min="7945" max="7947" width="12.7109375" style="80" customWidth="1"/>
    <col min="7948" max="7949" width="10.5703125" style="80" customWidth="1"/>
    <col min="7950" max="8191" width="9.140625" style="80"/>
    <col min="8192" max="8192" width="4.42578125" style="80" customWidth="1"/>
    <col min="8193" max="8193" width="45.28515625" style="80" customWidth="1"/>
    <col min="8194" max="8194" width="17.28515625" style="80" customWidth="1"/>
    <col min="8195" max="8195" width="4.42578125" style="80" customWidth="1"/>
    <col min="8196" max="8196" width="15" style="80" customWidth="1"/>
    <col min="8197" max="8197" width="29.5703125" style="80" customWidth="1"/>
    <col min="8198" max="8198" width="17.140625" style="80" customWidth="1"/>
    <col min="8199" max="8199" width="10.42578125" style="80" customWidth="1"/>
    <col min="8200" max="8200" width="4.42578125" style="80" customWidth="1"/>
    <col min="8201" max="8203" width="12.7109375" style="80" customWidth="1"/>
    <col min="8204" max="8205" width="10.5703125" style="80" customWidth="1"/>
    <col min="8206" max="8447" width="9.140625" style="80"/>
    <col min="8448" max="8448" width="4.42578125" style="80" customWidth="1"/>
    <col min="8449" max="8449" width="45.28515625" style="80" customWidth="1"/>
    <col min="8450" max="8450" width="17.28515625" style="80" customWidth="1"/>
    <col min="8451" max="8451" width="4.42578125" style="80" customWidth="1"/>
    <col min="8452" max="8452" width="15" style="80" customWidth="1"/>
    <col min="8453" max="8453" width="29.5703125" style="80" customWidth="1"/>
    <col min="8454" max="8454" width="17.140625" style="80" customWidth="1"/>
    <col min="8455" max="8455" width="10.42578125" style="80" customWidth="1"/>
    <col min="8456" max="8456" width="4.42578125" style="80" customWidth="1"/>
    <col min="8457" max="8459" width="12.7109375" style="80" customWidth="1"/>
    <col min="8460" max="8461" width="10.5703125" style="80" customWidth="1"/>
    <col min="8462" max="8703" width="9.140625" style="80"/>
    <col min="8704" max="8704" width="4.42578125" style="80" customWidth="1"/>
    <col min="8705" max="8705" width="45.28515625" style="80" customWidth="1"/>
    <col min="8706" max="8706" width="17.28515625" style="80" customWidth="1"/>
    <col min="8707" max="8707" width="4.42578125" style="80" customWidth="1"/>
    <col min="8708" max="8708" width="15" style="80" customWidth="1"/>
    <col min="8709" max="8709" width="29.5703125" style="80" customWidth="1"/>
    <col min="8710" max="8710" width="17.140625" style="80" customWidth="1"/>
    <col min="8711" max="8711" width="10.42578125" style="80" customWidth="1"/>
    <col min="8712" max="8712" width="4.42578125" style="80" customWidth="1"/>
    <col min="8713" max="8715" width="12.7109375" style="80" customWidth="1"/>
    <col min="8716" max="8717" width="10.5703125" style="80" customWidth="1"/>
    <col min="8718" max="8959" width="9.140625" style="80"/>
    <col min="8960" max="8960" width="4.42578125" style="80" customWidth="1"/>
    <col min="8961" max="8961" width="45.28515625" style="80" customWidth="1"/>
    <col min="8962" max="8962" width="17.28515625" style="80" customWidth="1"/>
    <col min="8963" max="8963" width="4.42578125" style="80" customWidth="1"/>
    <col min="8964" max="8964" width="15" style="80" customWidth="1"/>
    <col min="8965" max="8965" width="29.5703125" style="80" customWidth="1"/>
    <col min="8966" max="8966" width="17.140625" style="80" customWidth="1"/>
    <col min="8967" max="8967" width="10.42578125" style="80" customWidth="1"/>
    <col min="8968" max="8968" width="4.42578125" style="80" customWidth="1"/>
    <col min="8969" max="8971" width="12.7109375" style="80" customWidth="1"/>
    <col min="8972" max="8973" width="10.5703125" style="80" customWidth="1"/>
    <col min="8974" max="9215" width="9.140625" style="80"/>
    <col min="9216" max="9216" width="4.42578125" style="80" customWidth="1"/>
    <col min="9217" max="9217" width="45.28515625" style="80" customWidth="1"/>
    <col min="9218" max="9218" width="17.28515625" style="80" customWidth="1"/>
    <col min="9219" max="9219" width="4.42578125" style="80" customWidth="1"/>
    <col min="9220" max="9220" width="15" style="80" customWidth="1"/>
    <col min="9221" max="9221" width="29.5703125" style="80" customWidth="1"/>
    <col min="9222" max="9222" width="17.140625" style="80" customWidth="1"/>
    <col min="9223" max="9223" width="10.42578125" style="80" customWidth="1"/>
    <col min="9224" max="9224" width="4.42578125" style="80" customWidth="1"/>
    <col min="9225" max="9227" width="12.7109375" style="80" customWidth="1"/>
    <col min="9228" max="9229" width="10.5703125" style="80" customWidth="1"/>
    <col min="9230" max="9471" width="9.140625" style="80"/>
    <col min="9472" max="9472" width="4.42578125" style="80" customWidth="1"/>
    <col min="9473" max="9473" width="45.28515625" style="80" customWidth="1"/>
    <col min="9474" max="9474" width="17.28515625" style="80" customWidth="1"/>
    <col min="9475" max="9475" width="4.42578125" style="80" customWidth="1"/>
    <col min="9476" max="9476" width="15" style="80" customWidth="1"/>
    <col min="9477" max="9477" width="29.5703125" style="80" customWidth="1"/>
    <col min="9478" max="9478" width="17.140625" style="80" customWidth="1"/>
    <col min="9479" max="9479" width="10.42578125" style="80" customWidth="1"/>
    <col min="9480" max="9480" width="4.42578125" style="80" customWidth="1"/>
    <col min="9481" max="9483" width="12.7109375" style="80" customWidth="1"/>
    <col min="9484" max="9485" width="10.5703125" style="80" customWidth="1"/>
    <col min="9486" max="9727" width="9.140625" style="80"/>
    <col min="9728" max="9728" width="4.42578125" style="80" customWidth="1"/>
    <col min="9729" max="9729" width="45.28515625" style="80" customWidth="1"/>
    <col min="9730" max="9730" width="17.28515625" style="80" customWidth="1"/>
    <col min="9731" max="9731" width="4.42578125" style="80" customWidth="1"/>
    <col min="9732" max="9732" width="15" style="80" customWidth="1"/>
    <col min="9733" max="9733" width="29.5703125" style="80" customWidth="1"/>
    <col min="9734" max="9734" width="17.140625" style="80" customWidth="1"/>
    <col min="9735" max="9735" width="10.42578125" style="80" customWidth="1"/>
    <col min="9736" max="9736" width="4.42578125" style="80" customWidth="1"/>
    <col min="9737" max="9739" width="12.7109375" style="80" customWidth="1"/>
    <col min="9740" max="9741" width="10.5703125" style="80" customWidth="1"/>
    <col min="9742" max="9983" width="9.140625" style="80"/>
    <col min="9984" max="9984" width="4.42578125" style="80" customWidth="1"/>
    <col min="9985" max="9985" width="45.28515625" style="80" customWidth="1"/>
    <col min="9986" max="9986" width="17.28515625" style="80" customWidth="1"/>
    <col min="9987" max="9987" width="4.42578125" style="80" customWidth="1"/>
    <col min="9988" max="9988" width="15" style="80" customWidth="1"/>
    <col min="9989" max="9989" width="29.5703125" style="80" customWidth="1"/>
    <col min="9990" max="9990" width="17.140625" style="80" customWidth="1"/>
    <col min="9991" max="9991" width="10.42578125" style="80" customWidth="1"/>
    <col min="9992" max="9992" width="4.42578125" style="80" customWidth="1"/>
    <col min="9993" max="9995" width="12.7109375" style="80" customWidth="1"/>
    <col min="9996" max="9997" width="10.5703125" style="80" customWidth="1"/>
    <col min="9998" max="10239" width="9.140625" style="80"/>
    <col min="10240" max="10240" width="4.42578125" style="80" customWidth="1"/>
    <col min="10241" max="10241" width="45.28515625" style="80" customWidth="1"/>
    <col min="10242" max="10242" width="17.28515625" style="80" customWidth="1"/>
    <col min="10243" max="10243" width="4.42578125" style="80" customWidth="1"/>
    <col min="10244" max="10244" width="15" style="80" customWidth="1"/>
    <col min="10245" max="10245" width="29.5703125" style="80" customWidth="1"/>
    <col min="10246" max="10246" width="17.140625" style="80" customWidth="1"/>
    <col min="10247" max="10247" width="10.42578125" style="80" customWidth="1"/>
    <col min="10248" max="10248" width="4.42578125" style="80" customWidth="1"/>
    <col min="10249" max="10251" width="12.7109375" style="80" customWidth="1"/>
    <col min="10252" max="10253" width="10.5703125" style="80" customWidth="1"/>
    <col min="10254" max="10495" width="9.140625" style="80"/>
    <col min="10496" max="10496" width="4.42578125" style="80" customWidth="1"/>
    <col min="10497" max="10497" width="45.28515625" style="80" customWidth="1"/>
    <col min="10498" max="10498" width="17.28515625" style="80" customWidth="1"/>
    <col min="10499" max="10499" width="4.42578125" style="80" customWidth="1"/>
    <col min="10500" max="10500" width="15" style="80" customWidth="1"/>
    <col min="10501" max="10501" width="29.5703125" style="80" customWidth="1"/>
    <col min="10502" max="10502" width="17.140625" style="80" customWidth="1"/>
    <col min="10503" max="10503" width="10.42578125" style="80" customWidth="1"/>
    <col min="10504" max="10504" width="4.42578125" style="80" customWidth="1"/>
    <col min="10505" max="10507" width="12.7109375" style="80" customWidth="1"/>
    <col min="10508" max="10509" width="10.5703125" style="80" customWidth="1"/>
    <col min="10510" max="10751" width="9.140625" style="80"/>
    <col min="10752" max="10752" width="4.42578125" style="80" customWidth="1"/>
    <col min="10753" max="10753" width="45.28515625" style="80" customWidth="1"/>
    <col min="10754" max="10754" width="17.28515625" style="80" customWidth="1"/>
    <col min="10755" max="10755" width="4.42578125" style="80" customWidth="1"/>
    <col min="10756" max="10756" width="15" style="80" customWidth="1"/>
    <col min="10757" max="10757" width="29.5703125" style="80" customWidth="1"/>
    <col min="10758" max="10758" width="17.140625" style="80" customWidth="1"/>
    <col min="10759" max="10759" width="10.42578125" style="80" customWidth="1"/>
    <col min="10760" max="10760" width="4.42578125" style="80" customWidth="1"/>
    <col min="10761" max="10763" width="12.7109375" style="80" customWidth="1"/>
    <col min="10764" max="10765" width="10.5703125" style="80" customWidth="1"/>
    <col min="10766" max="11007" width="9.140625" style="80"/>
    <col min="11008" max="11008" width="4.42578125" style="80" customWidth="1"/>
    <col min="11009" max="11009" width="45.28515625" style="80" customWidth="1"/>
    <col min="11010" max="11010" width="17.28515625" style="80" customWidth="1"/>
    <col min="11011" max="11011" width="4.42578125" style="80" customWidth="1"/>
    <col min="11012" max="11012" width="15" style="80" customWidth="1"/>
    <col min="11013" max="11013" width="29.5703125" style="80" customWidth="1"/>
    <col min="11014" max="11014" width="17.140625" style="80" customWidth="1"/>
    <col min="11015" max="11015" width="10.42578125" style="80" customWidth="1"/>
    <col min="11016" max="11016" width="4.42578125" style="80" customWidth="1"/>
    <col min="11017" max="11019" width="12.7109375" style="80" customWidth="1"/>
    <col min="11020" max="11021" width="10.5703125" style="80" customWidth="1"/>
    <col min="11022" max="11263" width="9.140625" style="80"/>
    <col min="11264" max="11264" width="4.42578125" style="80" customWidth="1"/>
    <col min="11265" max="11265" width="45.28515625" style="80" customWidth="1"/>
    <col min="11266" max="11266" width="17.28515625" style="80" customWidth="1"/>
    <col min="11267" max="11267" width="4.42578125" style="80" customWidth="1"/>
    <col min="11268" max="11268" width="15" style="80" customWidth="1"/>
    <col min="11269" max="11269" width="29.5703125" style="80" customWidth="1"/>
    <col min="11270" max="11270" width="17.140625" style="80" customWidth="1"/>
    <col min="11271" max="11271" width="10.42578125" style="80" customWidth="1"/>
    <col min="11272" max="11272" width="4.42578125" style="80" customWidth="1"/>
    <col min="11273" max="11275" width="12.7109375" style="80" customWidth="1"/>
    <col min="11276" max="11277" width="10.5703125" style="80" customWidth="1"/>
    <col min="11278" max="11519" width="9.140625" style="80"/>
    <col min="11520" max="11520" width="4.42578125" style="80" customWidth="1"/>
    <col min="11521" max="11521" width="45.28515625" style="80" customWidth="1"/>
    <col min="11522" max="11522" width="17.28515625" style="80" customWidth="1"/>
    <col min="11523" max="11523" width="4.42578125" style="80" customWidth="1"/>
    <col min="11524" max="11524" width="15" style="80" customWidth="1"/>
    <col min="11525" max="11525" width="29.5703125" style="80" customWidth="1"/>
    <col min="11526" max="11526" width="17.140625" style="80" customWidth="1"/>
    <col min="11527" max="11527" width="10.42578125" style="80" customWidth="1"/>
    <col min="11528" max="11528" width="4.42578125" style="80" customWidth="1"/>
    <col min="11529" max="11531" width="12.7109375" style="80" customWidth="1"/>
    <col min="11532" max="11533" width="10.5703125" style="80" customWidth="1"/>
    <col min="11534" max="11775" width="9.140625" style="80"/>
    <col min="11776" max="11776" width="4.42578125" style="80" customWidth="1"/>
    <col min="11777" max="11777" width="45.28515625" style="80" customWidth="1"/>
    <col min="11778" max="11778" width="17.28515625" style="80" customWidth="1"/>
    <col min="11779" max="11779" width="4.42578125" style="80" customWidth="1"/>
    <col min="11780" max="11780" width="15" style="80" customWidth="1"/>
    <col min="11781" max="11781" width="29.5703125" style="80" customWidth="1"/>
    <col min="11782" max="11782" width="17.140625" style="80" customWidth="1"/>
    <col min="11783" max="11783" width="10.42578125" style="80" customWidth="1"/>
    <col min="11784" max="11784" width="4.42578125" style="80" customWidth="1"/>
    <col min="11785" max="11787" width="12.7109375" style="80" customWidth="1"/>
    <col min="11788" max="11789" width="10.5703125" style="80" customWidth="1"/>
    <col min="11790" max="12031" width="9.140625" style="80"/>
    <col min="12032" max="12032" width="4.42578125" style="80" customWidth="1"/>
    <col min="12033" max="12033" width="45.28515625" style="80" customWidth="1"/>
    <col min="12034" max="12034" width="17.28515625" style="80" customWidth="1"/>
    <col min="12035" max="12035" width="4.42578125" style="80" customWidth="1"/>
    <col min="12036" max="12036" width="15" style="80" customWidth="1"/>
    <col min="12037" max="12037" width="29.5703125" style="80" customWidth="1"/>
    <col min="12038" max="12038" width="17.140625" style="80" customWidth="1"/>
    <col min="12039" max="12039" width="10.42578125" style="80" customWidth="1"/>
    <col min="12040" max="12040" width="4.42578125" style="80" customWidth="1"/>
    <col min="12041" max="12043" width="12.7109375" style="80" customWidth="1"/>
    <col min="12044" max="12045" width="10.5703125" style="80" customWidth="1"/>
    <col min="12046" max="12287" width="9.140625" style="80"/>
    <col min="12288" max="12288" width="4.42578125" style="80" customWidth="1"/>
    <col min="12289" max="12289" width="45.28515625" style="80" customWidth="1"/>
    <col min="12290" max="12290" width="17.28515625" style="80" customWidth="1"/>
    <col min="12291" max="12291" width="4.42578125" style="80" customWidth="1"/>
    <col min="12292" max="12292" width="15" style="80" customWidth="1"/>
    <col min="12293" max="12293" width="29.5703125" style="80" customWidth="1"/>
    <col min="12294" max="12294" width="17.140625" style="80" customWidth="1"/>
    <col min="12295" max="12295" width="10.42578125" style="80" customWidth="1"/>
    <col min="12296" max="12296" width="4.42578125" style="80" customWidth="1"/>
    <col min="12297" max="12299" width="12.7109375" style="80" customWidth="1"/>
    <col min="12300" max="12301" width="10.5703125" style="80" customWidth="1"/>
    <col min="12302" max="12543" width="9.140625" style="80"/>
    <col min="12544" max="12544" width="4.42578125" style="80" customWidth="1"/>
    <col min="12545" max="12545" width="45.28515625" style="80" customWidth="1"/>
    <col min="12546" max="12546" width="17.28515625" style="80" customWidth="1"/>
    <col min="12547" max="12547" width="4.42578125" style="80" customWidth="1"/>
    <col min="12548" max="12548" width="15" style="80" customWidth="1"/>
    <col min="12549" max="12549" width="29.5703125" style="80" customWidth="1"/>
    <col min="12550" max="12550" width="17.140625" style="80" customWidth="1"/>
    <col min="12551" max="12551" width="10.42578125" style="80" customWidth="1"/>
    <col min="12552" max="12552" width="4.42578125" style="80" customWidth="1"/>
    <col min="12553" max="12555" width="12.7109375" style="80" customWidth="1"/>
    <col min="12556" max="12557" width="10.5703125" style="80" customWidth="1"/>
    <col min="12558" max="12799" width="9.140625" style="80"/>
    <col min="12800" max="12800" width="4.42578125" style="80" customWidth="1"/>
    <col min="12801" max="12801" width="45.28515625" style="80" customWidth="1"/>
    <col min="12802" max="12802" width="17.28515625" style="80" customWidth="1"/>
    <col min="12803" max="12803" width="4.42578125" style="80" customWidth="1"/>
    <col min="12804" max="12804" width="15" style="80" customWidth="1"/>
    <col min="12805" max="12805" width="29.5703125" style="80" customWidth="1"/>
    <col min="12806" max="12806" width="17.140625" style="80" customWidth="1"/>
    <col min="12807" max="12807" width="10.42578125" style="80" customWidth="1"/>
    <col min="12808" max="12808" width="4.42578125" style="80" customWidth="1"/>
    <col min="12809" max="12811" width="12.7109375" style="80" customWidth="1"/>
    <col min="12812" max="12813" width="10.5703125" style="80" customWidth="1"/>
    <col min="12814" max="13055" width="9.140625" style="80"/>
    <col min="13056" max="13056" width="4.42578125" style="80" customWidth="1"/>
    <col min="13057" max="13057" width="45.28515625" style="80" customWidth="1"/>
    <col min="13058" max="13058" width="17.28515625" style="80" customWidth="1"/>
    <col min="13059" max="13059" width="4.42578125" style="80" customWidth="1"/>
    <col min="13060" max="13060" width="15" style="80" customWidth="1"/>
    <col min="13061" max="13061" width="29.5703125" style="80" customWidth="1"/>
    <col min="13062" max="13062" width="17.140625" style="80" customWidth="1"/>
    <col min="13063" max="13063" width="10.42578125" style="80" customWidth="1"/>
    <col min="13064" max="13064" width="4.42578125" style="80" customWidth="1"/>
    <col min="13065" max="13067" width="12.7109375" style="80" customWidth="1"/>
    <col min="13068" max="13069" width="10.5703125" style="80" customWidth="1"/>
    <col min="13070" max="13311" width="9.140625" style="80"/>
    <col min="13312" max="13312" width="4.42578125" style="80" customWidth="1"/>
    <col min="13313" max="13313" width="45.28515625" style="80" customWidth="1"/>
    <col min="13314" max="13314" width="17.28515625" style="80" customWidth="1"/>
    <col min="13315" max="13315" width="4.42578125" style="80" customWidth="1"/>
    <col min="13316" max="13316" width="15" style="80" customWidth="1"/>
    <col min="13317" max="13317" width="29.5703125" style="80" customWidth="1"/>
    <col min="13318" max="13318" width="17.140625" style="80" customWidth="1"/>
    <col min="13319" max="13319" width="10.42578125" style="80" customWidth="1"/>
    <col min="13320" max="13320" width="4.42578125" style="80" customWidth="1"/>
    <col min="13321" max="13323" width="12.7109375" style="80" customWidth="1"/>
    <col min="13324" max="13325" width="10.5703125" style="80" customWidth="1"/>
    <col min="13326" max="13567" width="9.140625" style="80"/>
    <col min="13568" max="13568" width="4.42578125" style="80" customWidth="1"/>
    <col min="13569" max="13569" width="45.28515625" style="80" customWidth="1"/>
    <col min="13570" max="13570" width="17.28515625" style="80" customWidth="1"/>
    <col min="13571" max="13571" width="4.42578125" style="80" customWidth="1"/>
    <col min="13572" max="13572" width="15" style="80" customWidth="1"/>
    <col min="13573" max="13573" width="29.5703125" style="80" customWidth="1"/>
    <col min="13574" max="13574" width="17.140625" style="80" customWidth="1"/>
    <col min="13575" max="13575" width="10.42578125" style="80" customWidth="1"/>
    <col min="13576" max="13576" width="4.42578125" style="80" customWidth="1"/>
    <col min="13577" max="13579" width="12.7109375" style="80" customWidth="1"/>
    <col min="13580" max="13581" width="10.5703125" style="80" customWidth="1"/>
    <col min="13582" max="13823" width="9.140625" style="80"/>
    <col min="13824" max="13824" width="4.42578125" style="80" customWidth="1"/>
    <col min="13825" max="13825" width="45.28515625" style="80" customWidth="1"/>
    <col min="13826" max="13826" width="17.28515625" style="80" customWidth="1"/>
    <col min="13827" max="13827" width="4.42578125" style="80" customWidth="1"/>
    <col min="13828" max="13828" width="15" style="80" customWidth="1"/>
    <col min="13829" max="13829" width="29.5703125" style="80" customWidth="1"/>
    <col min="13830" max="13830" width="17.140625" style="80" customWidth="1"/>
    <col min="13831" max="13831" width="10.42578125" style="80" customWidth="1"/>
    <col min="13832" max="13832" width="4.42578125" style="80" customWidth="1"/>
    <col min="13833" max="13835" width="12.7109375" style="80" customWidth="1"/>
    <col min="13836" max="13837" width="10.5703125" style="80" customWidth="1"/>
    <col min="13838" max="14079" width="9.140625" style="80"/>
    <col min="14080" max="14080" width="4.42578125" style="80" customWidth="1"/>
    <col min="14081" max="14081" width="45.28515625" style="80" customWidth="1"/>
    <col min="14082" max="14082" width="17.28515625" style="80" customWidth="1"/>
    <col min="14083" max="14083" width="4.42578125" style="80" customWidth="1"/>
    <col min="14084" max="14084" width="15" style="80" customWidth="1"/>
    <col min="14085" max="14085" width="29.5703125" style="80" customWidth="1"/>
    <col min="14086" max="14086" width="17.140625" style="80" customWidth="1"/>
    <col min="14087" max="14087" width="10.42578125" style="80" customWidth="1"/>
    <col min="14088" max="14088" width="4.42578125" style="80" customWidth="1"/>
    <col min="14089" max="14091" width="12.7109375" style="80" customWidth="1"/>
    <col min="14092" max="14093" width="10.5703125" style="80" customWidth="1"/>
    <col min="14094" max="14335" width="9.140625" style="80"/>
    <col min="14336" max="14336" width="4.42578125" style="80" customWidth="1"/>
    <col min="14337" max="14337" width="45.28515625" style="80" customWidth="1"/>
    <col min="14338" max="14338" width="17.28515625" style="80" customWidth="1"/>
    <col min="14339" max="14339" width="4.42578125" style="80" customWidth="1"/>
    <col min="14340" max="14340" width="15" style="80" customWidth="1"/>
    <col min="14341" max="14341" width="29.5703125" style="80" customWidth="1"/>
    <col min="14342" max="14342" width="17.140625" style="80" customWidth="1"/>
    <col min="14343" max="14343" width="10.42578125" style="80" customWidth="1"/>
    <col min="14344" max="14344" width="4.42578125" style="80" customWidth="1"/>
    <col min="14345" max="14347" width="12.7109375" style="80" customWidth="1"/>
    <col min="14348" max="14349" width="10.5703125" style="80" customWidth="1"/>
    <col min="14350" max="14591" width="9.140625" style="80"/>
    <col min="14592" max="14592" width="4.42578125" style="80" customWidth="1"/>
    <col min="14593" max="14593" width="45.28515625" style="80" customWidth="1"/>
    <col min="14594" max="14594" width="17.28515625" style="80" customWidth="1"/>
    <col min="14595" max="14595" width="4.42578125" style="80" customWidth="1"/>
    <col min="14596" max="14596" width="15" style="80" customWidth="1"/>
    <col min="14597" max="14597" width="29.5703125" style="80" customWidth="1"/>
    <col min="14598" max="14598" width="17.140625" style="80" customWidth="1"/>
    <col min="14599" max="14599" width="10.42578125" style="80" customWidth="1"/>
    <col min="14600" max="14600" width="4.42578125" style="80" customWidth="1"/>
    <col min="14601" max="14603" width="12.7109375" style="80" customWidth="1"/>
    <col min="14604" max="14605" width="10.5703125" style="80" customWidth="1"/>
    <col min="14606" max="14847" width="9.140625" style="80"/>
    <col min="14848" max="14848" width="4.42578125" style="80" customWidth="1"/>
    <col min="14849" max="14849" width="45.28515625" style="80" customWidth="1"/>
    <col min="14850" max="14850" width="17.28515625" style="80" customWidth="1"/>
    <col min="14851" max="14851" width="4.42578125" style="80" customWidth="1"/>
    <col min="14852" max="14852" width="15" style="80" customWidth="1"/>
    <col min="14853" max="14853" width="29.5703125" style="80" customWidth="1"/>
    <col min="14854" max="14854" width="17.140625" style="80" customWidth="1"/>
    <col min="14855" max="14855" width="10.42578125" style="80" customWidth="1"/>
    <col min="14856" max="14856" width="4.42578125" style="80" customWidth="1"/>
    <col min="14857" max="14859" width="12.7109375" style="80" customWidth="1"/>
    <col min="14860" max="14861" width="10.5703125" style="80" customWidth="1"/>
    <col min="14862" max="15103" width="9.140625" style="80"/>
    <col min="15104" max="15104" width="4.42578125" style="80" customWidth="1"/>
    <col min="15105" max="15105" width="45.28515625" style="80" customWidth="1"/>
    <col min="15106" max="15106" width="17.28515625" style="80" customWidth="1"/>
    <col min="15107" max="15107" width="4.42578125" style="80" customWidth="1"/>
    <col min="15108" max="15108" width="15" style="80" customWidth="1"/>
    <col min="15109" max="15109" width="29.5703125" style="80" customWidth="1"/>
    <col min="15110" max="15110" width="17.140625" style="80" customWidth="1"/>
    <col min="15111" max="15111" width="10.42578125" style="80" customWidth="1"/>
    <col min="15112" max="15112" width="4.42578125" style="80" customWidth="1"/>
    <col min="15113" max="15115" width="12.7109375" style="80" customWidth="1"/>
    <col min="15116" max="15117" width="10.5703125" style="80" customWidth="1"/>
    <col min="15118" max="15359" width="9.140625" style="80"/>
    <col min="15360" max="15360" width="4.42578125" style="80" customWidth="1"/>
    <col min="15361" max="15361" width="45.28515625" style="80" customWidth="1"/>
    <col min="15362" max="15362" width="17.28515625" style="80" customWidth="1"/>
    <col min="15363" max="15363" width="4.42578125" style="80" customWidth="1"/>
    <col min="15364" max="15364" width="15" style="80" customWidth="1"/>
    <col min="15365" max="15365" width="29.5703125" style="80" customWidth="1"/>
    <col min="15366" max="15366" width="17.140625" style="80" customWidth="1"/>
    <col min="15367" max="15367" width="10.42578125" style="80" customWidth="1"/>
    <col min="15368" max="15368" width="4.42578125" style="80" customWidth="1"/>
    <col min="15369" max="15371" width="12.7109375" style="80" customWidth="1"/>
    <col min="15372" max="15373" width="10.5703125" style="80" customWidth="1"/>
    <col min="15374" max="15615" width="9.140625" style="80"/>
    <col min="15616" max="15616" width="4.42578125" style="80" customWidth="1"/>
    <col min="15617" max="15617" width="45.28515625" style="80" customWidth="1"/>
    <col min="15618" max="15618" width="17.28515625" style="80" customWidth="1"/>
    <col min="15619" max="15619" width="4.42578125" style="80" customWidth="1"/>
    <col min="15620" max="15620" width="15" style="80" customWidth="1"/>
    <col min="15621" max="15621" width="29.5703125" style="80" customWidth="1"/>
    <col min="15622" max="15622" width="17.140625" style="80" customWidth="1"/>
    <col min="15623" max="15623" width="10.42578125" style="80" customWidth="1"/>
    <col min="15624" max="15624" width="4.42578125" style="80" customWidth="1"/>
    <col min="15625" max="15627" width="12.7109375" style="80" customWidth="1"/>
    <col min="15628" max="15629" width="10.5703125" style="80" customWidth="1"/>
    <col min="15630" max="15871" width="9.140625" style="80"/>
    <col min="15872" max="15872" width="4.42578125" style="80" customWidth="1"/>
    <col min="15873" max="15873" width="45.28515625" style="80" customWidth="1"/>
    <col min="15874" max="15874" width="17.28515625" style="80" customWidth="1"/>
    <col min="15875" max="15875" width="4.42578125" style="80" customWidth="1"/>
    <col min="15876" max="15876" width="15" style="80" customWidth="1"/>
    <col min="15877" max="15877" width="29.5703125" style="80" customWidth="1"/>
    <col min="15878" max="15878" width="17.140625" style="80" customWidth="1"/>
    <col min="15879" max="15879" width="10.42578125" style="80" customWidth="1"/>
    <col min="15880" max="15880" width="4.42578125" style="80" customWidth="1"/>
    <col min="15881" max="15883" width="12.7109375" style="80" customWidth="1"/>
    <col min="15884" max="15885" width="10.5703125" style="80" customWidth="1"/>
    <col min="15886" max="16127" width="9.140625" style="80"/>
    <col min="16128" max="16128" width="4.42578125" style="80" customWidth="1"/>
    <col min="16129" max="16129" width="45.28515625" style="80" customWidth="1"/>
    <col min="16130" max="16130" width="17.28515625" style="80" customWidth="1"/>
    <col min="16131" max="16131" width="4.42578125" style="80" customWidth="1"/>
    <col min="16132" max="16132" width="15" style="80" customWidth="1"/>
    <col min="16133" max="16133" width="29.5703125" style="80" customWidth="1"/>
    <col min="16134" max="16134" width="17.140625" style="80" customWidth="1"/>
    <col min="16135" max="16135" width="10.42578125" style="80" customWidth="1"/>
    <col min="16136" max="16136" width="4.42578125" style="80" customWidth="1"/>
    <col min="16137" max="16139" width="12.7109375" style="80" customWidth="1"/>
    <col min="16140" max="16141" width="10.5703125" style="80" customWidth="1"/>
    <col min="16142" max="16384" width="9.140625" style="80"/>
  </cols>
  <sheetData>
    <row r="1" spans="1:9" x14ac:dyDescent="0.2">
      <c r="C1" s="117" t="s">
        <v>0</v>
      </c>
      <c r="D1" s="81"/>
      <c r="E1" s="81"/>
    </row>
    <row r="2" spans="1:9" x14ac:dyDescent="0.2">
      <c r="C2" s="117" t="s">
        <v>104</v>
      </c>
      <c r="D2" s="81"/>
      <c r="E2" s="81"/>
      <c r="I2" s="57"/>
    </row>
    <row r="3" spans="1:9" x14ac:dyDescent="0.2">
      <c r="C3" s="117" t="s">
        <v>2</v>
      </c>
      <c r="D3" s="81"/>
      <c r="E3" s="81"/>
      <c r="I3" s="82"/>
    </row>
    <row r="4" spans="1:9" x14ac:dyDescent="0.2">
      <c r="C4" s="117"/>
      <c r="D4" s="81"/>
      <c r="E4" s="81"/>
    </row>
    <row r="6" spans="1:9" x14ac:dyDescent="0.2">
      <c r="C6" s="118"/>
    </row>
    <row r="8" spans="1:9" x14ac:dyDescent="0.2">
      <c r="C8" s="118"/>
    </row>
    <row r="9" spans="1:9" x14ac:dyDescent="0.2">
      <c r="C9" s="119"/>
      <c r="E9" s="85" t="s">
        <v>5</v>
      </c>
      <c r="G9" s="84" t="s">
        <v>6</v>
      </c>
    </row>
    <row r="10" spans="1:9" x14ac:dyDescent="0.2">
      <c r="A10" s="84" t="s">
        <v>7</v>
      </c>
      <c r="C10" s="120" t="s">
        <v>105</v>
      </c>
      <c r="E10" s="85" t="s">
        <v>9</v>
      </c>
      <c r="G10" s="85" t="s">
        <v>10</v>
      </c>
    </row>
    <row r="11" spans="1:9" x14ac:dyDescent="0.2">
      <c r="A11" s="59" t="s">
        <v>11</v>
      </c>
      <c r="B11" s="60"/>
      <c r="C11" s="121" t="s">
        <v>14</v>
      </c>
      <c r="E11" s="59" t="s">
        <v>13</v>
      </c>
      <c r="F11" s="59" t="s">
        <v>15</v>
      </c>
      <c r="G11" s="59" t="s">
        <v>14</v>
      </c>
    </row>
    <row r="12" spans="1:9" x14ac:dyDescent="0.2">
      <c r="C12" s="118"/>
    </row>
    <row r="13" spans="1:9" x14ac:dyDescent="0.2">
      <c r="A13" s="84">
        <v>1</v>
      </c>
      <c r="B13" s="61" t="s">
        <v>22</v>
      </c>
      <c r="C13" s="118"/>
      <c r="G13" s="83"/>
    </row>
    <row r="14" spans="1:9" x14ac:dyDescent="0.2">
      <c r="A14" s="84">
        <v>2</v>
      </c>
      <c r="B14" s="86" t="s">
        <v>106</v>
      </c>
      <c r="C14" s="118">
        <v>0</v>
      </c>
      <c r="D14" s="83"/>
      <c r="E14" s="87">
        <v>40.631513864540828</v>
      </c>
      <c r="F14" s="88"/>
      <c r="G14" s="83">
        <f t="shared" ref="G14:G24" si="0">+E14*C14</f>
        <v>0</v>
      </c>
      <c r="H14" s="89">
        <f t="shared" ref="H14:H24" si="1">+G14/$G$47</f>
        <v>0</v>
      </c>
    </row>
    <row r="15" spans="1:9" x14ac:dyDescent="0.2">
      <c r="A15" s="84">
        <v>3</v>
      </c>
      <c r="B15" s="86" t="s">
        <v>24</v>
      </c>
      <c r="C15" s="118">
        <v>0</v>
      </c>
      <c r="E15" s="87">
        <v>9.2589639029940383</v>
      </c>
      <c r="F15" s="88"/>
      <c r="G15" s="83">
        <f t="shared" si="0"/>
        <v>0</v>
      </c>
      <c r="H15" s="89">
        <f t="shared" si="1"/>
        <v>0</v>
      </c>
    </row>
    <row r="16" spans="1:9" x14ac:dyDescent="0.2">
      <c r="A16" s="84">
        <v>4</v>
      </c>
      <c r="B16" s="86" t="s">
        <v>26</v>
      </c>
      <c r="C16" s="118">
        <v>48545844</v>
      </c>
      <c r="E16" s="87">
        <v>13.282087891092193</v>
      </c>
      <c r="F16" s="88"/>
      <c r="G16" s="83">
        <f t="shared" si="0"/>
        <v>644790166.75525057</v>
      </c>
      <c r="H16" s="89">
        <f t="shared" si="1"/>
        <v>5.3481029573602575E-2</v>
      </c>
    </row>
    <row r="17" spans="1:12" x14ac:dyDescent="0.2">
      <c r="A17" s="84">
        <v>5</v>
      </c>
      <c r="B17" s="86" t="s">
        <v>28</v>
      </c>
      <c r="C17" s="118">
        <v>99073890</v>
      </c>
      <c r="E17" s="87">
        <v>12.475442220578916</v>
      </c>
      <c r="F17" s="88"/>
      <c r="G17" s="83">
        <f t="shared" si="0"/>
        <v>1235990590.2629912</v>
      </c>
      <c r="H17" s="89">
        <f t="shared" si="1"/>
        <v>0.10251714855267101</v>
      </c>
    </row>
    <row r="18" spans="1:12" x14ac:dyDescent="0.2">
      <c r="A18" s="84">
        <v>6</v>
      </c>
      <c r="B18" s="86" t="s">
        <v>30</v>
      </c>
      <c r="C18" s="118">
        <v>13133400</v>
      </c>
      <c r="E18" s="87">
        <v>20.534410536465447</v>
      </c>
      <c r="F18" s="88"/>
      <c r="G18" s="83">
        <f t="shared" si="0"/>
        <v>269686627.33961529</v>
      </c>
      <c r="H18" s="89">
        <f t="shared" si="1"/>
        <v>2.2368701068963152E-2</v>
      </c>
    </row>
    <row r="19" spans="1:12" x14ac:dyDescent="0.2">
      <c r="A19" s="84">
        <v>7</v>
      </c>
      <c r="B19" s="86" t="s">
        <v>32</v>
      </c>
      <c r="C19" s="118">
        <v>450656</v>
      </c>
      <c r="E19" s="87">
        <v>577.5</v>
      </c>
      <c r="F19" s="88"/>
      <c r="G19" s="83">
        <f t="shared" si="0"/>
        <v>260253840</v>
      </c>
      <c r="H19" s="89">
        <f t="shared" si="1"/>
        <v>2.158631448076483E-2</v>
      </c>
    </row>
    <row r="20" spans="1:12" x14ac:dyDescent="0.2">
      <c r="A20" s="84">
        <v>8</v>
      </c>
      <c r="B20" s="86" t="s">
        <v>34</v>
      </c>
      <c r="C20" s="118">
        <v>29352086</v>
      </c>
      <c r="E20" s="87">
        <v>12.475442220578916</v>
      </c>
      <c r="F20" s="88"/>
      <c r="G20" s="83">
        <f t="shared" si="0"/>
        <v>366180252.94646335</v>
      </c>
      <c r="H20" s="89">
        <f t="shared" si="1"/>
        <v>3.0372201604204455E-2</v>
      </c>
    </row>
    <row r="21" spans="1:12" x14ac:dyDescent="0.2">
      <c r="A21" s="84">
        <v>9</v>
      </c>
      <c r="B21" s="80" t="s">
        <v>36</v>
      </c>
      <c r="C21" s="118">
        <v>26398176</v>
      </c>
      <c r="E21" s="87">
        <v>10.555894896280392</v>
      </c>
      <c r="F21" s="88"/>
      <c r="G21" s="83">
        <f t="shared" si="0"/>
        <v>278656371.30951154</v>
      </c>
      <c r="H21" s="89">
        <f t="shared" si="1"/>
        <v>2.3112681308202369E-2</v>
      </c>
    </row>
    <row r="22" spans="1:12" x14ac:dyDescent="0.2">
      <c r="A22" s="84">
        <v>10</v>
      </c>
      <c r="B22" s="86" t="s">
        <v>38</v>
      </c>
      <c r="C22" s="118">
        <v>1342964</v>
      </c>
      <c r="E22" s="87">
        <v>252.16966638331266</v>
      </c>
      <c r="F22" s="88"/>
      <c r="G22" s="83">
        <f t="shared" si="0"/>
        <v>338654783.8447991</v>
      </c>
      <c r="H22" s="89">
        <f t="shared" si="1"/>
        <v>2.8089148135102521E-2</v>
      </c>
    </row>
    <row r="23" spans="1:12" x14ac:dyDescent="0.2">
      <c r="A23" s="84">
        <v>11</v>
      </c>
      <c r="B23" s="86" t="s">
        <v>40</v>
      </c>
      <c r="C23" s="118">
        <v>92791</v>
      </c>
      <c r="E23" s="87">
        <v>600</v>
      </c>
      <c r="F23" s="88"/>
      <c r="G23" s="83">
        <f t="shared" si="0"/>
        <v>55674600</v>
      </c>
      <c r="H23" s="89">
        <f t="shared" si="1"/>
        <v>4.6178355108642761E-3</v>
      </c>
    </row>
    <row r="24" spans="1:12" x14ac:dyDescent="0.2">
      <c r="A24" s="84">
        <v>12</v>
      </c>
      <c r="B24" s="86" t="s">
        <v>42</v>
      </c>
      <c r="C24" s="118">
        <v>5682962</v>
      </c>
      <c r="E24" s="90">
        <v>13.64</v>
      </c>
      <c r="F24" s="88"/>
      <c r="G24" s="83">
        <f t="shared" si="0"/>
        <v>77515601.680000007</v>
      </c>
      <c r="H24" s="89">
        <f t="shared" si="1"/>
        <v>6.4294004462342709E-3</v>
      </c>
    </row>
    <row r="25" spans="1:12" x14ac:dyDescent="0.2">
      <c r="A25" s="84">
        <v>13</v>
      </c>
      <c r="B25" s="86" t="s">
        <v>44</v>
      </c>
      <c r="C25" s="118"/>
      <c r="F25" s="84"/>
    </row>
    <row r="26" spans="1:12" x14ac:dyDescent="0.2">
      <c r="A26" s="84">
        <v>14</v>
      </c>
      <c r="B26" s="86" t="s">
        <v>45</v>
      </c>
      <c r="C26" s="118">
        <v>755244</v>
      </c>
      <c r="E26" s="91">
        <v>-172</v>
      </c>
      <c r="F26" s="92"/>
      <c r="G26" s="83">
        <f t="shared" ref="G26:G29" si="2">+E26*C26</f>
        <v>-129901968</v>
      </c>
      <c r="H26" s="89">
        <f>+G26/$G$47</f>
        <v>-1.0774498977299429E-2</v>
      </c>
    </row>
    <row r="27" spans="1:12" x14ac:dyDescent="0.2">
      <c r="A27" s="84">
        <v>15</v>
      </c>
      <c r="B27" s="86" t="s">
        <v>47</v>
      </c>
      <c r="C27" s="118">
        <v>206377</v>
      </c>
      <c r="E27" s="91">
        <v>-128.90259721603724</v>
      </c>
      <c r="F27" s="92"/>
      <c r="G27" s="83">
        <f t="shared" si="2"/>
        <v>-26602531.305654116</v>
      </c>
      <c r="H27" s="89">
        <f>+G27/$G$47</f>
        <v>-2.2065019549691988E-3</v>
      </c>
    </row>
    <row r="28" spans="1:12" x14ac:dyDescent="0.2">
      <c r="A28" s="84">
        <v>16</v>
      </c>
      <c r="B28" s="93" t="s">
        <v>49</v>
      </c>
      <c r="C28" s="118">
        <v>5912170</v>
      </c>
      <c r="E28" s="87">
        <v>41.313715945245157</v>
      </c>
      <c r="F28" s="88"/>
      <c r="G28" s="83">
        <f t="shared" si="2"/>
        <v>244253712.00000006</v>
      </c>
      <c r="H28" s="89">
        <f>+G28/$G$47</f>
        <v>2.0259210931627993E-2</v>
      </c>
    </row>
    <row r="29" spans="1:12" ht="15.75" x14ac:dyDescent="0.25">
      <c r="A29" s="84">
        <f>A28+1</f>
        <v>17</v>
      </c>
      <c r="B29" s="94" t="s">
        <v>51</v>
      </c>
      <c r="C29" s="118">
        <v>47737593</v>
      </c>
      <c r="E29" s="90">
        <v>80.938831174154373</v>
      </c>
      <c r="F29" s="88"/>
      <c r="G29" s="83">
        <f t="shared" si="2"/>
        <v>3863824980.4874935</v>
      </c>
      <c r="H29" s="89">
        <f>+G29/$G$47</f>
        <v>0.32047842647562108</v>
      </c>
      <c r="L29" s="62"/>
    </row>
    <row r="30" spans="1:12" x14ac:dyDescent="0.2">
      <c r="A30" s="84">
        <f t="shared" ref="A30:A48" si="3">A29+1</f>
        <v>18</v>
      </c>
      <c r="B30" s="86" t="s">
        <v>53</v>
      </c>
      <c r="C30" s="122">
        <v>278684153</v>
      </c>
      <c r="D30" s="83"/>
      <c r="E30" s="96">
        <v>26.806751033552004</v>
      </c>
      <c r="F30" s="84"/>
      <c r="G30" s="95">
        <f>SUM(G14:G29)</f>
        <v>7478977027.3204708</v>
      </c>
      <c r="H30" s="97">
        <f>+G30/$G$47</f>
        <v>0.62033109715558998</v>
      </c>
    </row>
    <row r="31" spans="1:12" x14ac:dyDescent="0.2">
      <c r="A31" s="84">
        <f t="shared" si="3"/>
        <v>19</v>
      </c>
      <c r="C31" s="118"/>
      <c r="F31" s="84"/>
    </row>
    <row r="32" spans="1:12" x14ac:dyDescent="0.2">
      <c r="A32" s="84">
        <f t="shared" si="3"/>
        <v>20</v>
      </c>
      <c r="B32" s="63" t="s">
        <v>54</v>
      </c>
      <c r="C32" s="118"/>
      <c r="E32" s="90"/>
      <c r="F32" s="84"/>
      <c r="G32" s="83"/>
    </row>
    <row r="33" spans="1:11" x14ac:dyDescent="0.2">
      <c r="A33" s="84">
        <f t="shared" si="3"/>
        <v>21</v>
      </c>
      <c r="B33" s="86" t="s">
        <v>55</v>
      </c>
      <c r="C33" s="118">
        <v>0</v>
      </c>
      <c r="E33" s="90">
        <v>35.540130672483258</v>
      </c>
      <c r="F33" s="88"/>
      <c r="G33" s="83">
        <f t="shared" ref="G33:G39" si="4">+E33*C33</f>
        <v>0</v>
      </c>
      <c r="H33" s="89">
        <f t="shared" ref="H33:H40" si="5">+G33/$G$47</f>
        <v>0</v>
      </c>
      <c r="I33" s="86"/>
    </row>
    <row r="34" spans="1:11" x14ac:dyDescent="0.2">
      <c r="A34" s="84">
        <f t="shared" si="3"/>
        <v>22</v>
      </c>
      <c r="B34" s="86" t="s">
        <v>57</v>
      </c>
      <c r="C34" s="118">
        <v>16578684</v>
      </c>
      <c r="E34" s="90">
        <v>265.34745637718657</v>
      </c>
      <c r="F34" s="88"/>
      <c r="G34" s="83">
        <f t="shared" si="4"/>
        <v>4399111629.4811611</v>
      </c>
      <c r="H34" s="89">
        <f t="shared" si="5"/>
        <v>0.3648768720183731</v>
      </c>
    </row>
    <row r="35" spans="1:11" x14ac:dyDescent="0.2">
      <c r="A35" s="84">
        <f t="shared" si="3"/>
        <v>23</v>
      </c>
      <c r="B35" s="86" t="s">
        <v>59</v>
      </c>
      <c r="C35" s="118">
        <v>1730362</v>
      </c>
      <c r="E35" s="90">
        <v>25.632086115658815</v>
      </c>
      <c r="F35" s="88"/>
      <c r="G35" s="83">
        <f t="shared" si="4"/>
        <v>44352787.795263618</v>
      </c>
      <c r="H35" s="89">
        <f t="shared" si="5"/>
        <v>3.6787669509398538E-3</v>
      </c>
    </row>
    <row r="36" spans="1:11" x14ac:dyDescent="0.2">
      <c r="A36" s="84">
        <f t="shared" si="3"/>
        <v>24</v>
      </c>
      <c r="B36" s="86" t="s">
        <v>61</v>
      </c>
      <c r="C36" s="118">
        <v>0</v>
      </c>
      <c r="E36" s="90">
        <v>105.65476463046065</v>
      </c>
      <c r="F36" s="88"/>
      <c r="G36" s="83">
        <f t="shared" si="4"/>
        <v>0</v>
      </c>
      <c r="H36" s="89">
        <f t="shared" si="5"/>
        <v>0</v>
      </c>
    </row>
    <row r="37" spans="1:11" x14ac:dyDescent="0.2">
      <c r="A37" s="84">
        <f t="shared" si="3"/>
        <v>25</v>
      </c>
      <c r="B37" s="86" t="s">
        <v>63</v>
      </c>
      <c r="C37" s="118">
        <v>0</v>
      </c>
      <c r="E37" s="90">
        <v>105.57702874844367</v>
      </c>
      <c r="F37" s="88"/>
      <c r="G37" s="83">
        <f t="shared" si="4"/>
        <v>0</v>
      </c>
      <c r="H37" s="89">
        <f t="shared" si="5"/>
        <v>0</v>
      </c>
    </row>
    <row r="38" spans="1:11" x14ac:dyDescent="0.2">
      <c r="A38" s="84">
        <f t="shared" si="3"/>
        <v>26</v>
      </c>
      <c r="B38" s="86" t="s">
        <v>65</v>
      </c>
      <c r="C38" s="118">
        <v>0</v>
      </c>
      <c r="E38" s="90">
        <v>35.079050920703779</v>
      </c>
      <c r="F38" s="88"/>
      <c r="G38" s="83">
        <f t="shared" ref="G38" si="6">+E38*C38</f>
        <v>0</v>
      </c>
      <c r="H38" s="89">
        <f t="shared" si="5"/>
        <v>0</v>
      </c>
    </row>
    <row r="39" spans="1:11" x14ac:dyDescent="0.2">
      <c r="A39" s="84">
        <f t="shared" si="3"/>
        <v>27</v>
      </c>
      <c r="B39" s="98" t="s">
        <v>67</v>
      </c>
      <c r="C39" s="118">
        <v>0</v>
      </c>
      <c r="E39" s="90">
        <v>35.086659469252318</v>
      </c>
      <c r="F39" s="88"/>
      <c r="G39" s="83">
        <f t="shared" si="4"/>
        <v>0</v>
      </c>
      <c r="H39" s="89">
        <f t="shared" si="5"/>
        <v>0</v>
      </c>
    </row>
    <row r="40" spans="1:11" x14ac:dyDescent="0.2">
      <c r="A40" s="84">
        <f t="shared" si="3"/>
        <v>28</v>
      </c>
      <c r="B40" s="86" t="s">
        <v>69</v>
      </c>
      <c r="C40" s="122">
        <v>18309046</v>
      </c>
      <c r="D40" s="83"/>
      <c r="E40" s="96">
        <v>242.69229632589401</v>
      </c>
      <c r="F40" s="84"/>
      <c r="G40" s="95">
        <f>SUM(G33:G39)</f>
        <v>4443464417.2764244</v>
      </c>
      <c r="H40" s="97">
        <f t="shared" si="5"/>
        <v>0.36855563896931293</v>
      </c>
    </row>
    <row r="41" spans="1:11" x14ac:dyDescent="0.2">
      <c r="A41" s="84">
        <f t="shared" si="3"/>
        <v>29</v>
      </c>
      <c r="B41" s="86"/>
      <c r="C41" s="118"/>
      <c r="D41" s="83"/>
      <c r="E41" s="90"/>
      <c r="F41" s="84"/>
      <c r="G41" s="83"/>
      <c r="H41" s="89"/>
    </row>
    <row r="42" spans="1:11" x14ac:dyDescent="0.2">
      <c r="A42" s="84">
        <f t="shared" si="3"/>
        <v>30</v>
      </c>
      <c r="B42" s="61" t="s">
        <v>70</v>
      </c>
      <c r="C42" s="118"/>
      <c r="E42" s="90"/>
      <c r="F42" s="84"/>
      <c r="G42" s="83"/>
    </row>
    <row r="43" spans="1:11" x14ac:dyDescent="0.2">
      <c r="A43" s="84">
        <f t="shared" si="3"/>
        <v>31</v>
      </c>
      <c r="B43" s="80" t="s">
        <v>71</v>
      </c>
      <c r="C43" s="118">
        <v>3532523</v>
      </c>
      <c r="E43" s="90">
        <v>37.5</v>
      </c>
      <c r="F43" s="88"/>
      <c r="G43" s="83">
        <f>+E43*C43</f>
        <v>132469612.5</v>
      </c>
      <c r="H43" s="89">
        <f>+G43/$G$47</f>
        <v>1.0987467906602474E-2</v>
      </c>
      <c r="K43" s="116"/>
    </row>
    <row r="44" spans="1:11" x14ac:dyDescent="0.2">
      <c r="A44" s="84">
        <f t="shared" si="3"/>
        <v>32</v>
      </c>
      <c r="B44" s="86" t="s">
        <v>73</v>
      </c>
      <c r="C44" s="118">
        <v>40444</v>
      </c>
      <c r="E44" s="90">
        <v>37.5</v>
      </c>
      <c r="F44" s="88"/>
      <c r="G44" s="99">
        <f>+E44*C44</f>
        <v>1516650</v>
      </c>
      <c r="H44" s="89">
        <f>+G44/$G$47</f>
        <v>1.2579596849465112E-4</v>
      </c>
      <c r="K44" s="116"/>
    </row>
    <row r="45" spans="1:11" x14ac:dyDescent="0.2">
      <c r="A45" s="84">
        <f t="shared" si="3"/>
        <v>33</v>
      </c>
      <c r="B45" s="86" t="s">
        <v>75</v>
      </c>
      <c r="C45" s="122">
        <f>C43+C44</f>
        <v>3572967</v>
      </c>
      <c r="E45" s="96">
        <v>37.5</v>
      </c>
      <c r="F45" s="84"/>
      <c r="G45" s="83">
        <f>+G44+G43</f>
        <v>133986262.5</v>
      </c>
      <c r="H45" s="97">
        <f>+G45/$G$47</f>
        <v>1.1113263875097127E-2</v>
      </c>
    </row>
    <row r="46" spans="1:11" x14ac:dyDescent="0.2">
      <c r="A46" s="84">
        <f t="shared" si="3"/>
        <v>34</v>
      </c>
    </row>
    <row r="47" spans="1:11" x14ac:dyDescent="0.2">
      <c r="A47" s="84">
        <f t="shared" si="3"/>
        <v>35</v>
      </c>
      <c r="B47" s="61" t="s">
        <v>107</v>
      </c>
      <c r="C47" s="124">
        <f>C45+C40+C30</f>
        <v>300566166</v>
      </c>
      <c r="E47" s="23">
        <f>G47/C47</f>
        <v>40.112391449598142</v>
      </c>
      <c r="G47" s="100">
        <f>+G45+G40+G30</f>
        <v>12056427707.096895</v>
      </c>
      <c r="H47" s="101">
        <f>+H45+H40+H30</f>
        <v>1</v>
      </c>
    </row>
    <row r="48" spans="1:11" x14ac:dyDescent="0.2">
      <c r="A48" s="84">
        <f t="shared" si="3"/>
        <v>36</v>
      </c>
      <c r="C48" s="118"/>
    </row>
    <row r="49" spans="1:13" x14ac:dyDescent="0.2">
      <c r="A49" s="84"/>
      <c r="M49" s="90"/>
    </row>
    <row r="50" spans="1:13" x14ac:dyDescent="0.2">
      <c r="A50" s="84"/>
      <c r="M50" s="90"/>
    </row>
    <row r="51" spans="1:13" x14ac:dyDescent="0.2">
      <c r="A51" s="84"/>
      <c r="M51" s="90"/>
    </row>
    <row r="52" spans="1:13" x14ac:dyDescent="0.2">
      <c r="A52" s="84"/>
      <c r="M52" s="90"/>
    </row>
    <row r="53" spans="1:13" x14ac:dyDescent="0.2">
      <c r="A53" s="84"/>
      <c r="M53" s="90"/>
    </row>
    <row r="54" spans="1:13" x14ac:dyDescent="0.2">
      <c r="A54" s="84"/>
      <c r="M54" s="90"/>
    </row>
    <row r="55" spans="1:13" x14ac:dyDescent="0.2">
      <c r="A55" s="84"/>
      <c r="M55" s="90"/>
    </row>
    <row r="56" spans="1:13" x14ac:dyDescent="0.2">
      <c r="A56" s="84"/>
      <c r="M56" s="90"/>
    </row>
  </sheetData>
  <printOptions horizontalCentered="1"/>
  <pageMargins left="0" right="0" top="0.5" bottom="0.5" header="0.5" footer="0"/>
  <pageSetup scale="90" orientation="landscape" r:id="rId1"/>
  <headerFooter alignWithMargins="0">
    <oddHeader>&amp;R&amp;"Times New Roman,Bold"KyPSC Case No. 2024-00354
AG-DR-01-054 Attachment
Page &amp;P of &amp;N</oddHeader>
    <oddFooter>&amp;R&amp;F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6E3E6-E3F5-46B0-990B-9030E7377CDF}">
  <sheetPr>
    <pageSetUpPr fitToPage="1"/>
  </sheetPr>
  <dimension ref="A1:J319"/>
  <sheetViews>
    <sheetView view="pageBreakPreview" zoomScale="80" zoomScaleNormal="100" zoomScaleSheetLayoutView="80" workbookViewId="0">
      <selection activeCell="C41" sqref="C41"/>
    </sheetView>
  </sheetViews>
  <sheetFormatPr defaultColWidth="9.140625" defaultRowHeight="12.75" x14ac:dyDescent="0.2"/>
  <cols>
    <col min="1" max="1" width="32" style="7" customWidth="1"/>
    <col min="2" max="2" width="33.28515625" style="16" bestFit="1" customWidth="1"/>
    <col min="3" max="3" width="19" style="16" customWidth="1"/>
    <col min="4" max="5" width="17.5703125" style="16" customWidth="1"/>
    <col min="6" max="6" width="45" style="7" customWidth="1"/>
    <col min="7" max="7" width="50.7109375" style="7" customWidth="1"/>
    <col min="8" max="8" width="14.5703125" style="7" bestFit="1" customWidth="1"/>
    <col min="9" max="9" width="16.85546875" style="7" bestFit="1" customWidth="1"/>
    <col min="10" max="16384" width="9.140625" style="7"/>
  </cols>
  <sheetData>
    <row r="1" spans="1:9" x14ac:dyDescent="0.2">
      <c r="A1" s="1" t="s">
        <v>108</v>
      </c>
      <c r="B1" s="7"/>
    </row>
    <row r="2" spans="1:9" x14ac:dyDescent="0.2">
      <c r="A2" s="1" t="s">
        <v>109</v>
      </c>
      <c r="B2" s="7"/>
    </row>
    <row r="3" spans="1:9" x14ac:dyDescent="0.2">
      <c r="A3" s="1" t="s">
        <v>110</v>
      </c>
      <c r="B3" s="7"/>
    </row>
    <row r="4" spans="1:9" x14ac:dyDescent="0.2">
      <c r="B4" s="7"/>
    </row>
    <row r="5" spans="1:9" x14ac:dyDescent="0.2">
      <c r="B5" s="17" t="s">
        <v>111</v>
      </c>
      <c r="C5" s="7"/>
      <c r="G5" s="17" t="s">
        <v>111</v>
      </c>
    </row>
    <row r="6" spans="1:9" x14ac:dyDescent="0.2">
      <c r="A6" s="7" t="s">
        <v>85</v>
      </c>
      <c r="B6" s="10">
        <f>C16</f>
        <v>0.5</v>
      </c>
      <c r="C6" s="7"/>
      <c r="G6" s="10">
        <f>H16</f>
        <v>3.5</v>
      </c>
    </row>
    <row r="7" spans="1:9" x14ac:dyDescent="0.2">
      <c r="A7" s="7" t="s">
        <v>87</v>
      </c>
      <c r="B7" s="10">
        <f>B21</f>
        <v>1.4563492063492063</v>
      </c>
      <c r="C7" s="18"/>
      <c r="G7" s="10">
        <f>D277</f>
        <v>1.4563492063492063</v>
      </c>
    </row>
    <row r="8" spans="1:9" x14ac:dyDescent="0.2">
      <c r="A8" s="7" t="s">
        <v>88</v>
      </c>
      <c r="B8" s="10">
        <f>D277</f>
        <v>1.4563492063492063</v>
      </c>
      <c r="C8" s="18"/>
      <c r="G8" s="10">
        <f>G277</f>
        <v>3.7738095238095237</v>
      </c>
    </row>
    <row r="9" spans="1:9" x14ac:dyDescent="0.2">
      <c r="A9" s="7" t="s">
        <v>89</v>
      </c>
      <c r="B9" s="10">
        <f>F294</f>
        <v>0.99402355874331572</v>
      </c>
      <c r="C9" s="18"/>
      <c r="G9" s="10">
        <f>F294</f>
        <v>0.99402355874331572</v>
      </c>
    </row>
    <row r="10" spans="1:9" x14ac:dyDescent="0.2">
      <c r="A10" s="2" t="s">
        <v>112</v>
      </c>
      <c r="B10" s="10">
        <f>D304</f>
        <v>1.0996999999999999</v>
      </c>
      <c r="C10" s="18"/>
      <c r="G10" s="10">
        <f>D304</f>
        <v>1.0996999999999999</v>
      </c>
    </row>
    <row r="11" spans="1:9" x14ac:dyDescent="0.2">
      <c r="A11" s="19"/>
      <c r="B11" s="20">
        <f>SUM(B6:B10)</f>
        <v>5.5064219714417284</v>
      </c>
      <c r="C11" s="2"/>
      <c r="G11" s="20">
        <f>SUM(G6:G10)</f>
        <v>10.823882288902047</v>
      </c>
    </row>
    <row r="12" spans="1:9" ht="84" customHeight="1" x14ac:dyDescent="0.25">
      <c r="B12" s="56" t="s">
        <v>113</v>
      </c>
      <c r="G12" s="56" t="s">
        <v>114</v>
      </c>
    </row>
    <row r="13" spans="1:9" x14ac:dyDescent="0.2">
      <c r="B13" s="7"/>
    </row>
    <row r="14" spans="1:9" x14ac:dyDescent="0.2">
      <c r="A14" s="1" t="s">
        <v>115</v>
      </c>
      <c r="B14" s="21"/>
    </row>
    <row r="15" spans="1:9" x14ac:dyDescent="0.2">
      <c r="B15" s="22" t="s">
        <v>116</v>
      </c>
      <c r="C15" s="21">
        <v>1</v>
      </c>
      <c r="F15" s="10"/>
      <c r="G15" s="22" t="s">
        <v>117</v>
      </c>
      <c r="H15" s="21">
        <v>7</v>
      </c>
      <c r="I15" s="16"/>
    </row>
    <row r="16" spans="1:9" x14ac:dyDescent="0.2">
      <c r="B16" s="22" t="s">
        <v>118</v>
      </c>
      <c r="C16" s="23">
        <f>C15/2</f>
        <v>0.5</v>
      </c>
      <c r="D16" s="7" t="s">
        <v>119</v>
      </c>
      <c r="E16" s="7"/>
      <c r="G16" s="22" t="s">
        <v>120</v>
      </c>
      <c r="H16" s="23">
        <f>H15/2</f>
        <v>3.5</v>
      </c>
      <c r="I16" s="7" t="s">
        <v>119</v>
      </c>
    </row>
    <row r="17" spans="1:7" x14ac:dyDescent="0.2">
      <c r="B17" s="22"/>
    </row>
    <row r="19" spans="1:7" x14ac:dyDescent="0.2">
      <c r="A19" s="1" t="s">
        <v>121</v>
      </c>
    </row>
    <row r="20" spans="1:7" x14ac:dyDescent="0.2">
      <c r="A20" s="1"/>
    </row>
    <row r="21" spans="1:7" x14ac:dyDescent="0.2">
      <c r="A21" s="13" t="s">
        <v>122</v>
      </c>
      <c r="B21" s="58">
        <f>AVERAGE(D25:D276)</f>
        <v>1.4563492063492063</v>
      </c>
      <c r="C21" s="18" t="s">
        <v>119</v>
      </c>
    </row>
    <row r="23" spans="1:7" x14ac:dyDescent="0.2">
      <c r="A23" s="5" t="s">
        <v>123</v>
      </c>
      <c r="B23" s="5" t="s">
        <v>124</v>
      </c>
      <c r="C23" s="5" t="s">
        <v>125</v>
      </c>
      <c r="D23" s="5" t="s">
        <v>9</v>
      </c>
      <c r="E23" s="9"/>
    </row>
    <row r="24" spans="1:7" x14ac:dyDescent="0.2">
      <c r="A24" s="3" t="s">
        <v>126</v>
      </c>
      <c r="B24" s="24" t="s">
        <v>127</v>
      </c>
      <c r="C24" s="24" t="s">
        <v>128</v>
      </c>
      <c r="D24" s="24" t="s">
        <v>129</v>
      </c>
      <c r="E24" s="24"/>
    </row>
    <row r="25" spans="1:7" x14ac:dyDescent="0.2">
      <c r="A25" s="49">
        <v>4</v>
      </c>
      <c r="B25" s="50">
        <v>44470</v>
      </c>
      <c r="C25" s="50">
        <v>44473</v>
      </c>
      <c r="D25" s="51">
        <f>+C25-B25</f>
        <v>3</v>
      </c>
      <c r="E25" s="51"/>
      <c r="F25" s="54">
        <v>44470</v>
      </c>
      <c r="G25" s="7">
        <f>B29-B25</f>
        <v>6</v>
      </c>
    </row>
    <row r="26" spans="1:7" x14ac:dyDescent="0.2">
      <c r="A26" s="49">
        <v>5</v>
      </c>
      <c r="B26" s="50">
        <v>44473</v>
      </c>
      <c r="C26" s="50">
        <v>44474</v>
      </c>
      <c r="D26" s="51">
        <f t="shared" ref="D26:D89" si="0">+C26-B26</f>
        <v>1</v>
      </c>
      <c r="E26" s="51"/>
      <c r="F26" s="54">
        <v>44473</v>
      </c>
      <c r="G26" s="7">
        <f>B29-B26</f>
        <v>3</v>
      </c>
    </row>
    <row r="27" spans="1:7" x14ac:dyDescent="0.2">
      <c r="A27" s="49">
        <v>6</v>
      </c>
      <c r="B27" s="50">
        <v>44474</v>
      </c>
      <c r="C27" s="50">
        <v>44475</v>
      </c>
      <c r="D27" s="51">
        <f t="shared" si="0"/>
        <v>1</v>
      </c>
      <c r="E27" s="51"/>
      <c r="F27" s="54">
        <v>44474</v>
      </c>
      <c r="G27" s="7">
        <f>B29-B27</f>
        <v>2</v>
      </c>
    </row>
    <row r="28" spans="1:7" x14ac:dyDescent="0.2">
      <c r="A28" s="49">
        <v>7</v>
      </c>
      <c r="B28" s="50">
        <v>44475</v>
      </c>
      <c r="C28" s="50">
        <v>44476</v>
      </c>
      <c r="D28" s="51">
        <f t="shared" si="0"/>
        <v>1</v>
      </c>
      <c r="E28" s="51"/>
      <c r="F28" s="54">
        <v>44475</v>
      </c>
      <c r="G28" s="7">
        <f>B29-B28</f>
        <v>1</v>
      </c>
    </row>
    <row r="29" spans="1:7" x14ac:dyDescent="0.2">
      <c r="A29" s="49">
        <v>8</v>
      </c>
      <c r="B29" s="50">
        <v>44476</v>
      </c>
      <c r="C29" s="50">
        <v>44477</v>
      </c>
      <c r="D29" s="51">
        <f t="shared" si="0"/>
        <v>1</v>
      </c>
      <c r="E29" s="51"/>
      <c r="F29" s="54">
        <v>44476</v>
      </c>
      <c r="G29" s="7">
        <f>B34-B29</f>
        <v>7</v>
      </c>
    </row>
    <row r="30" spans="1:7" x14ac:dyDescent="0.2">
      <c r="A30" s="49">
        <v>9</v>
      </c>
      <c r="B30" s="50">
        <v>44477</v>
      </c>
      <c r="C30" s="50">
        <v>44480</v>
      </c>
      <c r="D30" s="51">
        <f>+C30-B30</f>
        <v>3</v>
      </c>
      <c r="E30" s="51"/>
      <c r="F30" s="54">
        <v>44477</v>
      </c>
      <c r="G30" s="7">
        <f>B34-B30</f>
        <v>6</v>
      </c>
    </row>
    <row r="31" spans="1:7" x14ac:dyDescent="0.2">
      <c r="A31" s="49">
        <v>10</v>
      </c>
      <c r="B31" s="50">
        <v>44480</v>
      </c>
      <c r="C31" s="50">
        <v>44481</v>
      </c>
      <c r="D31" s="51">
        <f t="shared" si="0"/>
        <v>1</v>
      </c>
      <c r="E31" s="51"/>
      <c r="F31" s="54">
        <v>44480</v>
      </c>
      <c r="G31" s="7">
        <f>B34-B31</f>
        <v>3</v>
      </c>
    </row>
    <row r="32" spans="1:7" x14ac:dyDescent="0.2">
      <c r="A32" s="49">
        <v>11</v>
      </c>
      <c r="B32" s="50">
        <v>44481</v>
      </c>
      <c r="C32" s="50">
        <v>44482</v>
      </c>
      <c r="D32" s="51">
        <f t="shared" si="0"/>
        <v>1</v>
      </c>
      <c r="E32" s="51"/>
      <c r="F32" s="54">
        <v>44481</v>
      </c>
      <c r="G32" s="7">
        <f>B34-B32</f>
        <v>2</v>
      </c>
    </row>
    <row r="33" spans="1:7" x14ac:dyDescent="0.2">
      <c r="A33" s="49">
        <v>12</v>
      </c>
      <c r="B33" s="50">
        <v>44482</v>
      </c>
      <c r="C33" s="50">
        <v>44483</v>
      </c>
      <c r="D33" s="51">
        <f t="shared" si="0"/>
        <v>1</v>
      </c>
      <c r="E33" s="51"/>
      <c r="F33" s="54">
        <v>44482</v>
      </c>
      <c r="G33" s="7">
        <f>B34-B33</f>
        <v>1</v>
      </c>
    </row>
    <row r="34" spans="1:7" x14ac:dyDescent="0.2">
      <c r="A34" s="49">
        <v>13</v>
      </c>
      <c r="B34" s="50">
        <v>44483</v>
      </c>
      <c r="C34" s="50">
        <v>44484</v>
      </c>
      <c r="D34" s="51">
        <f t="shared" si="0"/>
        <v>1</v>
      </c>
      <c r="E34" s="51"/>
      <c r="F34" s="54">
        <v>44483</v>
      </c>
      <c r="G34" s="7">
        <f>B39-B34</f>
        <v>7</v>
      </c>
    </row>
    <row r="35" spans="1:7" x14ac:dyDescent="0.2">
      <c r="A35" s="49">
        <v>14</v>
      </c>
      <c r="B35" s="50">
        <v>44484</v>
      </c>
      <c r="C35" s="50">
        <v>44487</v>
      </c>
      <c r="D35" s="51">
        <f t="shared" si="0"/>
        <v>3</v>
      </c>
      <c r="E35" s="51"/>
      <c r="F35" s="54">
        <v>44484</v>
      </c>
      <c r="G35" s="7">
        <f>B39-B35</f>
        <v>6</v>
      </c>
    </row>
    <row r="36" spans="1:7" x14ac:dyDescent="0.2">
      <c r="A36" s="49">
        <v>15</v>
      </c>
      <c r="B36" s="50">
        <v>44487</v>
      </c>
      <c r="C36" s="50">
        <v>44488</v>
      </c>
      <c r="D36" s="51">
        <f t="shared" si="0"/>
        <v>1</v>
      </c>
      <c r="E36" s="51"/>
      <c r="F36" s="54">
        <v>44487</v>
      </c>
      <c r="G36" s="7">
        <f>B39-B36</f>
        <v>3</v>
      </c>
    </row>
    <row r="37" spans="1:7" x14ac:dyDescent="0.2">
      <c r="A37" s="49">
        <v>16</v>
      </c>
      <c r="B37" s="50">
        <v>44488</v>
      </c>
      <c r="C37" s="24">
        <v>44489</v>
      </c>
      <c r="D37" s="51">
        <f t="shared" si="0"/>
        <v>1</v>
      </c>
      <c r="E37" s="51"/>
      <c r="F37" s="54">
        <v>44488</v>
      </c>
      <c r="G37" s="7">
        <f>B39-B37</f>
        <v>2</v>
      </c>
    </row>
    <row r="38" spans="1:7" x14ac:dyDescent="0.2">
      <c r="A38" s="49">
        <v>17</v>
      </c>
      <c r="B38" s="50">
        <v>44489</v>
      </c>
      <c r="C38" s="50">
        <v>44490</v>
      </c>
      <c r="D38" s="51">
        <f t="shared" si="0"/>
        <v>1</v>
      </c>
      <c r="E38" s="51"/>
      <c r="F38" s="54">
        <v>44489</v>
      </c>
      <c r="G38" s="7">
        <f>B39-B38</f>
        <v>1</v>
      </c>
    </row>
    <row r="39" spans="1:7" x14ac:dyDescent="0.2">
      <c r="A39" s="49">
        <v>18</v>
      </c>
      <c r="B39" s="50">
        <v>44490</v>
      </c>
      <c r="C39" s="50">
        <v>44491</v>
      </c>
      <c r="D39" s="51">
        <f t="shared" si="0"/>
        <v>1</v>
      </c>
      <c r="E39" s="51"/>
      <c r="F39" s="54">
        <v>44490</v>
      </c>
      <c r="G39" s="7">
        <f>B44-B39</f>
        <v>7</v>
      </c>
    </row>
    <row r="40" spans="1:7" x14ac:dyDescent="0.2">
      <c r="A40" s="49">
        <v>19</v>
      </c>
      <c r="B40" s="50">
        <v>44491</v>
      </c>
      <c r="C40" s="50">
        <v>44494</v>
      </c>
      <c r="D40" s="51">
        <f t="shared" si="0"/>
        <v>3</v>
      </c>
      <c r="E40" s="51"/>
      <c r="F40" s="54">
        <v>44491</v>
      </c>
      <c r="G40" s="7">
        <f>B44-B40</f>
        <v>6</v>
      </c>
    </row>
    <row r="41" spans="1:7" x14ac:dyDescent="0.2">
      <c r="A41" s="49">
        <v>20</v>
      </c>
      <c r="B41" s="50">
        <v>44494</v>
      </c>
      <c r="C41" s="50">
        <v>44495</v>
      </c>
      <c r="D41" s="51">
        <f t="shared" si="0"/>
        <v>1</v>
      </c>
      <c r="E41" s="51"/>
      <c r="F41" s="54">
        <v>44494</v>
      </c>
      <c r="G41" s="7">
        <f>B44-B41</f>
        <v>3</v>
      </c>
    </row>
    <row r="42" spans="1:7" x14ac:dyDescent="0.2">
      <c r="A42" s="49">
        <v>21</v>
      </c>
      <c r="B42" s="50">
        <v>44495</v>
      </c>
      <c r="C42" s="50">
        <v>44496</v>
      </c>
      <c r="D42" s="51">
        <f t="shared" si="0"/>
        <v>1</v>
      </c>
      <c r="E42" s="51"/>
      <c r="F42" s="54">
        <v>44495</v>
      </c>
      <c r="G42" s="7">
        <f>B44-B42</f>
        <v>2</v>
      </c>
    </row>
    <row r="43" spans="1:7" x14ac:dyDescent="0.2">
      <c r="A43" s="49">
        <v>1</v>
      </c>
      <c r="B43" s="50">
        <v>44496</v>
      </c>
      <c r="C43" s="50">
        <v>44497</v>
      </c>
      <c r="D43" s="51">
        <f t="shared" si="0"/>
        <v>1</v>
      </c>
      <c r="E43" s="51"/>
      <c r="F43" s="54">
        <v>44496</v>
      </c>
      <c r="G43" s="7">
        <f>B44-B43</f>
        <v>1</v>
      </c>
    </row>
    <row r="44" spans="1:7" x14ac:dyDescent="0.2">
      <c r="A44" s="49">
        <v>2</v>
      </c>
      <c r="B44" s="50">
        <v>44497</v>
      </c>
      <c r="C44" s="50">
        <v>44498</v>
      </c>
      <c r="D44" s="51">
        <f t="shared" si="0"/>
        <v>1</v>
      </c>
      <c r="E44" s="51"/>
      <c r="F44" s="54">
        <v>44497</v>
      </c>
      <c r="G44" s="7">
        <f>B49-B44</f>
        <v>7</v>
      </c>
    </row>
    <row r="45" spans="1:7" x14ac:dyDescent="0.2">
      <c r="A45" s="49">
        <v>3</v>
      </c>
      <c r="B45" s="50">
        <v>44498</v>
      </c>
      <c r="C45" s="50">
        <v>44501</v>
      </c>
      <c r="D45" s="51">
        <f t="shared" si="0"/>
        <v>3</v>
      </c>
      <c r="E45" s="51"/>
      <c r="F45" s="54">
        <v>44498</v>
      </c>
      <c r="G45" s="7">
        <f>B49-B45</f>
        <v>6</v>
      </c>
    </row>
    <row r="46" spans="1:7" x14ac:dyDescent="0.2">
      <c r="A46" s="49">
        <v>4</v>
      </c>
      <c r="B46" s="50">
        <v>44501</v>
      </c>
      <c r="C46" s="50">
        <v>44502</v>
      </c>
      <c r="D46" s="51">
        <f t="shared" si="0"/>
        <v>1</v>
      </c>
      <c r="E46" s="51"/>
      <c r="F46" s="54">
        <v>44501</v>
      </c>
      <c r="G46" s="7">
        <f>B49-B46</f>
        <v>3</v>
      </c>
    </row>
    <row r="47" spans="1:7" x14ac:dyDescent="0.2">
      <c r="A47" s="49">
        <v>5</v>
      </c>
      <c r="B47" s="50">
        <v>44502</v>
      </c>
      <c r="C47" s="50">
        <v>44503</v>
      </c>
      <c r="D47" s="51">
        <f t="shared" si="0"/>
        <v>1</v>
      </c>
      <c r="E47" s="51"/>
      <c r="F47" s="54">
        <v>44502</v>
      </c>
      <c r="G47" s="7">
        <f>B49-B47</f>
        <v>2</v>
      </c>
    </row>
    <row r="48" spans="1:7" x14ac:dyDescent="0.2">
      <c r="A48" s="49">
        <v>6</v>
      </c>
      <c r="B48" s="50">
        <v>44503</v>
      </c>
      <c r="C48" s="50">
        <v>44504</v>
      </c>
      <c r="D48" s="51">
        <f t="shared" si="0"/>
        <v>1</v>
      </c>
      <c r="E48" s="51"/>
      <c r="F48" s="54">
        <v>44503</v>
      </c>
      <c r="G48" s="7">
        <f>B49-B48</f>
        <v>1</v>
      </c>
    </row>
    <row r="49" spans="1:7" x14ac:dyDescent="0.2">
      <c r="A49" s="49">
        <v>7</v>
      </c>
      <c r="B49" s="50">
        <v>44504</v>
      </c>
      <c r="C49" s="50">
        <v>44505</v>
      </c>
      <c r="D49" s="51">
        <f t="shared" si="0"/>
        <v>1</v>
      </c>
      <c r="E49" s="51"/>
      <c r="F49" s="54">
        <v>44504</v>
      </c>
      <c r="G49" s="7">
        <f>B54-B49</f>
        <v>7</v>
      </c>
    </row>
    <row r="50" spans="1:7" x14ac:dyDescent="0.2">
      <c r="A50" s="49">
        <v>8</v>
      </c>
      <c r="B50" s="50">
        <v>44505</v>
      </c>
      <c r="C50" s="50">
        <v>44508</v>
      </c>
      <c r="D50" s="51">
        <f t="shared" si="0"/>
        <v>3</v>
      </c>
      <c r="E50" s="51"/>
      <c r="F50" s="54">
        <v>44505</v>
      </c>
      <c r="G50" s="7">
        <f>B54-B50</f>
        <v>6</v>
      </c>
    </row>
    <row r="51" spans="1:7" x14ac:dyDescent="0.2">
      <c r="A51" s="49">
        <v>9</v>
      </c>
      <c r="B51" s="50">
        <v>44508</v>
      </c>
      <c r="C51" s="50">
        <v>44509</v>
      </c>
      <c r="D51" s="51">
        <f t="shared" si="0"/>
        <v>1</v>
      </c>
      <c r="E51" s="51"/>
      <c r="F51" s="54">
        <v>44508</v>
      </c>
      <c r="G51" s="7">
        <f>B54-B51</f>
        <v>3</v>
      </c>
    </row>
    <row r="52" spans="1:7" x14ac:dyDescent="0.2">
      <c r="A52" s="49">
        <v>10</v>
      </c>
      <c r="B52" s="50">
        <v>44509</v>
      </c>
      <c r="C52" s="50">
        <v>44510</v>
      </c>
      <c r="D52" s="51">
        <f t="shared" si="0"/>
        <v>1</v>
      </c>
      <c r="E52" s="51"/>
      <c r="F52" s="54">
        <v>44509</v>
      </c>
      <c r="G52" s="7">
        <f>B54-B52</f>
        <v>2</v>
      </c>
    </row>
    <row r="53" spans="1:7" x14ac:dyDescent="0.2">
      <c r="A53" s="49">
        <v>11</v>
      </c>
      <c r="B53" s="50">
        <v>44510</v>
      </c>
      <c r="C53" s="50">
        <v>44511</v>
      </c>
      <c r="D53" s="51">
        <f t="shared" si="0"/>
        <v>1</v>
      </c>
      <c r="E53" s="51"/>
      <c r="F53" s="54">
        <v>44510</v>
      </c>
      <c r="G53" s="7">
        <f>B54-B53</f>
        <v>1</v>
      </c>
    </row>
    <row r="54" spans="1:7" x14ac:dyDescent="0.2">
      <c r="A54" s="49">
        <v>12</v>
      </c>
      <c r="B54" s="50">
        <v>44511</v>
      </c>
      <c r="C54" s="50">
        <v>44512</v>
      </c>
      <c r="D54" s="51">
        <f t="shared" si="0"/>
        <v>1</v>
      </c>
      <c r="E54" s="51"/>
      <c r="F54" s="54">
        <v>44511</v>
      </c>
      <c r="G54" s="7">
        <f>B59-B54</f>
        <v>7</v>
      </c>
    </row>
    <row r="55" spans="1:7" x14ac:dyDescent="0.2">
      <c r="A55" s="49">
        <v>13</v>
      </c>
      <c r="B55" s="50">
        <v>44512</v>
      </c>
      <c r="C55" s="50">
        <v>44515</v>
      </c>
      <c r="D55" s="51">
        <f t="shared" si="0"/>
        <v>3</v>
      </c>
      <c r="E55" s="51"/>
      <c r="F55" s="54">
        <v>44512</v>
      </c>
      <c r="G55" s="7">
        <f>B59-B55</f>
        <v>6</v>
      </c>
    </row>
    <row r="56" spans="1:7" x14ac:dyDescent="0.2">
      <c r="A56" s="49">
        <v>14</v>
      </c>
      <c r="B56" s="50">
        <v>44515</v>
      </c>
      <c r="C56" s="50">
        <v>44516</v>
      </c>
      <c r="D56" s="51">
        <f t="shared" si="0"/>
        <v>1</v>
      </c>
      <c r="E56" s="51"/>
      <c r="F56" s="54">
        <v>44515</v>
      </c>
      <c r="G56" s="7">
        <f>B59-B56</f>
        <v>3</v>
      </c>
    </row>
    <row r="57" spans="1:7" x14ac:dyDescent="0.2">
      <c r="A57" s="49">
        <v>15</v>
      </c>
      <c r="B57" s="50">
        <v>44516</v>
      </c>
      <c r="C57" s="50">
        <v>44517</v>
      </c>
      <c r="D57" s="51">
        <f t="shared" si="0"/>
        <v>1</v>
      </c>
      <c r="E57" s="51"/>
      <c r="F57" s="54">
        <v>44516</v>
      </c>
      <c r="G57" s="7">
        <f>B59-B57</f>
        <v>2</v>
      </c>
    </row>
    <row r="58" spans="1:7" x14ac:dyDescent="0.2">
      <c r="A58" s="49">
        <v>16</v>
      </c>
      <c r="B58" s="50">
        <v>44517</v>
      </c>
      <c r="C58" s="50">
        <v>44518</v>
      </c>
      <c r="D58" s="51">
        <f t="shared" si="0"/>
        <v>1</v>
      </c>
      <c r="E58" s="51"/>
      <c r="F58" s="54">
        <v>44517</v>
      </c>
      <c r="G58" s="7">
        <f>B59-B58</f>
        <v>1</v>
      </c>
    </row>
    <row r="59" spans="1:7" x14ac:dyDescent="0.2">
      <c r="A59" s="49">
        <v>17</v>
      </c>
      <c r="B59" s="50">
        <v>44518</v>
      </c>
      <c r="C59" s="50">
        <v>44519</v>
      </c>
      <c r="D59" s="51">
        <f t="shared" si="0"/>
        <v>1</v>
      </c>
      <c r="E59" s="51"/>
      <c r="F59" s="54">
        <v>44518</v>
      </c>
      <c r="G59" s="7">
        <v>8</v>
      </c>
    </row>
    <row r="60" spans="1:7" x14ac:dyDescent="0.2">
      <c r="A60" s="49">
        <v>18</v>
      </c>
      <c r="B60" s="50">
        <v>44519</v>
      </c>
      <c r="C60" s="50">
        <v>44522</v>
      </c>
      <c r="D60" s="51">
        <f t="shared" si="0"/>
        <v>3</v>
      </c>
      <c r="E60" s="51"/>
      <c r="F60" s="54">
        <v>44519</v>
      </c>
      <c r="G60" s="7">
        <v>7</v>
      </c>
    </row>
    <row r="61" spans="1:7" x14ac:dyDescent="0.2">
      <c r="A61" s="49">
        <v>19</v>
      </c>
      <c r="B61" s="50">
        <v>44522</v>
      </c>
      <c r="C61" s="50">
        <v>44523</v>
      </c>
      <c r="D61" s="51">
        <f t="shared" si="0"/>
        <v>1</v>
      </c>
      <c r="E61" s="51"/>
      <c r="F61" s="54">
        <v>44522</v>
      </c>
      <c r="G61" s="7">
        <v>4</v>
      </c>
    </row>
    <row r="62" spans="1:7" x14ac:dyDescent="0.2">
      <c r="A62" s="49">
        <v>20</v>
      </c>
      <c r="B62" s="50">
        <v>44523</v>
      </c>
      <c r="C62" s="50">
        <v>44524</v>
      </c>
      <c r="D62" s="51">
        <f t="shared" si="0"/>
        <v>1</v>
      </c>
      <c r="E62" s="51"/>
      <c r="F62" s="54">
        <v>44523</v>
      </c>
      <c r="G62" s="7">
        <v>3</v>
      </c>
    </row>
    <row r="63" spans="1:7" x14ac:dyDescent="0.2">
      <c r="A63" s="49">
        <v>21</v>
      </c>
      <c r="B63" s="50">
        <v>44524</v>
      </c>
      <c r="C63" s="50">
        <v>44529</v>
      </c>
      <c r="D63" s="51">
        <f t="shared" si="0"/>
        <v>5</v>
      </c>
      <c r="E63" s="51"/>
      <c r="F63" s="54">
        <v>44524</v>
      </c>
      <c r="G63" s="7">
        <v>2</v>
      </c>
    </row>
    <row r="64" spans="1:7" x14ac:dyDescent="0.2">
      <c r="A64" s="49">
        <v>1</v>
      </c>
      <c r="B64" s="50">
        <v>44529</v>
      </c>
      <c r="C64" s="50">
        <v>44530</v>
      </c>
      <c r="D64" s="51">
        <f t="shared" si="0"/>
        <v>1</v>
      </c>
      <c r="E64" s="51"/>
      <c r="F64" s="54">
        <v>44529</v>
      </c>
      <c r="G64" s="7">
        <v>3</v>
      </c>
    </row>
    <row r="65" spans="1:7" x14ac:dyDescent="0.2">
      <c r="A65" s="49">
        <v>2</v>
      </c>
      <c r="B65" s="50">
        <v>44530</v>
      </c>
      <c r="C65" s="50">
        <v>44531</v>
      </c>
      <c r="D65" s="51">
        <f t="shared" si="0"/>
        <v>1</v>
      </c>
      <c r="E65" s="51"/>
      <c r="F65" s="54">
        <v>44530</v>
      </c>
      <c r="G65" s="7">
        <v>2</v>
      </c>
    </row>
    <row r="66" spans="1:7" x14ac:dyDescent="0.2">
      <c r="A66" s="49">
        <v>3</v>
      </c>
      <c r="B66" s="50">
        <v>44531</v>
      </c>
      <c r="C66" s="50">
        <v>44532</v>
      </c>
      <c r="D66" s="51">
        <f t="shared" si="0"/>
        <v>1</v>
      </c>
      <c r="E66" s="51"/>
      <c r="F66" s="54">
        <v>44531</v>
      </c>
      <c r="G66" s="7">
        <v>1</v>
      </c>
    </row>
    <row r="67" spans="1:7" x14ac:dyDescent="0.2">
      <c r="A67" s="49">
        <v>4</v>
      </c>
      <c r="B67" s="50">
        <v>44532</v>
      </c>
      <c r="C67" s="24">
        <v>44533</v>
      </c>
      <c r="D67" s="51">
        <f t="shared" si="0"/>
        <v>1</v>
      </c>
      <c r="E67" s="51"/>
      <c r="F67" s="54">
        <v>44532</v>
      </c>
      <c r="G67" s="7">
        <v>7</v>
      </c>
    </row>
    <row r="68" spans="1:7" x14ac:dyDescent="0.2">
      <c r="A68" s="49">
        <v>5</v>
      </c>
      <c r="B68" s="50">
        <v>44533</v>
      </c>
      <c r="C68" s="50">
        <v>44536</v>
      </c>
      <c r="D68" s="51">
        <f t="shared" si="0"/>
        <v>3</v>
      </c>
      <c r="E68" s="51"/>
      <c r="F68" s="54">
        <v>44533</v>
      </c>
      <c r="G68" s="7">
        <f>B72-B68</f>
        <v>6</v>
      </c>
    </row>
    <row r="69" spans="1:7" x14ac:dyDescent="0.2">
      <c r="A69" s="49">
        <v>6</v>
      </c>
      <c r="B69" s="50">
        <v>44536</v>
      </c>
      <c r="C69" s="50">
        <v>44537</v>
      </c>
      <c r="D69" s="51">
        <f t="shared" si="0"/>
        <v>1</v>
      </c>
      <c r="E69" s="51"/>
      <c r="F69" s="54">
        <v>44536</v>
      </c>
      <c r="G69" s="7">
        <f>B72-B69</f>
        <v>3</v>
      </c>
    </row>
    <row r="70" spans="1:7" x14ac:dyDescent="0.2">
      <c r="A70" s="49">
        <v>7</v>
      </c>
      <c r="B70" s="50">
        <v>44537</v>
      </c>
      <c r="C70" s="50">
        <v>44538</v>
      </c>
      <c r="D70" s="51">
        <f t="shared" si="0"/>
        <v>1</v>
      </c>
      <c r="E70" s="51"/>
      <c r="F70" s="54">
        <v>44537</v>
      </c>
      <c r="G70" s="7">
        <f>B72-B70</f>
        <v>2</v>
      </c>
    </row>
    <row r="71" spans="1:7" x14ac:dyDescent="0.2">
      <c r="A71" s="49">
        <v>8</v>
      </c>
      <c r="B71" s="50">
        <v>44538</v>
      </c>
      <c r="C71" s="50">
        <v>44539</v>
      </c>
      <c r="D71" s="51">
        <f t="shared" si="0"/>
        <v>1</v>
      </c>
      <c r="E71" s="51"/>
      <c r="F71" s="54">
        <v>44538</v>
      </c>
      <c r="G71" s="7">
        <f>B72-B71</f>
        <v>1</v>
      </c>
    </row>
    <row r="72" spans="1:7" x14ac:dyDescent="0.2">
      <c r="A72" s="49">
        <v>9</v>
      </c>
      <c r="B72" s="50">
        <v>44539</v>
      </c>
      <c r="C72" s="50">
        <v>44540</v>
      </c>
      <c r="D72" s="51">
        <f t="shared" si="0"/>
        <v>1</v>
      </c>
      <c r="E72" s="51"/>
      <c r="F72" s="54">
        <v>44539</v>
      </c>
      <c r="G72" s="7">
        <f>B77-B72</f>
        <v>7</v>
      </c>
    </row>
    <row r="73" spans="1:7" x14ac:dyDescent="0.2">
      <c r="A73" s="49">
        <v>10</v>
      </c>
      <c r="B73" s="50">
        <v>44540</v>
      </c>
      <c r="C73" s="50">
        <v>44543</v>
      </c>
      <c r="D73" s="51">
        <f t="shared" si="0"/>
        <v>3</v>
      </c>
      <c r="E73" s="51"/>
      <c r="F73" s="54">
        <v>44540</v>
      </c>
      <c r="G73" s="7">
        <f>B77-B73</f>
        <v>6</v>
      </c>
    </row>
    <row r="74" spans="1:7" x14ac:dyDescent="0.2">
      <c r="A74" s="49">
        <v>11</v>
      </c>
      <c r="B74" s="50">
        <v>44543</v>
      </c>
      <c r="C74" s="50">
        <v>44544</v>
      </c>
      <c r="D74" s="51">
        <f t="shared" si="0"/>
        <v>1</v>
      </c>
      <c r="E74" s="51"/>
      <c r="F74" s="54">
        <v>44543</v>
      </c>
      <c r="G74" s="7">
        <f>B77-B74</f>
        <v>3</v>
      </c>
    </row>
    <row r="75" spans="1:7" x14ac:dyDescent="0.2">
      <c r="A75" s="49">
        <v>12</v>
      </c>
      <c r="B75" s="50">
        <v>44544</v>
      </c>
      <c r="C75" s="50">
        <v>44545</v>
      </c>
      <c r="D75" s="51">
        <f t="shared" si="0"/>
        <v>1</v>
      </c>
      <c r="E75" s="51"/>
      <c r="F75" s="54">
        <v>44544</v>
      </c>
      <c r="G75" s="7">
        <f>B77-B75</f>
        <v>2</v>
      </c>
    </row>
    <row r="76" spans="1:7" x14ac:dyDescent="0.2">
      <c r="A76" s="49">
        <v>13</v>
      </c>
      <c r="B76" s="50">
        <v>44545</v>
      </c>
      <c r="C76" s="50">
        <v>44546</v>
      </c>
      <c r="D76" s="51">
        <f t="shared" si="0"/>
        <v>1</v>
      </c>
      <c r="E76" s="51"/>
      <c r="F76" s="54">
        <v>44545</v>
      </c>
      <c r="G76" s="7">
        <f>B77-B76</f>
        <v>1</v>
      </c>
    </row>
    <row r="77" spans="1:7" x14ac:dyDescent="0.2">
      <c r="A77" s="49">
        <v>14</v>
      </c>
      <c r="B77" s="50">
        <v>44546</v>
      </c>
      <c r="C77" s="50">
        <v>44547</v>
      </c>
      <c r="D77" s="51">
        <f t="shared" si="0"/>
        <v>1</v>
      </c>
      <c r="E77" s="51"/>
      <c r="F77" s="54">
        <v>44546</v>
      </c>
      <c r="G77" s="7">
        <v>7</v>
      </c>
    </row>
    <row r="78" spans="1:7" x14ac:dyDescent="0.2">
      <c r="A78" s="49">
        <v>15</v>
      </c>
      <c r="B78" s="50">
        <v>44547</v>
      </c>
      <c r="C78" s="50">
        <v>44550</v>
      </c>
      <c r="D78" s="51">
        <f t="shared" si="0"/>
        <v>3</v>
      </c>
      <c r="E78" s="51"/>
      <c r="F78" s="54">
        <v>44547</v>
      </c>
      <c r="G78" s="7">
        <v>6</v>
      </c>
    </row>
    <row r="79" spans="1:7" x14ac:dyDescent="0.2">
      <c r="A79" s="49">
        <v>16</v>
      </c>
      <c r="B79" s="50">
        <v>44550</v>
      </c>
      <c r="C79" s="50">
        <v>44551</v>
      </c>
      <c r="D79" s="51">
        <f t="shared" si="0"/>
        <v>1</v>
      </c>
      <c r="E79" s="51"/>
      <c r="F79" s="54">
        <v>44550</v>
      </c>
      <c r="G79" s="7">
        <v>3</v>
      </c>
    </row>
    <row r="80" spans="1:7" x14ac:dyDescent="0.2">
      <c r="A80" s="49">
        <v>17</v>
      </c>
      <c r="B80" s="50">
        <v>44551</v>
      </c>
      <c r="C80" s="50">
        <v>44552</v>
      </c>
      <c r="D80" s="51">
        <f t="shared" si="0"/>
        <v>1</v>
      </c>
      <c r="E80" s="51"/>
      <c r="F80" s="54">
        <v>44551</v>
      </c>
      <c r="G80" s="7">
        <v>2</v>
      </c>
    </row>
    <row r="81" spans="1:7" x14ac:dyDescent="0.2">
      <c r="A81" s="49">
        <v>18</v>
      </c>
      <c r="B81" s="50">
        <v>44552</v>
      </c>
      <c r="C81" s="50">
        <v>44557</v>
      </c>
      <c r="D81" s="51">
        <f t="shared" si="0"/>
        <v>5</v>
      </c>
      <c r="E81" s="51"/>
      <c r="F81" s="54">
        <v>44552</v>
      </c>
      <c r="G81" s="7">
        <v>1</v>
      </c>
    </row>
    <row r="82" spans="1:7" x14ac:dyDescent="0.2">
      <c r="A82" s="49">
        <v>19</v>
      </c>
      <c r="B82" s="50">
        <v>44557</v>
      </c>
      <c r="C82" s="50">
        <v>44558</v>
      </c>
      <c r="D82" s="51">
        <f t="shared" si="0"/>
        <v>1</v>
      </c>
      <c r="E82" s="51"/>
      <c r="F82" s="54">
        <v>44557</v>
      </c>
      <c r="G82" s="7">
        <v>3</v>
      </c>
    </row>
    <row r="83" spans="1:7" x14ac:dyDescent="0.2">
      <c r="A83" s="49">
        <v>20</v>
      </c>
      <c r="B83" s="50">
        <v>44558</v>
      </c>
      <c r="C83" s="50">
        <v>44559</v>
      </c>
      <c r="D83" s="51">
        <f t="shared" si="0"/>
        <v>1</v>
      </c>
      <c r="E83" s="51"/>
      <c r="F83" s="54">
        <v>44558</v>
      </c>
      <c r="G83" s="7">
        <v>2</v>
      </c>
    </row>
    <row r="84" spans="1:7" x14ac:dyDescent="0.2">
      <c r="A84" s="49">
        <v>21</v>
      </c>
      <c r="B84" s="50">
        <v>44559</v>
      </c>
      <c r="C84" s="50">
        <v>44560</v>
      </c>
      <c r="D84" s="51">
        <f t="shared" si="0"/>
        <v>1</v>
      </c>
      <c r="E84" s="51"/>
      <c r="F84" s="54">
        <v>44559</v>
      </c>
      <c r="G84" s="7">
        <v>1</v>
      </c>
    </row>
    <row r="85" spans="1:7" x14ac:dyDescent="0.2">
      <c r="A85" s="49">
        <v>1</v>
      </c>
      <c r="B85" s="50">
        <v>44560</v>
      </c>
      <c r="C85" s="50">
        <v>44564</v>
      </c>
      <c r="D85" s="51">
        <f t="shared" si="0"/>
        <v>4</v>
      </c>
      <c r="E85" s="51"/>
      <c r="F85" s="54">
        <v>44560</v>
      </c>
      <c r="G85" s="7">
        <v>7</v>
      </c>
    </row>
    <row r="86" spans="1:7" x14ac:dyDescent="0.2">
      <c r="A86" s="49">
        <v>2</v>
      </c>
      <c r="B86" s="50">
        <v>44564</v>
      </c>
      <c r="C86" s="50">
        <v>44565</v>
      </c>
      <c r="D86" s="51">
        <f t="shared" si="0"/>
        <v>1</v>
      </c>
      <c r="E86" s="51"/>
      <c r="F86" s="54">
        <v>44564</v>
      </c>
      <c r="G86" s="7">
        <v>3</v>
      </c>
    </row>
    <row r="87" spans="1:7" x14ac:dyDescent="0.2">
      <c r="A87" s="49">
        <v>3</v>
      </c>
      <c r="B87" s="50">
        <v>44565</v>
      </c>
      <c r="C87" s="50">
        <v>44566</v>
      </c>
      <c r="D87" s="51">
        <f t="shared" si="0"/>
        <v>1</v>
      </c>
      <c r="E87" s="51"/>
      <c r="F87" s="54">
        <v>44565</v>
      </c>
      <c r="G87" s="7">
        <v>2</v>
      </c>
    </row>
    <row r="88" spans="1:7" x14ac:dyDescent="0.2">
      <c r="A88" s="49">
        <v>4</v>
      </c>
      <c r="B88" s="50">
        <v>44566</v>
      </c>
      <c r="C88" s="50">
        <v>44567</v>
      </c>
      <c r="D88" s="51">
        <f t="shared" si="0"/>
        <v>1</v>
      </c>
      <c r="E88" s="51"/>
      <c r="F88" s="54">
        <v>44566</v>
      </c>
      <c r="G88" s="7">
        <v>1</v>
      </c>
    </row>
    <row r="89" spans="1:7" x14ac:dyDescent="0.2">
      <c r="A89" s="49">
        <v>5</v>
      </c>
      <c r="B89" s="50">
        <v>44567</v>
      </c>
      <c r="C89" s="50">
        <v>44568</v>
      </c>
      <c r="D89" s="51">
        <f t="shared" si="0"/>
        <v>1</v>
      </c>
      <c r="E89" s="51"/>
      <c r="F89" s="54">
        <v>44567</v>
      </c>
      <c r="G89" s="7">
        <v>7</v>
      </c>
    </row>
    <row r="90" spans="1:7" x14ac:dyDescent="0.2">
      <c r="A90" s="49">
        <v>6</v>
      </c>
      <c r="B90" s="50">
        <v>44568</v>
      </c>
      <c r="C90" s="50">
        <v>44571</v>
      </c>
      <c r="D90" s="51">
        <f t="shared" ref="D90:D153" si="1">+C90-B90</f>
        <v>3</v>
      </c>
      <c r="E90" s="51"/>
      <c r="F90" s="54">
        <v>44568</v>
      </c>
      <c r="G90" s="7">
        <f>B94-B90</f>
        <v>6</v>
      </c>
    </row>
    <row r="91" spans="1:7" x14ac:dyDescent="0.2">
      <c r="A91" s="49">
        <v>7</v>
      </c>
      <c r="B91" s="50">
        <v>44571</v>
      </c>
      <c r="C91" s="50">
        <v>44572</v>
      </c>
      <c r="D91" s="51">
        <f t="shared" si="1"/>
        <v>1</v>
      </c>
      <c r="E91" s="51"/>
      <c r="F91" s="54">
        <v>44571</v>
      </c>
      <c r="G91" s="7">
        <f>B94-B91</f>
        <v>3</v>
      </c>
    </row>
    <row r="92" spans="1:7" x14ac:dyDescent="0.2">
      <c r="A92" s="49">
        <v>8</v>
      </c>
      <c r="B92" s="50">
        <v>44572</v>
      </c>
      <c r="C92" s="50">
        <v>44573</v>
      </c>
      <c r="D92" s="51">
        <f t="shared" si="1"/>
        <v>1</v>
      </c>
      <c r="E92" s="51"/>
      <c r="F92" s="54">
        <v>44572</v>
      </c>
      <c r="G92" s="7">
        <f>B94-B92</f>
        <v>2</v>
      </c>
    </row>
    <row r="93" spans="1:7" x14ac:dyDescent="0.2">
      <c r="A93" s="49">
        <v>9</v>
      </c>
      <c r="B93" s="50">
        <v>44573</v>
      </c>
      <c r="C93" s="50">
        <v>44574</v>
      </c>
      <c r="D93" s="51">
        <f t="shared" si="1"/>
        <v>1</v>
      </c>
      <c r="E93" s="51"/>
      <c r="F93" s="54">
        <v>44573</v>
      </c>
      <c r="G93" s="7">
        <f>B94-B93</f>
        <v>1</v>
      </c>
    </row>
    <row r="94" spans="1:7" x14ac:dyDescent="0.2">
      <c r="A94" s="49">
        <v>10</v>
      </c>
      <c r="B94" s="50">
        <v>44574</v>
      </c>
      <c r="C94" s="50">
        <v>44575</v>
      </c>
      <c r="D94" s="51">
        <f t="shared" si="1"/>
        <v>1</v>
      </c>
      <c r="E94" s="51"/>
      <c r="F94" s="54">
        <v>44574</v>
      </c>
      <c r="G94" s="7">
        <f>B99-B94</f>
        <v>7</v>
      </c>
    </row>
    <row r="95" spans="1:7" x14ac:dyDescent="0.2">
      <c r="A95" s="49">
        <v>11</v>
      </c>
      <c r="B95" s="50">
        <v>44575</v>
      </c>
      <c r="C95" s="50">
        <v>44578</v>
      </c>
      <c r="D95" s="51">
        <f t="shared" si="1"/>
        <v>3</v>
      </c>
      <c r="E95" s="51"/>
      <c r="F95" s="54">
        <v>44575</v>
      </c>
      <c r="G95" s="7">
        <f>B99-B95</f>
        <v>6</v>
      </c>
    </row>
    <row r="96" spans="1:7" x14ac:dyDescent="0.2">
      <c r="A96" s="49">
        <v>12</v>
      </c>
      <c r="B96" s="50">
        <v>44578</v>
      </c>
      <c r="C96" s="50">
        <v>44579</v>
      </c>
      <c r="D96" s="51">
        <f t="shared" si="1"/>
        <v>1</v>
      </c>
      <c r="E96" s="51"/>
      <c r="F96" s="54">
        <v>44578</v>
      </c>
      <c r="G96" s="7">
        <f>B99-B96</f>
        <v>3</v>
      </c>
    </row>
    <row r="97" spans="1:7" x14ac:dyDescent="0.2">
      <c r="A97" s="49">
        <v>13</v>
      </c>
      <c r="B97" s="50">
        <v>44579</v>
      </c>
      <c r="C97" s="50">
        <v>44580</v>
      </c>
      <c r="D97" s="51">
        <f t="shared" si="1"/>
        <v>1</v>
      </c>
      <c r="E97" s="51"/>
      <c r="F97" s="54">
        <v>44579</v>
      </c>
      <c r="G97" s="7">
        <f>B99-B97</f>
        <v>2</v>
      </c>
    </row>
    <row r="98" spans="1:7" x14ac:dyDescent="0.2">
      <c r="A98" s="49">
        <v>14</v>
      </c>
      <c r="B98" s="50">
        <v>44580</v>
      </c>
      <c r="C98" s="50">
        <v>44581</v>
      </c>
      <c r="D98" s="51">
        <f t="shared" si="1"/>
        <v>1</v>
      </c>
      <c r="E98" s="51"/>
      <c r="F98" s="54">
        <v>44580</v>
      </c>
      <c r="G98" s="7">
        <f>B99-B98</f>
        <v>1</v>
      </c>
    </row>
    <row r="99" spans="1:7" x14ac:dyDescent="0.2">
      <c r="A99" s="49">
        <v>15</v>
      </c>
      <c r="B99" s="50">
        <v>44581</v>
      </c>
      <c r="C99" s="50">
        <v>44582</v>
      </c>
      <c r="D99" s="51">
        <f t="shared" si="1"/>
        <v>1</v>
      </c>
      <c r="E99" s="51"/>
      <c r="F99" s="54">
        <v>44581</v>
      </c>
      <c r="G99" s="7">
        <f>B104-B99</f>
        <v>7</v>
      </c>
    </row>
    <row r="100" spans="1:7" x14ac:dyDescent="0.2">
      <c r="A100" s="49">
        <v>16</v>
      </c>
      <c r="B100" s="50">
        <v>44582</v>
      </c>
      <c r="C100" s="50">
        <v>44585</v>
      </c>
      <c r="D100" s="51">
        <f t="shared" si="1"/>
        <v>3</v>
      </c>
      <c r="E100" s="51"/>
      <c r="F100" s="54">
        <v>44582</v>
      </c>
      <c r="G100" s="7">
        <f>B104-B100</f>
        <v>6</v>
      </c>
    </row>
    <row r="101" spans="1:7" x14ac:dyDescent="0.2">
      <c r="A101" s="49">
        <v>17</v>
      </c>
      <c r="B101" s="50">
        <v>44585</v>
      </c>
      <c r="C101" s="50">
        <v>44586</v>
      </c>
      <c r="D101" s="51">
        <f t="shared" si="1"/>
        <v>1</v>
      </c>
      <c r="E101" s="51"/>
      <c r="F101" s="54">
        <v>44585</v>
      </c>
      <c r="G101" s="7">
        <f>B104-B101</f>
        <v>3</v>
      </c>
    </row>
    <row r="102" spans="1:7" x14ac:dyDescent="0.2">
      <c r="A102" s="49">
        <v>18</v>
      </c>
      <c r="B102" s="50">
        <v>44586</v>
      </c>
      <c r="C102" s="50">
        <v>44587</v>
      </c>
      <c r="D102" s="51">
        <f t="shared" si="1"/>
        <v>1</v>
      </c>
      <c r="E102" s="51"/>
      <c r="F102" s="54">
        <v>44586</v>
      </c>
      <c r="G102" s="7">
        <f>B104-B102</f>
        <v>2</v>
      </c>
    </row>
    <row r="103" spans="1:7" x14ac:dyDescent="0.2">
      <c r="A103" s="49">
        <v>19</v>
      </c>
      <c r="B103" s="50">
        <v>44587</v>
      </c>
      <c r="C103" s="50">
        <v>44588</v>
      </c>
      <c r="D103" s="51">
        <f t="shared" si="1"/>
        <v>1</v>
      </c>
      <c r="E103" s="51"/>
      <c r="F103" s="54">
        <v>44587</v>
      </c>
      <c r="G103" s="7">
        <f>B104-B103</f>
        <v>1</v>
      </c>
    </row>
    <row r="104" spans="1:7" x14ac:dyDescent="0.2">
      <c r="A104" s="49">
        <v>20</v>
      </c>
      <c r="B104" s="50">
        <v>44588</v>
      </c>
      <c r="C104" s="50">
        <v>44589</v>
      </c>
      <c r="D104" s="51">
        <f t="shared" si="1"/>
        <v>1</v>
      </c>
      <c r="E104" s="51"/>
      <c r="F104" s="54">
        <v>44588</v>
      </c>
      <c r="G104" s="7">
        <f>B109-B104</f>
        <v>7</v>
      </c>
    </row>
    <row r="105" spans="1:7" x14ac:dyDescent="0.2">
      <c r="A105" s="49">
        <v>21</v>
      </c>
      <c r="B105" s="50">
        <v>44589</v>
      </c>
      <c r="C105" s="50">
        <v>44592</v>
      </c>
      <c r="D105" s="51">
        <f t="shared" si="1"/>
        <v>3</v>
      </c>
      <c r="E105" s="51"/>
      <c r="F105" s="54">
        <v>44589</v>
      </c>
      <c r="G105" s="7">
        <f>B109-B105</f>
        <v>6</v>
      </c>
    </row>
    <row r="106" spans="1:7" x14ac:dyDescent="0.2">
      <c r="A106" s="49">
        <v>1</v>
      </c>
      <c r="B106" s="50">
        <v>44592</v>
      </c>
      <c r="C106" s="50">
        <v>44593</v>
      </c>
      <c r="D106" s="51">
        <f t="shared" si="1"/>
        <v>1</v>
      </c>
      <c r="E106" s="51"/>
      <c r="F106" s="54">
        <v>44592</v>
      </c>
      <c r="G106" s="7">
        <f>B109-B106</f>
        <v>3</v>
      </c>
    </row>
    <row r="107" spans="1:7" x14ac:dyDescent="0.2">
      <c r="A107" s="49">
        <v>2</v>
      </c>
      <c r="B107" s="50">
        <v>44593</v>
      </c>
      <c r="C107" s="50">
        <v>44594</v>
      </c>
      <c r="D107" s="51">
        <f t="shared" si="1"/>
        <v>1</v>
      </c>
      <c r="E107" s="51"/>
      <c r="F107" s="54">
        <v>44593</v>
      </c>
      <c r="G107" s="7">
        <f>B109-B107</f>
        <v>2</v>
      </c>
    </row>
    <row r="108" spans="1:7" x14ac:dyDescent="0.2">
      <c r="A108" s="49">
        <v>3</v>
      </c>
      <c r="B108" s="50">
        <v>44594</v>
      </c>
      <c r="C108" s="50">
        <v>44595</v>
      </c>
      <c r="D108" s="51">
        <f t="shared" si="1"/>
        <v>1</v>
      </c>
      <c r="E108" s="51"/>
      <c r="F108" s="54">
        <v>44594</v>
      </c>
      <c r="G108" s="7">
        <f>B109-B108</f>
        <v>1</v>
      </c>
    </row>
    <row r="109" spans="1:7" x14ac:dyDescent="0.2">
      <c r="A109" s="49">
        <v>4</v>
      </c>
      <c r="B109" s="50">
        <v>44595</v>
      </c>
      <c r="C109" s="50">
        <v>44596</v>
      </c>
      <c r="D109" s="51">
        <f t="shared" si="1"/>
        <v>1</v>
      </c>
      <c r="E109" s="51"/>
      <c r="F109" s="54">
        <v>44595</v>
      </c>
      <c r="G109" s="7">
        <f>B114-B109</f>
        <v>7</v>
      </c>
    </row>
    <row r="110" spans="1:7" x14ac:dyDescent="0.2">
      <c r="A110" s="49">
        <v>5</v>
      </c>
      <c r="B110" s="50">
        <v>44596</v>
      </c>
      <c r="C110" s="50">
        <v>44599</v>
      </c>
      <c r="D110" s="51">
        <f t="shared" si="1"/>
        <v>3</v>
      </c>
      <c r="E110" s="51"/>
      <c r="F110" s="54">
        <v>44596</v>
      </c>
      <c r="G110" s="7">
        <f>B114-B110</f>
        <v>6</v>
      </c>
    </row>
    <row r="111" spans="1:7" x14ac:dyDescent="0.2">
      <c r="A111" s="49">
        <v>6</v>
      </c>
      <c r="B111" s="50">
        <v>44599</v>
      </c>
      <c r="C111" s="50">
        <v>44600</v>
      </c>
      <c r="D111" s="51">
        <f t="shared" si="1"/>
        <v>1</v>
      </c>
      <c r="E111" s="51"/>
      <c r="F111" s="54">
        <v>44599</v>
      </c>
      <c r="G111" s="7">
        <f>B114-B111</f>
        <v>3</v>
      </c>
    </row>
    <row r="112" spans="1:7" x14ac:dyDescent="0.2">
      <c r="A112" s="49">
        <v>7</v>
      </c>
      <c r="B112" s="50">
        <v>44600</v>
      </c>
      <c r="C112" s="50">
        <v>44601</v>
      </c>
      <c r="D112" s="51">
        <f t="shared" si="1"/>
        <v>1</v>
      </c>
      <c r="E112" s="51"/>
      <c r="F112" s="54">
        <v>44600</v>
      </c>
      <c r="G112" s="7">
        <f>B114-B112</f>
        <v>2</v>
      </c>
    </row>
    <row r="113" spans="1:7" x14ac:dyDescent="0.2">
      <c r="A113" s="49">
        <v>8</v>
      </c>
      <c r="B113" s="50">
        <v>44601</v>
      </c>
      <c r="C113" s="50">
        <v>44602</v>
      </c>
      <c r="D113" s="51">
        <f t="shared" si="1"/>
        <v>1</v>
      </c>
      <c r="E113" s="51"/>
      <c r="F113" s="54">
        <v>44601</v>
      </c>
      <c r="G113" s="7">
        <f>B114-B113</f>
        <v>1</v>
      </c>
    </row>
    <row r="114" spans="1:7" x14ac:dyDescent="0.2">
      <c r="A114" s="49">
        <v>9</v>
      </c>
      <c r="B114" s="50">
        <v>44602</v>
      </c>
      <c r="C114" s="50">
        <v>44603</v>
      </c>
      <c r="D114" s="51">
        <f t="shared" si="1"/>
        <v>1</v>
      </c>
      <c r="E114" s="51"/>
      <c r="F114" s="54">
        <v>44602</v>
      </c>
      <c r="G114" s="7">
        <f>B119-B114</f>
        <v>7</v>
      </c>
    </row>
    <row r="115" spans="1:7" x14ac:dyDescent="0.2">
      <c r="A115" s="49">
        <v>10</v>
      </c>
      <c r="B115" s="50">
        <v>44603</v>
      </c>
      <c r="C115" s="50">
        <v>44606</v>
      </c>
      <c r="D115" s="51">
        <f t="shared" si="1"/>
        <v>3</v>
      </c>
      <c r="E115" s="51"/>
      <c r="F115" s="54">
        <v>44603</v>
      </c>
      <c r="G115" s="7">
        <f>B119-B115</f>
        <v>6</v>
      </c>
    </row>
    <row r="116" spans="1:7" x14ac:dyDescent="0.2">
      <c r="A116" s="49">
        <v>11</v>
      </c>
      <c r="B116" s="50">
        <v>44606</v>
      </c>
      <c r="C116" s="50">
        <v>44607</v>
      </c>
      <c r="D116" s="51">
        <f t="shared" si="1"/>
        <v>1</v>
      </c>
      <c r="E116" s="51"/>
      <c r="F116" s="54">
        <v>44606</v>
      </c>
      <c r="G116" s="7">
        <f>B119-B116</f>
        <v>3</v>
      </c>
    </row>
    <row r="117" spans="1:7" x14ac:dyDescent="0.2">
      <c r="A117" s="49">
        <v>12</v>
      </c>
      <c r="B117" s="50">
        <v>44607</v>
      </c>
      <c r="C117" s="50">
        <v>44608</v>
      </c>
      <c r="D117" s="51">
        <f t="shared" si="1"/>
        <v>1</v>
      </c>
      <c r="E117" s="51"/>
      <c r="F117" s="54">
        <v>44607</v>
      </c>
      <c r="G117" s="7">
        <f>B119-B117</f>
        <v>2</v>
      </c>
    </row>
    <row r="118" spans="1:7" x14ac:dyDescent="0.2">
      <c r="A118" s="49">
        <v>13</v>
      </c>
      <c r="B118" s="50">
        <v>44608</v>
      </c>
      <c r="C118" s="50">
        <v>44609</v>
      </c>
      <c r="D118" s="51">
        <f t="shared" si="1"/>
        <v>1</v>
      </c>
      <c r="E118" s="51"/>
      <c r="F118" s="54">
        <v>44608</v>
      </c>
      <c r="G118" s="7">
        <f>B119-B118</f>
        <v>1</v>
      </c>
    </row>
    <row r="119" spans="1:7" x14ac:dyDescent="0.2">
      <c r="A119" s="49">
        <v>14</v>
      </c>
      <c r="B119" s="50">
        <v>44609</v>
      </c>
      <c r="C119" s="50">
        <v>44610</v>
      </c>
      <c r="D119" s="51">
        <f t="shared" si="1"/>
        <v>1</v>
      </c>
      <c r="E119" s="51"/>
      <c r="F119" s="54">
        <v>44609</v>
      </c>
      <c r="G119" s="7">
        <f>B124-B119</f>
        <v>7</v>
      </c>
    </row>
    <row r="120" spans="1:7" x14ac:dyDescent="0.2">
      <c r="A120" s="49">
        <v>15</v>
      </c>
      <c r="B120" s="50">
        <v>44610</v>
      </c>
      <c r="C120" s="50">
        <v>44613</v>
      </c>
      <c r="D120" s="51">
        <f t="shared" si="1"/>
        <v>3</v>
      </c>
      <c r="E120" s="51"/>
      <c r="F120" s="54">
        <v>44610</v>
      </c>
      <c r="G120" s="7">
        <f>B124-B120</f>
        <v>6</v>
      </c>
    </row>
    <row r="121" spans="1:7" x14ac:dyDescent="0.2">
      <c r="A121" s="49">
        <v>16</v>
      </c>
      <c r="B121" s="50">
        <v>44613</v>
      </c>
      <c r="C121" s="50">
        <v>44614</v>
      </c>
      <c r="D121" s="51">
        <f t="shared" si="1"/>
        <v>1</v>
      </c>
      <c r="E121" s="51"/>
      <c r="F121" s="54">
        <v>44613</v>
      </c>
      <c r="G121" s="7">
        <f>B124-B121</f>
        <v>3</v>
      </c>
    </row>
    <row r="122" spans="1:7" x14ac:dyDescent="0.2">
      <c r="A122" s="49">
        <v>17</v>
      </c>
      <c r="B122" s="50">
        <v>44614</v>
      </c>
      <c r="C122" s="50">
        <v>44615</v>
      </c>
      <c r="D122" s="51">
        <f t="shared" si="1"/>
        <v>1</v>
      </c>
      <c r="E122" s="51"/>
      <c r="F122" s="54">
        <v>44614</v>
      </c>
      <c r="G122" s="7">
        <f>B124-B122</f>
        <v>2</v>
      </c>
    </row>
    <row r="123" spans="1:7" x14ac:dyDescent="0.2">
      <c r="A123" s="49">
        <v>18</v>
      </c>
      <c r="B123" s="50">
        <v>44615</v>
      </c>
      <c r="C123" s="50">
        <v>44616</v>
      </c>
      <c r="D123" s="51">
        <f t="shared" si="1"/>
        <v>1</v>
      </c>
      <c r="E123" s="51"/>
      <c r="F123" s="54">
        <v>44615</v>
      </c>
      <c r="G123" s="7">
        <f>B124-B123</f>
        <v>1</v>
      </c>
    </row>
    <row r="124" spans="1:7" x14ac:dyDescent="0.2">
      <c r="A124" s="49">
        <v>19</v>
      </c>
      <c r="B124" s="50">
        <v>44616</v>
      </c>
      <c r="C124" s="50">
        <v>44617</v>
      </c>
      <c r="D124" s="51">
        <f t="shared" si="1"/>
        <v>1</v>
      </c>
      <c r="E124" s="51"/>
      <c r="F124" s="54">
        <v>44616</v>
      </c>
      <c r="G124" s="7">
        <f>B129-B124</f>
        <v>7</v>
      </c>
    </row>
    <row r="125" spans="1:7" x14ac:dyDescent="0.2">
      <c r="A125" s="49">
        <v>20</v>
      </c>
      <c r="B125" s="50">
        <v>44617</v>
      </c>
      <c r="C125" s="50">
        <v>44620</v>
      </c>
      <c r="D125" s="51">
        <f t="shared" si="1"/>
        <v>3</v>
      </c>
      <c r="E125" s="51"/>
      <c r="F125" s="54">
        <v>44617</v>
      </c>
      <c r="G125" s="7">
        <f>B129-B125</f>
        <v>6</v>
      </c>
    </row>
    <row r="126" spans="1:7" x14ac:dyDescent="0.2">
      <c r="A126" s="49">
        <v>21</v>
      </c>
      <c r="B126" s="50">
        <v>44620</v>
      </c>
      <c r="C126" s="50">
        <v>44621</v>
      </c>
      <c r="D126" s="51">
        <f t="shared" si="1"/>
        <v>1</v>
      </c>
      <c r="E126" s="51"/>
      <c r="F126" s="54">
        <v>44620</v>
      </c>
      <c r="G126" s="7">
        <f>B129-B126</f>
        <v>3</v>
      </c>
    </row>
    <row r="127" spans="1:7" x14ac:dyDescent="0.2">
      <c r="A127" s="49">
        <v>1</v>
      </c>
      <c r="B127" s="50">
        <v>44621</v>
      </c>
      <c r="C127" s="50">
        <v>44622</v>
      </c>
      <c r="D127" s="51">
        <f t="shared" si="1"/>
        <v>1</v>
      </c>
      <c r="E127" s="51"/>
      <c r="F127" s="54">
        <v>44621</v>
      </c>
      <c r="G127" s="7">
        <f>B129-B127</f>
        <v>2</v>
      </c>
    </row>
    <row r="128" spans="1:7" x14ac:dyDescent="0.2">
      <c r="A128" s="49">
        <v>2</v>
      </c>
      <c r="B128" s="50">
        <v>44622</v>
      </c>
      <c r="C128" s="50">
        <v>44623</v>
      </c>
      <c r="D128" s="51">
        <f t="shared" si="1"/>
        <v>1</v>
      </c>
      <c r="E128" s="51"/>
      <c r="F128" s="54">
        <v>44622</v>
      </c>
      <c r="G128" s="7">
        <f>B129-B128</f>
        <v>1</v>
      </c>
    </row>
    <row r="129" spans="1:7" x14ac:dyDescent="0.2">
      <c r="A129" s="49">
        <v>3</v>
      </c>
      <c r="B129" s="50">
        <v>44623</v>
      </c>
      <c r="C129" s="50">
        <v>44624</v>
      </c>
      <c r="D129" s="51">
        <f t="shared" si="1"/>
        <v>1</v>
      </c>
      <c r="E129" s="51"/>
      <c r="F129" s="54">
        <v>44623</v>
      </c>
      <c r="G129" s="7">
        <f>B134-B129</f>
        <v>7</v>
      </c>
    </row>
    <row r="130" spans="1:7" x14ac:dyDescent="0.2">
      <c r="A130" s="49">
        <v>4</v>
      </c>
      <c r="B130" s="50">
        <v>44624</v>
      </c>
      <c r="C130" s="50">
        <v>44627</v>
      </c>
      <c r="D130" s="51">
        <f t="shared" si="1"/>
        <v>3</v>
      </c>
      <c r="E130" s="51"/>
      <c r="F130" s="54">
        <v>44624</v>
      </c>
      <c r="G130" s="7">
        <f>B134-B130</f>
        <v>6</v>
      </c>
    </row>
    <row r="131" spans="1:7" x14ac:dyDescent="0.2">
      <c r="A131" s="49">
        <v>5</v>
      </c>
      <c r="B131" s="50">
        <v>44627</v>
      </c>
      <c r="C131" s="50">
        <v>44628</v>
      </c>
      <c r="D131" s="51">
        <f t="shared" si="1"/>
        <v>1</v>
      </c>
      <c r="E131" s="51"/>
      <c r="F131" s="54">
        <v>44627</v>
      </c>
      <c r="G131" s="7">
        <f>B134-B131</f>
        <v>3</v>
      </c>
    </row>
    <row r="132" spans="1:7" x14ac:dyDescent="0.2">
      <c r="A132" s="49">
        <v>6</v>
      </c>
      <c r="B132" s="50">
        <v>44628</v>
      </c>
      <c r="C132" s="50">
        <v>44629</v>
      </c>
      <c r="D132" s="51">
        <f t="shared" si="1"/>
        <v>1</v>
      </c>
      <c r="E132" s="51"/>
      <c r="F132" s="54">
        <v>44628</v>
      </c>
      <c r="G132" s="7">
        <f>B134-B132</f>
        <v>2</v>
      </c>
    </row>
    <row r="133" spans="1:7" x14ac:dyDescent="0.2">
      <c r="A133" s="49">
        <v>7</v>
      </c>
      <c r="B133" s="50">
        <v>44629</v>
      </c>
      <c r="C133" s="50">
        <v>44630</v>
      </c>
      <c r="D133" s="51">
        <f t="shared" si="1"/>
        <v>1</v>
      </c>
      <c r="E133" s="51"/>
      <c r="F133" s="54">
        <v>44629</v>
      </c>
      <c r="G133" s="7">
        <f>B134-B133</f>
        <v>1</v>
      </c>
    </row>
    <row r="134" spans="1:7" x14ac:dyDescent="0.2">
      <c r="A134" s="49">
        <v>8</v>
      </c>
      <c r="B134" s="50">
        <v>44630</v>
      </c>
      <c r="C134" s="50">
        <v>44631</v>
      </c>
      <c r="D134" s="51">
        <f t="shared" si="1"/>
        <v>1</v>
      </c>
      <c r="E134" s="51"/>
      <c r="F134" s="54">
        <v>44630</v>
      </c>
      <c r="G134" s="7">
        <f>B139-B134</f>
        <v>7</v>
      </c>
    </row>
    <row r="135" spans="1:7" x14ac:dyDescent="0.2">
      <c r="A135" s="49">
        <v>9</v>
      </c>
      <c r="B135" s="50">
        <v>44631</v>
      </c>
      <c r="C135" s="50">
        <v>44634</v>
      </c>
      <c r="D135" s="51">
        <f t="shared" si="1"/>
        <v>3</v>
      </c>
      <c r="E135" s="51"/>
      <c r="F135" s="54">
        <v>44631</v>
      </c>
      <c r="G135" s="7">
        <f>B139-B135</f>
        <v>6</v>
      </c>
    </row>
    <row r="136" spans="1:7" x14ac:dyDescent="0.2">
      <c r="A136" s="49">
        <v>10</v>
      </c>
      <c r="B136" s="50">
        <v>44634</v>
      </c>
      <c r="C136" s="50">
        <v>44635</v>
      </c>
      <c r="D136" s="51">
        <f t="shared" si="1"/>
        <v>1</v>
      </c>
      <c r="E136" s="51"/>
      <c r="F136" s="54">
        <v>44634</v>
      </c>
      <c r="G136" s="7">
        <f>B139-B136</f>
        <v>3</v>
      </c>
    </row>
    <row r="137" spans="1:7" x14ac:dyDescent="0.2">
      <c r="A137" s="49">
        <v>11</v>
      </c>
      <c r="B137" s="50">
        <v>44635</v>
      </c>
      <c r="C137" s="50">
        <v>44636</v>
      </c>
      <c r="D137" s="51">
        <f t="shared" si="1"/>
        <v>1</v>
      </c>
      <c r="E137" s="51"/>
      <c r="F137" s="54">
        <v>44635</v>
      </c>
      <c r="G137" s="7">
        <f>B139-B137</f>
        <v>2</v>
      </c>
    </row>
    <row r="138" spans="1:7" x14ac:dyDescent="0.2">
      <c r="A138" s="49">
        <v>12</v>
      </c>
      <c r="B138" s="50">
        <v>44636</v>
      </c>
      <c r="C138" s="50">
        <v>44637</v>
      </c>
      <c r="D138" s="51">
        <f t="shared" si="1"/>
        <v>1</v>
      </c>
      <c r="E138" s="51"/>
      <c r="F138" s="54">
        <v>44636</v>
      </c>
      <c r="G138" s="7">
        <f>B139-B138</f>
        <v>1</v>
      </c>
    </row>
    <row r="139" spans="1:7" x14ac:dyDescent="0.2">
      <c r="A139" s="49">
        <v>13</v>
      </c>
      <c r="B139" s="50">
        <v>44637</v>
      </c>
      <c r="C139" s="50">
        <v>44638</v>
      </c>
      <c r="D139" s="51">
        <f t="shared" si="1"/>
        <v>1</v>
      </c>
      <c r="E139" s="51"/>
      <c r="F139" s="54">
        <v>44637</v>
      </c>
      <c r="G139" s="7">
        <f>B144-B139</f>
        <v>7</v>
      </c>
    </row>
    <row r="140" spans="1:7" x14ac:dyDescent="0.2">
      <c r="A140" s="49">
        <v>14</v>
      </c>
      <c r="B140" s="50">
        <v>44638</v>
      </c>
      <c r="C140" s="50">
        <v>44641</v>
      </c>
      <c r="D140" s="51">
        <f t="shared" si="1"/>
        <v>3</v>
      </c>
      <c r="E140" s="51"/>
      <c r="F140" s="54">
        <v>44638</v>
      </c>
      <c r="G140" s="7">
        <f>B144-B140</f>
        <v>6</v>
      </c>
    </row>
    <row r="141" spans="1:7" x14ac:dyDescent="0.2">
      <c r="A141" s="49">
        <v>15</v>
      </c>
      <c r="B141" s="50">
        <v>44641</v>
      </c>
      <c r="C141" s="50">
        <v>44642</v>
      </c>
      <c r="D141" s="51">
        <f t="shared" si="1"/>
        <v>1</v>
      </c>
      <c r="E141" s="51"/>
      <c r="F141" s="54">
        <v>44641</v>
      </c>
      <c r="G141" s="7">
        <f>B144-B141</f>
        <v>3</v>
      </c>
    </row>
    <row r="142" spans="1:7" x14ac:dyDescent="0.2">
      <c r="A142" s="49">
        <v>16</v>
      </c>
      <c r="B142" s="50">
        <v>44642</v>
      </c>
      <c r="C142" s="50">
        <v>44643</v>
      </c>
      <c r="D142" s="51">
        <f t="shared" si="1"/>
        <v>1</v>
      </c>
      <c r="E142" s="51"/>
      <c r="F142" s="54">
        <v>44642</v>
      </c>
      <c r="G142" s="7">
        <f>B144-B142</f>
        <v>2</v>
      </c>
    </row>
    <row r="143" spans="1:7" x14ac:dyDescent="0.2">
      <c r="A143" s="49">
        <v>17</v>
      </c>
      <c r="B143" s="50">
        <v>44643</v>
      </c>
      <c r="C143" s="50">
        <v>44644</v>
      </c>
      <c r="D143" s="51">
        <f t="shared" si="1"/>
        <v>1</v>
      </c>
      <c r="E143" s="51"/>
      <c r="F143" s="54">
        <v>44643</v>
      </c>
      <c r="G143" s="7">
        <f>B144-B143</f>
        <v>1</v>
      </c>
    </row>
    <row r="144" spans="1:7" x14ac:dyDescent="0.2">
      <c r="A144" s="49">
        <v>18</v>
      </c>
      <c r="B144" s="50">
        <v>44644</v>
      </c>
      <c r="C144" s="50">
        <v>44645</v>
      </c>
      <c r="D144" s="51">
        <f t="shared" si="1"/>
        <v>1</v>
      </c>
      <c r="E144" s="51"/>
      <c r="F144" s="54">
        <v>44644</v>
      </c>
      <c r="G144" s="7">
        <f>B149-B144</f>
        <v>7</v>
      </c>
    </row>
    <row r="145" spans="1:7" x14ac:dyDescent="0.2">
      <c r="A145" s="49">
        <v>19</v>
      </c>
      <c r="B145" s="50">
        <v>44645</v>
      </c>
      <c r="C145" s="50">
        <v>44648</v>
      </c>
      <c r="D145" s="51">
        <f t="shared" si="1"/>
        <v>3</v>
      </c>
      <c r="E145" s="51"/>
      <c r="F145" s="54">
        <v>44645</v>
      </c>
      <c r="G145" s="7">
        <f>B149-B145</f>
        <v>6</v>
      </c>
    </row>
    <row r="146" spans="1:7" x14ac:dyDescent="0.2">
      <c r="A146" s="49">
        <v>20</v>
      </c>
      <c r="B146" s="50">
        <v>44648</v>
      </c>
      <c r="C146" s="50">
        <v>44649</v>
      </c>
      <c r="D146" s="51">
        <f t="shared" si="1"/>
        <v>1</v>
      </c>
      <c r="E146" s="51"/>
      <c r="F146" s="54">
        <v>44648</v>
      </c>
      <c r="G146" s="7">
        <f>B149-B146</f>
        <v>3</v>
      </c>
    </row>
    <row r="147" spans="1:7" x14ac:dyDescent="0.2">
      <c r="A147" s="49">
        <v>21</v>
      </c>
      <c r="B147" s="50">
        <v>44649</v>
      </c>
      <c r="C147" s="50">
        <v>44650</v>
      </c>
      <c r="D147" s="51">
        <f t="shared" si="1"/>
        <v>1</v>
      </c>
      <c r="E147" s="51"/>
      <c r="F147" s="54">
        <v>44649</v>
      </c>
      <c r="G147" s="7">
        <f>B149-B147</f>
        <v>2</v>
      </c>
    </row>
    <row r="148" spans="1:7" x14ac:dyDescent="0.2">
      <c r="A148" s="49">
        <v>1</v>
      </c>
      <c r="B148" s="50">
        <v>44650</v>
      </c>
      <c r="C148" s="50">
        <v>44651</v>
      </c>
      <c r="D148" s="51">
        <f t="shared" si="1"/>
        <v>1</v>
      </c>
      <c r="E148" s="51"/>
      <c r="F148" s="54">
        <v>44650</v>
      </c>
      <c r="G148" s="7">
        <f>B149-B148</f>
        <v>1</v>
      </c>
    </row>
    <row r="149" spans="1:7" x14ac:dyDescent="0.2">
      <c r="A149" s="49">
        <v>2</v>
      </c>
      <c r="B149" s="50">
        <v>44651</v>
      </c>
      <c r="C149" s="50">
        <v>44652</v>
      </c>
      <c r="D149" s="51">
        <f t="shared" si="1"/>
        <v>1</v>
      </c>
      <c r="E149" s="51"/>
      <c r="F149" s="54">
        <v>44651</v>
      </c>
      <c r="G149" s="7">
        <f>B154-B149</f>
        <v>7</v>
      </c>
    </row>
    <row r="150" spans="1:7" x14ac:dyDescent="0.2">
      <c r="A150" s="49">
        <v>3</v>
      </c>
      <c r="B150" s="50">
        <v>44652</v>
      </c>
      <c r="C150" s="50">
        <v>44655</v>
      </c>
      <c r="D150" s="51">
        <f t="shared" si="1"/>
        <v>3</v>
      </c>
      <c r="E150" s="51"/>
      <c r="F150" s="54">
        <v>44652</v>
      </c>
      <c r="G150" s="7">
        <f>B154-B150</f>
        <v>6</v>
      </c>
    </row>
    <row r="151" spans="1:7" x14ac:dyDescent="0.2">
      <c r="A151" s="49">
        <v>4</v>
      </c>
      <c r="B151" s="50">
        <v>44655</v>
      </c>
      <c r="C151" s="50">
        <v>44656</v>
      </c>
      <c r="D151" s="51">
        <f t="shared" si="1"/>
        <v>1</v>
      </c>
      <c r="E151" s="51"/>
      <c r="F151" s="54">
        <v>44655</v>
      </c>
      <c r="G151" s="7">
        <f>B154-B151</f>
        <v>3</v>
      </c>
    </row>
    <row r="152" spans="1:7" x14ac:dyDescent="0.2">
      <c r="A152" s="49">
        <v>5</v>
      </c>
      <c r="B152" s="50">
        <v>44656</v>
      </c>
      <c r="C152" s="50">
        <v>44657</v>
      </c>
      <c r="D152" s="51">
        <f t="shared" si="1"/>
        <v>1</v>
      </c>
      <c r="E152" s="51"/>
      <c r="F152" s="54">
        <v>44656</v>
      </c>
      <c r="G152" s="7">
        <f>B154-B152</f>
        <v>2</v>
      </c>
    </row>
    <row r="153" spans="1:7" x14ac:dyDescent="0.2">
      <c r="A153" s="49">
        <v>6</v>
      </c>
      <c r="B153" s="50">
        <v>44657</v>
      </c>
      <c r="C153" s="50">
        <v>44658</v>
      </c>
      <c r="D153" s="51">
        <f t="shared" si="1"/>
        <v>1</v>
      </c>
      <c r="E153" s="51"/>
      <c r="F153" s="54">
        <v>44657</v>
      </c>
      <c r="G153" s="7">
        <f>B154-B153</f>
        <v>1</v>
      </c>
    </row>
    <row r="154" spans="1:7" x14ac:dyDescent="0.2">
      <c r="A154" s="49">
        <v>7</v>
      </c>
      <c r="B154" s="50">
        <v>44658</v>
      </c>
      <c r="C154" s="50">
        <v>44659</v>
      </c>
      <c r="D154" s="51">
        <f t="shared" ref="D154:D217" si="2">+C154-B154</f>
        <v>1</v>
      </c>
      <c r="E154" s="51"/>
      <c r="F154" s="54">
        <v>44658</v>
      </c>
      <c r="G154" s="7">
        <f>B159-B154</f>
        <v>7</v>
      </c>
    </row>
    <row r="155" spans="1:7" x14ac:dyDescent="0.2">
      <c r="A155" s="49">
        <v>8</v>
      </c>
      <c r="B155" s="50">
        <v>44659</v>
      </c>
      <c r="C155" s="50">
        <v>44662</v>
      </c>
      <c r="D155" s="51">
        <f t="shared" si="2"/>
        <v>3</v>
      </c>
      <c r="E155" s="51"/>
      <c r="F155" s="54">
        <v>44659</v>
      </c>
      <c r="G155" s="7">
        <f>B159-B155</f>
        <v>6</v>
      </c>
    </row>
    <row r="156" spans="1:7" x14ac:dyDescent="0.2">
      <c r="A156" s="49">
        <v>9</v>
      </c>
      <c r="B156" s="50">
        <v>44662</v>
      </c>
      <c r="C156" s="50">
        <v>44663</v>
      </c>
      <c r="D156" s="51">
        <f t="shared" si="2"/>
        <v>1</v>
      </c>
      <c r="E156" s="51"/>
      <c r="F156" s="54">
        <v>44662</v>
      </c>
      <c r="G156" s="7">
        <f>B159-B156</f>
        <v>3</v>
      </c>
    </row>
    <row r="157" spans="1:7" x14ac:dyDescent="0.2">
      <c r="A157" s="49">
        <v>10</v>
      </c>
      <c r="B157" s="50">
        <v>44663</v>
      </c>
      <c r="C157" s="50">
        <v>44664</v>
      </c>
      <c r="D157" s="51">
        <f t="shared" si="2"/>
        <v>1</v>
      </c>
      <c r="E157" s="51"/>
      <c r="F157" s="54">
        <v>44663</v>
      </c>
      <c r="G157" s="7">
        <f>B159-B157</f>
        <v>2</v>
      </c>
    </row>
    <row r="158" spans="1:7" x14ac:dyDescent="0.2">
      <c r="A158" s="49">
        <v>11</v>
      </c>
      <c r="B158" s="50">
        <v>44664</v>
      </c>
      <c r="C158" s="50">
        <v>44665</v>
      </c>
      <c r="D158" s="51">
        <f t="shared" si="2"/>
        <v>1</v>
      </c>
      <c r="E158" s="51"/>
      <c r="F158" s="54">
        <v>44664</v>
      </c>
      <c r="G158" s="7">
        <f>B159-B158</f>
        <v>1</v>
      </c>
    </row>
    <row r="159" spans="1:7" x14ac:dyDescent="0.2">
      <c r="A159" s="49">
        <v>12</v>
      </c>
      <c r="B159" s="50">
        <v>44665</v>
      </c>
      <c r="C159" s="50">
        <v>44669</v>
      </c>
      <c r="D159" s="51">
        <f>+C159-B159</f>
        <v>4</v>
      </c>
      <c r="E159" s="51"/>
      <c r="F159" s="54">
        <v>44665</v>
      </c>
      <c r="G159" s="7">
        <f>B164-B159</f>
        <v>8</v>
      </c>
    </row>
    <row r="160" spans="1:7" x14ac:dyDescent="0.2">
      <c r="A160" s="49">
        <v>13</v>
      </c>
      <c r="B160" s="50">
        <v>44669</v>
      </c>
      <c r="C160" s="50">
        <v>44670</v>
      </c>
      <c r="D160" s="51">
        <f t="shared" si="2"/>
        <v>1</v>
      </c>
      <c r="E160" s="51"/>
      <c r="F160" s="54">
        <v>44669</v>
      </c>
      <c r="G160" s="7">
        <v>3</v>
      </c>
    </row>
    <row r="161" spans="1:7" x14ac:dyDescent="0.2">
      <c r="A161" s="49">
        <v>14</v>
      </c>
      <c r="B161" s="50">
        <v>44670</v>
      </c>
      <c r="C161" s="50">
        <v>44671</v>
      </c>
      <c r="D161" s="51">
        <f t="shared" si="2"/>
        <v>1</v>
      </c>
      <c r="E161" s="51"/>
      <c r="F161" s="54">
        <v>44670</v>
      </c>
      <c r="G161" s="7">
        <v>2</v>
      </c>
    </row>
    <row r="162" spans="1:7" x14ac:dyDescent="0.2">
      <c r="A162" s="49">
        <v>15</v>
      </c>
      <c r="B162" s="50">
        <v>44671</v>
      </c>
      <c r="C162" s="50">
        <v>44672</v>
      </c>
      <c r="D162" s="51">
        <f t="shared" si="2"/>
        <v>1</v>
      </c>
      <c r="E162" s="51"/>
      <c r="F162" s="54">
        <v>44671</v>
      </c>
      <c r="G162" s="7">
        <v>1</v>
      </c>
    </row>
    <row r="163" spans="1:7" x14ac:dyDescent="0.2">
      <c r="A163" s="49">
        <v>16</v>
      </c>
      <c r="B163" s="50">
        <v>44672</v>
      </c>
      <c r="C163" s="50">
        <v>44673</v>
      </c>
      <c r="D163" s="51">
        <f t="shared" si="2"/>
        <v>1</v>
      </c>
      <c r="E163" s="51"/>
      <c r="F163" s="54">
        <v>44672</v>
      </c>
      <c r="G163" s="7">
        <v>7</v>
      </c>
    </row>
    <row r="164" spans="1:7" x14ac:dyDescent="0.2">
      <c r="A164" s="49">
        <v>17</v>
      </c>
      <c r="B164" s="50">
        <v>44673</v>
      </c>
      <c r="C164" s="50">
        <v>44676</v>
      </c>
      <c r="D164" s="51">
        <f t="shared" si="2"/>
        <v>3</v>
      </c>
      <c r="E164" s="51"/>
      <c r="F164" s="54">
        <v>44673</v>
      </c>
      <c r="G164" s="7">
        <f>B168-B164</f>
        <v>6</v>
      </c>
    </row>
    <row r="165" spans="1:7" x14ac:dyDescent="0.2">
      <c r="A165" s="49">
        <v>18</v>
      </c>
      <c r="B165" s="50">
        <v>44676</v>
      </c>
      <c r="C165" s="50">
        <v>44677</v>
      </c>
      <c r="D165" s="51">
        <f t="shared" si="2"/>
        <v>1</v>
      </c>
      <c r="E165" s="51"/>
      <c r="F165" s="54">
        <v>44676</v>
      </c>
      <c r="G165" s="7">
        <f>B168-B165</f>
        <v>3</v>
      </c>
    </row>
    <row r="166" spans="1:7" x14ac:dyDescent="0.2">
      <c r="A166" s="49">
        <v>19</v>
      </c>
      <c r="B166" s="50">
        <v>44677</v>
      </c>
      <c r="C166" s="50">
        <v>44678</v>
      </c>
      <c r="D166" s="51">
        <f t="shared" si="2"/>
        <v>1</v>
      </c>
      <c r="E166" s="51"/>
      <c r="F166" s="54">
        <v>44677</v>
      </c>
      <c r="G166" s="7">
        <f>B168-B166</f>
        <v>2</v>
      </c>
    </row>
    <row r="167" spans="1:7" x14ac:dyDescent="0.2">
      <c r="A167" s="49">
        <v>20</v>
      </c>
      <c r="B167" s="50">
        <v>44678</v>
      </c>
      <c r="C167" s="50">
        <v>44679</v>
      </c>
      <c r="D167" s="51">
        <f t="shared" si="2"/>
        <v>1</v>
      </c>
      <c r="E167" s="51"/>
      <c r="F167" s="54">
        <v>44678</v>
      </c>
      <c r="G167" s="7">
        <f>B168-B167</f>
        <v>1</v>
      </c>
    </row>
    <row r="168" spans="1:7" x14ac:dyDescent="0.2">
      <c r="A168" s="49">
        <v>21</v>
      </c>
      <c r="B168" s="50">
        <v>44679</v>
      </c>
      <c r="C168" s="50">
        <v>44680</v>
      </c>
      <c r="D168" s="51">
        <f t="shared" si="2"/>
        <v>1</v>
      </c>
      <c r="E168" s="51"/>
      <c r="F168" s="54">
        <v>44679</v>
      </c>
      <c r="G168" s="7">
        <f>B173-B168</f>
        <v>7</v>
      </c>
    </row>
    <row r="169" spans="1:7" x14ac:dyDescent="0.2">
      <c r="A169" s="49">
        <v>1</v>
      </c>
      <c r="B169" s="50">
        <v>44680</v>
      </c>
      <c r="C169" s="50">
        <v>44683</v>
      </c>
      <c r="D169" s="51">
        <f>+C169-B169</f>
        <v>3</v>
      </c>
      <c r="E169" s="51"/>
      <c r="F169" s="54">
        <v>44680</v>
      </c>
      <c r="G169" s="7">
        <f>B173-B169</f>
        <v>6</v>
      </c>
    </row>
    <row r="170" spans="1:7" x14ac:dyDescent="0.2">
      <c r="A170" s="49">
        <v>2</v>
      </c>
      <c r="B170" s="50">
        <v>44683</v>
      </c>
      <c r="C170" s="50">
        <v>44684</v>
      </c>
      <c r="D170" s="51">
        <f t="shared" si="2"/>
        <v>1</v>
      </c>
      <c r="E170" s="51"/>
      <c r="F170" s="54">
        <v>44683</v>
      </c>
      <c r="G170" s="7">
        <f>B173-B170</f>
        <v>3</v>
      </c>
    </row>
    <row r="171" spans="1:7" x14ac:dyDescent="0.2">
      <c r="A171" s="49">
        <v>3</v>
      </c>
      <c r="B171" s="50">
        <v>44684</v>
      </c>
      <c r="C171" s="50">
        <v>44685</v>
      </c>
      <c r="D171" s="51">
        <f t="shared" si="2"/>
        <v>1</v>
      </c>
      <c r="E171" s="51"/>
      <c r="F171" s="54">
        <v>44684</v>
      </c>
      <c r="G171" s="7">
        <f>B173-B171</f>
        <v>2</v>
      </c>
    </row>
    <row r="172" spans="1:7" x14ac:dyDescent="0.2">
      <c r="A172" s="49">
        <v>4</v>
      </c>
      <c r="B172" s="50">
        <v>44685</v>
      </c>
      <c r="C172" s="50">
        <v>44686</v>
      </c>
      <c r="D172" s="51">
        <f t="shared" si="2"/>
        <v>1</v>
      </c>
      <c r="E172" s="51"/>
      <c r="F172" s="54">
        <v>44685</v>
      </c>
      <c r="G172" s="7">
        <f>B173-B172</f>
        <v>1</v>
      </c>
    </row>
    <row r="173" spans="1:7" x14ac:dyDescent="0.2">
      <c r="A173" s="49">
        <v>5</v>
      </c>
      <c r="B173" s="50">
        <v>44686</v>
      </c>
      <c r="C173" s="50">
        <v>44687</v>
      </c>
      <c r="D173" s="51">
        <f t="shared" si="2"/>
        <v>1</v>
      </c>
      <c r="E173" s="51"/>
      <c r="F173" s="54">
        <v>44686</v>
      </c>
      <c r="G173" s="7">
        <f>B178-B173</f>
        <v>7</v>
      </c>
    </row>
    <row r="174" spans="1:7" x14ac:dyDescent="0.2">
      <c r="A174" s="49">
        <v>6</v>
      </c>
      <c r="B174" s="50">
        <v>44687</v>
      </c>
      <c r="C174" s="50">
        <v>44690</v>
      </c>
      <c r="D174" s="51">
        <f t="shared" si="2"/>
        <v>3</v>
      </c>
      <c r="E174" s="51"/>
      <c r="F174" s="54">
        <v>44687</v>
      </c>
      <c r="G174" s="7">
        <f>B178-B174</f>
        <v>6</v>
      </c>
    </row>
    <row r="175" spans="1:7" x14ac:dyDescent="0.2">
      <c r="A175" s="49">
        <v>7</v>
      </c>
      <c r="B175" s="50">
        <v>44690</v>
      </c>
      <c r="C175" s="50">
        <v>44691</v>
      </c>
      <c r="D175" s="51">
        <f t="shared" si="2"/>
        <v>1</v>
      </c>
      <c r="E175" s="51"/>
      <c r="F175" s="54">
        <v>44690</v>
      </c>
      <c r="G175" s="7">
        <f>B178-B175</f>
        <v>3</v>
      </c>
    </row>
    <row r="176" spans="1:7" x14ac:dyDescent="0.2">
      <c r="A176" s="49">
        <v>8</v>
      </c>
      <c r="B176" s="50">
        <v>44691</v>
      </c>
      <c r="C176" s="50">
        <v>44692</v>
      </c>
      <c r="D176" s="51">
        <f t="shared" si="2"/>
        <v>1</v>
      </c>
      <c r="E176" s="51"/>
      <c r="F176" s="54">
        <v>44691</v>
      </c>
      <c r="G176" s="7">
        <f>B178-B176</f>
        <v>2</v>
      </c>
    </row>
    <row r="177" spans="1:7" x14ac:dyDescent="0.2">
      <c r="A177" s="49">
        <v>9</v>
      </c>
      <c r="B177" s="50">
        <v>44692</v>
      </c>
      <c r="C177" s="50">
        <v>44693</v>
      </c>
      <c r="D177" s="51">
        <f t="shared" si="2"/>
        <v>1</v>
      </c>
      <c r="E177" s="51"/>
      <c r="F177" s="54">
        <v>44692</v>
      </c>
      <c r="G177" s="7">
        <f>B178-B177</f>
        <v>1</v>
      </c>
    </row>
    <row r="178" spans="1:7" x14ac:dyDescent="0.2">
      <c r="A178" s="49">
        <v>10</v>
      </c>
      <c r="B178" s="50">
        <v>44693</v>
      </c>
      <c r="C178" s="50">
        <v>44694</v>
      </c>
      <c r="D178" s="51">
        <f t="shared" si="2"/>
        <v>1</v>
      </c>
      <c r="E178" s="51"/>
      <c r="F178" s="54">
        <v>44693</v>
      </c>
      <c r="G178" s="7">
        <f>B183-B178</f>
        <v>7</v>
      </c>
    </row>
    <row r="179" spans="1:7" x14ac:dyDescent="0.2">
      <c r="A179" s="49">
        <v>11</v>
      </c>
      <c r="B179" s="50">
        <v>44694</v>
      </c>
      <c r="C179" s="50">
        <v>44697</v>
      </c>
      <c r="D179" s="51">
        <f t="shared" si="2"/>
        <v>3</v>
      </c>
      <c r="E179" s="51"/>
      <c r="F179" s="54">
        <v>44694</v>
      </c>
      <c r="G179" s="7">
        <f>B183-B179</f>
        <v>6</v>
      </c>
    </row>
    <row r="180" spans="1:7" x14ac:dyDescent="0.2">
      <c r="A180" s="49">
        <v>12</v>
      </c>
      <c r="B180" s="50">
        <v>44697</v>
      </c>
      <c r="C180" s="50">
        <v>44698</v>
      </c>
      <c r="D180" s="51">
        <f t="shared" si="2"/>
        <v>1</v>
      </c>
      <c r="E180" s="51"/>
      <c r="F180" s="54">
        <v>44697</v>
      </c>
      <c r="G180" s="7">
        <f>B183-B180</f>
        <v>3</v>
      </c>
    </row>
    <row r="181" spans="1:7" x14ac:dyDescent="0.2">
      <c r="A181" s="49">
        <v>13</v>
      </c>
      <c r="B181" s="50">
        <v>44698</v>
      </c>
      <c r="C181" s="50">
        <v>44699</v>
      </c>
      <c r="D181" s="51">
        <f t="shared" si="2"/>
        <v>1</v>
      </c>
      <c r="E181" s="51"/>
      <c r="F181" s="54">
        <v>44698</v>
      </c>
      <c r="G181" s="7">
        <f>B183-B181</f>
        <v>2</v>
      </c>
    </row>
    <row r="182" spans="1:7" x14ac:dyDescent="0.2">
      <c r="A182" s="49">
        <v>14</v>
      </c>
      <c r="B182" s="50">
        <v>44699</v>
      </c>
      <c r="C182" s="50">
        <v>44700</v>
      </c>
      <c r="D182" s="51">
        <f t="shared" si="2"/>
        <v>1</v>
      </c>
      <c r="E182" s="51"/>
      <c r="F182" s="54">
        <v>44699</v>
      </c>
      <c r="G182" s="7">
        <f>B183-B182</f>
        <v>1</v>
      </c>
    </row>
    <row r="183" spans="1:7" x14ac:dyDescent="0.2">
      <c r="A183" s="49">
        <v>15</v>
      </c>
      <c r="B183" s="50">
        <v>44700</v>
      </c>
      <c r="C183" s="50">
        <v>44701</v>
      </c>
      <c r="D183" s="51">
        <f t="shared" si="2"/>
        <v>1</v>
      </c>
      <c r="E183" s="51"/>
      <c r="F183" s="54">
        <v>44700</v>
      </c>
      <c r="G183" s="7">
        <f>B188-B183</f>
        <v>7</v>
      </c>
    </row>
    <row r="184" spans="1:7" x14ac:dyDescent="0.2">
      <c r="A184" s="49">
        <v>16</v>
      </c>
      <c r="B184" s="50">
        <v>44701</v>
      </c>
      <c r="C184" s="50">
        <v>44704</v>
      </c>
      <c r="D184" s="51">
        <f t="shared" si="2"/>
        <v>3</v>
      </c>
      <c r="E184" s="51"/>
      <c r="F184" s="54">
        <v>44701</v>
      </c>
      <c r="G184" s="7">
        <f>B188-B184</f>
        <v>6</v>
      </c>
    </row>
    <row r="185" spans="1:7" x14ac:dyDescent="0.2">
      <c r="A185" s="49">
        <v>17</v>
      </c>
      <c r="B185" s="50">
        <v>44704</v>
      </c>
      <c r="C185" s="50">
        <v>44705</v>
      </c>
      <c r="D185" s="51">
        <f t="shared" si="2"/>
        <v>1</v>
      </c>
      <c r="E185" s="51"/>
      <c r="F185" s="54">
        <v>44704</v>
      </c>
      <c r="G185" s="7">
        <f>B188-B185</f>
        <v>3</v>
      </c>
    </row>
    <row r="186" spans="1:7" x14ac:dyDescent="0.2">
      <c r="A186" s="49">
        <v>18</v>
      </c>
      <c r="B186" s="50">
        <v>44705</v>
      </c>
      <c r="C186" s="50">
        <v>44706</v>
      </c>
      <c r="D186" s="51">
        <f t="shared" si="2"/>
        <v>1</v>
      </c>
      <c r="E186" s="51"/>
      <c r="F186" s="54">
        <v>44705</v>
      </c>
      <c r="G186" s="7">
        <f>B188-B186</f>
        <v>2</v>
      </c>
    </row>
    <row r="187" spans="1:7" x14ac:dyDescent="0.2">
      <c r="A187" s="49">
        <v>19</v>
      </c>
      <c r="B187" s="50">
        <v>44706</v>
      </c>
      <c r="C187" s="50">
        <v>44707</v>
      </c>
      <c r="D187" s="51">
        <f t="shared" si="2"/>
        <v>1</v>
      </c>
      <c r="E187" s="51"/>
      <c r="F187" s="54">
        <v>44706</v>
      </c>
      <c r="G187" s="7">
        <f>B188-B187</f>
        <v>1</v>
      </c>
    </row>
    <row r="188" spans="1:7" x14ac:dyDescent="0.2">
      <c r="A188" s="49">
        <v>20</v>
      </c>
      <c r="B188" s="50">
        <v>44707</v>
      </c>
      <c r="C188" s="50">
        <v>44708</v>
      </c>
      <c r="D188" s="51">
        <f t="shared" si="2"/>
        <v>1</v>
      </c>
      <c r="E188" s="51"/>
      <c r="F188" s="54">
        <v>44707</v>
      </c>
      <c r="G188" s="7">
        <f>B193-B188</f>
        <v>8</v>
      </c>
    </row>
    <row r="189" spans="1:7" x14ac:dyDescent="0.2">
      <c r="A189" s="49">
        <v>21</v>
      </c>
      <c r="B189" s="50">
        <v>44708</v>
      </c>
      <c r="C189" s="50">
        <v>44712</v>
      </c>
      <c r="D189" s="51">
        <f t="shared" si="2"/>
        <v>4</v>
      </c>
      <c r="E189" s="51"/>
      <c r="F189" s="54">
        <v>44708</v>
      </c>
      <c r="G189" s="7">
        <f>B193-B189</f>
        <v>7</v>
      </c>
    </row>
    <row r="190" spans="1:7" x14ac:dyDescent="0.2">
      <c r="A190" s="49">
        <v>1</v>
      </c>
      <c r="B190" s="50">
        <v>44712</v>
      </c>
      <c r="C190" s="50">
        <v>44713</v>
      </c>
      <c r="D190" s="51">
        <f t="shared" si="2"/>
        <v>1</v>
      </c>
      <c r="E190" s="51"/>
      <c r="F190" s="54">
        <v>44712</v>
      </c>
      <c r="G190" s="7">
        <f>B193-B190</f>
        <v>3</v>
      </c>
    </row>
    <row r="191" spans="1:7" x14ac:dyDescent="0.2">
      <c r="A191" s="49">
        <v>2</v>
      </c>
      <c r="B191" s="50">
        <v>44713</v>
      </c>
      <c r="C191" s="50">
        <v>44714</v>
      </c>
      <c r="D191" s="51">
        <f t="shared" si="2"/>
        <v>1</v>
      </c>
      <c r="E191" s="51"/>
      <c r="F191" s="54">
        <v>44713</v>
      </c>
      <c r="G191" s="7">
        <f>B193-B191</f>
        <v>2</v>
      </c>
    </row>
    <row r="192" spans="1:7" x14ac:dyDescent="0.2">
      <c r="A192" s="49">
        <v>3</v>
      </c>
      <c r="B192" s="50">
        <v>44714</v>
      </c>
      <c r="C192" s="50">
        <v>44715</v>
      </c>
      <c r="D192" s="51">
        <f t="shared" si="2"/>
        <v>1</v>
      </c>
      <c r="E192" s="51"/>
      <c r="F192" s="54">
        <v>44714</v>
      </c>
      <c r="G192" s="7">
        <f>B193-B192</f>
        <v>1</v>
      </c>
    </row>
    <row r="193" spans="1:7" x14ac:dyDescent="0.2">
      <c r="A193" s="49">
        <v>4</v>
      </c>
      <c r="B193" s="50">
        <v>44715</v>
      </c>
      <c r="C193" s="50">
        <v>44718</v>
      </c>
      <c r="D193" s="51">
        <f t="shared" si="2"/>
        <v>3</v>
      </c>
      <c r="E193" s="51"/>
      <c r="F193" s="54">
        <v>44715</v>
      </c>
      <c r="G193" s="7">
        <f>B198-B193</f>
        <v>7</v>
      </c>
    </row>
    <row r="194" spans="1:7" x14ac:dyDescent="0.2">
      <c r="A194" s="49">
        <v>5</v>
      </c>
      <c r="B194" s="50">
        <v>44718</v>
      </c>
      <c r="C194" s="50">
        <v>44719</v>
      </c>
      <c r="D194" s="51">
        <f t="shared" si="2"/>
        <v>1</v>
      </c>
      <c r="E194" s="51"/>
      <c r="F194" s="54">
        <v>44718</v>
      </c>
      <c r="G194" s="7">
        <v>3</v>
      </c>
    </row>
    <row r="195" spans="1:7" x14ac:dyDescent="0.2">
      <c r="A195" s="49">
        <v>6</v>
      </c>
      <c r="B195" s="50">
        <v>44719</v>
      </c>
      <c r="C195" s="50">
        <v>44720</v>
      </c>
      <c r="D195" s="51">
        <f t="shared" si="2"/>
        <v>1</v>
      </c>
      <c r="E195" s="51"/>
      <c r="F195" s="54">
        <v>44719</v>
      </c>
      <c r="G195" s="7">
        <v>2</v>
      </c>
    </row>
    <row r="196" spans="1:7" x14ac:dyDescent="0.2">
      <c r="A196" s="49">
        <v>7</v>
      </c>
      <c r="B196" s="50">
        <v>44720</v>
      </c>
      <c r="C196" s="50">
        <v>44721</v>
      </c>
      <c r="D196" s="51">
        <f t="shared" si="2"/>
        <v>1</v>
      </c>
      <c r="E196" s="51"/>
      <c r="F196" s="54">
        <v>44720</v>
      </c>
      <c r="G196" s="7">
        <v>1</v>
      </c>
    </row>
    <row r="197" spans="1:7" x14ac:dyDescent="0.2">
      <c r="A197" s="49">
        <v>8</v>
      </c>
      <c r="B197" s="50">
        <v>44721</v>
      </c>
      <c r="C197" s="50">
        <v>44722</v>
      </c>
      <c r="D197" s="51">
        <f t="shared" si="2"/>
        <v>1</v>
      </c>
      <c r="E197" s="51"/>
      <c r="F197" s="54">
        <v>44721</v>
      </c>
      <c r="G197" s="7">
        <v>7</v>
      </c>
    </row>
    <row r="198" spans="1:7" x14ac:dyDescent="0.2">
      <c r="A198" s="49">
        <v>9</v>
      </c>
      <c r="B198" s="50">
        <v>44722</v>
      </c>
      <c r="C198" s="50">
        <v>44725</v>
      </c>
      <c r="D198" s="51">
        <f t="shared" si="2"/>
        <v>3</v>
      </c>
      <c r="E198" s="51"/>
      <c r="F198" s="54">
        <v>44722</v>
      </c>
      <c r="G198" s="7">
        <f>B202-B198</f>
        <v>6</v>
      </c>
    </row>
    <row r="199" spans="1:7" x14ac:dyDescent="0.2">
      <c r="A199" s="49">
        <v>10</v>
      </c>
      <c r="B199" s="50">
        <v>44725</v>
      </c>
      <c r="C199" s="50">
        <v>44726</v>
      </c>
      <c r="D199" s="51">
        <f t="shared" si="2"/>
        <v>1</v>
      </c>
      <c r="E199" s="51"/>
      <c r="F199" s="54">
        <v>44725</v>
      </c>
      <c r="G199" s="7">
        <f>B202-B199</f>
        <v>3</v>
      </c>
    </row>
    <row r="200" spans="1:7" x14ac:dyDescent="0.2">
      <c r="A200" s="49">
        <v>11</v>
      </c>
      <c r="B200" s="50">
        <v>44726</v>
      </c>
      <c r="C200" s="50">
        <v>44727</v>
      </c>
      <c r="D200" s="51">
        <f t="shared" si="2"/>
        <v>1</v>
      </c>
      <c r="E200" s="51"/>
      <c r="F200" s="54">
        <v>44726</v>
      </c>
      <c r="G200" s="7">
        <f>B202-B200</f>
        <v>2</v>
      </c>
    </row>
    <row r="201" spans="1:7" x14ac:dyDescent="0.2">
      <c r="A201" s="49">
        <v>12</v>
      </c>
      <c r="B201" s="50">
        <v>44727</v>
      </c>
      <c r="C201" s="50">
        <v>44728</v>
      </c>
      <c r="D201" s="51">
        <f t="shared" si="2"/>
        <v>1</v>
      </c>
      <c r="E201" s="51"/>
      <c r="F201" s="54">
        <v>44727</v>
      </c>
      <c r="G201" s="7">
        <f>B202-B201</f>
        <v>1</v>
      </c>
    </row>
    <row r="202" spans="1:7" x14ac:dyDescent="0.2">
      <c r="A202" s="49">
        <v>13</v>
      </c>
      <c r="B202" s="50">
        <v>44728</v>
      </c>
      <c r="C202" s="50">
        <v>44729</v>
      </c>
      <c r="D202" s="51">
        <f t="shared" si="2"/>
        <v>1</v>
      </c>
      <c r="E202" s="51"/>
      <c r="F202" s="54">
        <v>44728</v>
      </c>
      <c r="G202" s="7">
        <f>B207-B202</f>
        <v>7</v>
      </c>
    </row>
    <row r="203" spans="1:7" x14ac:dyDescent="0.2">
      <c r="A203" s="49">
        <v>14</v>
      </c>
      <c r="B203" s="50">
        <v>44729</v>
      </c>
      <c r="C203" s="50">
        <v>44732</v>
      </c>
      <c r="D203" s="51">
        <f t="shared" si="2"/>
        <v>3</v>
      </c>
      <c r="E203" s="51"/>
      <c r="F203" s="54">
        <v>44729</v>
      </c>
      <c r="G203" s="7">
        <f>B207-B203</f>
        <v>6</v>
      </c>
    </row>
    <row r="204" spans="1:7" x14ac:dyDescent="0.2">
      <c r="A204" s="49">
        <v>15</v>
      </c>
      <c r="B204" s="50">
        <v>44732</v>
      </c>
      <c r="C204" s="50">
        <v>44733</v>
      </c>
      <c r="D204" s="51">
        <f t="shared" si="2"/>
        <v>1</v>
      </c>
      <c r="E204" s="51"/>
      <c r="F204" s="54">
        <v>44732</v>
      </c>
      <c r="G204" s="7">
        <f>B207-B204</f>
        <v>3</v>
      </c>
    </row>
    <row r="205" spans="1:7" x14ac:dyDescent="0.2">
      <c r="A205" s="49">
        <v>16</v>
      </c>
      <c r="B205" s="50">
        <v>44733</v>
      </c>
      <c r="C205" s="50">
        <v>44734</v>
      </c>
      <c r="D205" s="51">
        <f t="shared" si="2"/>
        <v>1</v>
      </c>
      <c r="E205" s="51"/>
      <c r="F205" s="54">
        <v>44733</v>
      </c>
      <c r="G205" s="7">
        <f>B207-B205</f>
        <v>2</v>
      </c>
    </row>
    <row r="206" spans="1:7" x14ac:dyDescent="0.2">
      <c r="A206" s="49">
        <v>17</v>
      </c>
      <c r="B206" s="50">
        <v>44734</v>
      </c>
      <c r="C206" s="50">
        <v>44735</v>
      </c>
      <c r="D206" s="51">
        <f t="shared" si="2"/>
        <v>1</v>
      </c>
      <c r="E206" s="51"/>
      <c r="F206" s="54">
        <v>44734</v>
      </c>
      <c r="G206" s="7">
        <f>B207-B206</f>
        <v>1</v>
      </c>
    </row>
    <row r="207" spans="1:7" x14ac:dyDescent="0.2">
      <c r="A207" s="49">
        <v>18</v>
      </c>
      <c r="B207" s="50">
        <v>44735</v>
      </c>
      <c r="C207" s="50">
        <v>44736</v>
      </c>
      <c r="D207" s="51">
        <f t="shared" si="2"/>
        <v>1</v>
      </c>
      <c r="E207" s="51"/>
      <c r="F207" s="54">
        <v>44735</v>
      </c>
      <c r="G207" s="7">
        <f>B212-B207</f>
        <v>7</v>
      </c>
    </row>
    <row r="208" spans="1:7" x14ac:dyDescent="0.2">
      <c r="A208" s="49">
        <v>19</v>
      </c>
      <c r="B208" s="50">
        <v>44736</v>
      </c>
      <c r="C208" s="50">
        <v>44739</v>
      </c>
      <c r="D208" s="51">
        <f t="shared" si="2"/>
        <v>3</v>
      </c>
      <c r="E208" s="51"/>
      <c r="F208" s="54">
        <v>44736</v>
      </c>
      <c r="G208" s="7">
        <f>B212-B208</f>
        <v>6</v>
      </c>
    </row>
    <row r="209" spans="1:7" x14ac:dyDescent="0.2">
      <c r="A209" s="49">
        <v>20</v>
      </c>
      <c r="B209" s="50">
        <v>44739</v>
      </c>
      <c r="C209" s="50">
        <v>44740</v>
      </c>
      <c r="D209" s="51">
        <f t="shared" si="2"/>
        <v>1</v>
      </c>
      <c r="E209" s="51"/>
      <c r="F209" s="54">
        <v>44739</v>
      </c>
      <c r="G209" s="7">
        <f>B212-B209</f>
        <v>3</v>
      </c>
    </row>
    <row r="210" spans="1:7" x14ac:dyDescent="0.2">
      <c r="A210" s="49">
        <v>21</v>
      </c>
      <c r="B210" s="50">
        <v>44740</v>
      </c>
      <c r="C210" s="50">
        <v>44741</v>
      </c>
      <c r="D210" s="51">
        <f t="shared" si="2"/>
        <v>1</v>
      </c>
      <c r="E210" s="51"/>
      <c r="F210" s="54">
        <v>44740</v>
      </c>
      <c r="G210" s="7">
        <f>B212-B210</f>
        <v>2</v>
      </c>
    </row>
    <row r="211" spans="1:7" x14ac:dyDescent="0.2">
      <c r="A211" s="49">
        <v>1</v>
      </c>
      <c r="B211" s="50">
        <v>44741</v>
      </c>
      <c r="C211" s="50">
        <v>44742</v>
      </c>
      <c r="D211" s="51">
        <f t="shared" si="2"/>
        <v>1</v>
      </c>
      <c r="E211" s="51"/>
      <c r="F211" s="54">
        <v>44741</v>
      </c>
      <c r="G211" s="7">
        <f>B212-B211</f>
        <v>1</v>
      </c>
    </row>
    <row r="212" spans="1:7" x14ac:dyDescent="0.2">
      <c r="A212" s="49">
        <v>2</v>
      </c>
      <c r="B212" s="50">
        <v>44742</v>
      </c>
      <c r="C212" s="50">
        <v>44743</v>
      </c>
      <c r="D212" s="51">
        <f t="shared" si="2"/>
        <v>1</v>
      </c>
      <c r="E212" s="51"/>
      <c r="F212" s="54">
        <v>44742</v>
      </c>
      <c r="G212" s="7">
        <f>B217-B212</f>
        <v>8</v>
      </c>
    </row>
    <row r="213" spans="1:7" x14ac:dyDescent="0.2">
      <c r="A213" s="49">
        <v>3</v>
      </c>
      <c r="B213" s="50">
        <v>44743</v>
      </c>
      <c r="C213" s="50">
        <v>44747</v>
      </c>
      <c r="D213" s="51">
        <f t="shared" si="2"/>
        <v>4</v>
      </c>
      <c r="E213" s="51"/>
      <c r="F213" s="54">
        <v>44743</v>
      </c>
      <c r="G213" s="7">
        <f>B217-B213</f>
        <v>7</v>
      </c>
    </row>
    <row r="214" spans="1:7" x14ac:dyDescent="0.2">
      <c r="A214" s="49">
        <v>4</v>
      </c>
      <c r="B214" s="50">
        <v>44747</v>
      </c>
      <c r="C214" s="50">
        <v>44748</v>
      </c>
      <c r="D214" s="51">
        <f t="shared" si="2"/>
        <v>1</v>
      </c>
      <c r="E214" s="51"/>
      <c r="F214" s="54">
        <v>44747</v>
      </c>
      <c r="G214" s="7">
        <f>B217-B214</f>
        <v>3</v>
      </c>
    </row>
    <row r="215" spans="1:7" x14ac:dyDescent="0.2">
      <c r="A215" s="49">
        <v>5</v>
      </c>
      <c r="B215" s="50">
        <v>44748</v>
      </c>
      <c r="C215" s="50">
        <v>44749</v>
      </c>
      <c r="D215" s="51">
        <f t="shared" si="2"/>
        <v>1</v>
      </c>
      <c r="E215" s="51"/>
      <c r="F215" s="54">
        <v>44748</v>
      </c>
      <c r="G215" s="7">
        <f>B217-B215</f>
        <v>2</v>
      </c>
    </row>
    <row r="216" spans="1:7" x14ac:dyDescent="0.2">
      <c r="A216" s="49">
        <v>6</v>
      </c>
      <c r="B216" s="50">
        <v>44749</v>
      </c>
      <c r="C216" s="50">
        <v>44750</v>
      </c>
      <c r="D216" s="51">
        <f t="shared" si="2"/>
        <v>1</v>
      </c>
      <c r="E216" s="51"/>
      <c r="F216" s="54">
        <v>44749</v>
      </c>
      <c r="G216" s="7">
        <f>B217-B216</f>
        <v>1</v>
      </c>
    </row>
    <row r="217" spans="1:7" x14ac:dyDescent="0.2">
      <c r="A217" s="49">
        <v>7</v>
      </c>
      <c r="B217" s="50">
        <v>44750</v>
      </c>
      <c r="C217" s="50">
        <v>44753</v>
      </c>
      <c r="D217" s="51">
        <f t="shared" si="2"/>
        <v>3</v>
      </c>
      <c r="E217" s="51"/>
      <c r="F217" s="54">
        <v>44750</v>
      </c>
      <c r="G217" s="7">
        <f>B222-B217</f>
        <v>7</v>
      </c>
    </row>
    <row r="218" spans="1:7" x14ac:dyDescent="0.2">
      <c r="A218" s="49">
        <v>8</v>
      </c>
      <c r="B218" s="50">
        <v>44753</v>
      </c>
      <c r="C218" s="50">
        <v>44754</v>
      </c>
      <c r="D218" s="51">
        <f t="shared" ref="D218:D275" si="3">+C218-B218</f>
        <v>1</v>
      </c>
      <c r="E218" s="51"/>
      <c r="F218" s="54">
        <v>44753</v>
      </c>
      <c r="G218" s="7">
        <v>3</v>
      </c>
    </row>
    <row r="219" spans="1:7" x14ac:dyDescent="0.2">
      <c r="A219" s="49">
        <v>9</v>
      </c>
      <c r="B219" s="50">
        <v>44754</v>
      </c>
      <c r="C219" s="50">
        <v>44755</v>
      </c>
      <c r="D219" s="51">
        <f t="shared" si="3"/>
        <v>1</v>
      </c>
      <c r="E219" s="51"/>
      <c r="F219" s="54">
        <v>44754</v>
      </c>
      <c r="G219" s="7">
        <v>2</v>
      </c>
    </row>
    <row r="220" spans="1:7" x14ac:dyDescent="0.2">
      <c r="A220" s="49">
        <v>10</v>
      </c>
      <c r="B220" s="50">
        <v>44755</v>
      </c>
      <c r="C220" s="50">
        <v>44756</v>
      </c>
      <c r="D220" s="51">
        <f t="shared" si="3"/>
        <v>1</v>
      </c>
      <c r="E220" s="51"/>
      <c r="F220" s="54">
        <v>44755</v>
      </c>
      <c r="G220" s="7">
        <v>1</v>
      </c>
    </row>
    <row r="221" spans="1:7" x14ac:dyDescent="0.2">
      <c r="A221" s="49">
        <v>11</v>
      </c>
      <c r="B221" s="50">
        <v>44756</v>
      </c>
      <c r="C221" s="50">
        <v>44757</v>
      </c>
      <c r="D221" s="51">
        <f t="shared" si="3"/>
        <v>1</v>
      </c>
      <c r="E221" s="51"/>
      <c r="F221" s="54">
        <v>44756</v>
      </c>
      <c r="G221" s="7">
        <v>7</v>
      </c>
    </row>
    <row r="222" spans="1:7" x14ac:dyDescent="0.2">
      <c r="A222" s="49">
        <v>12</v>
      </c>
      <c r="B222" s="50">
        <v>44757</v>
      </c>
      <c r="C222" s="50">
        <v>44760</v>
      </c>
      <c r="D222" s="51">
        <f t="shared" si="3"/>
        <v>3</v>
      </c>
      <c r="E222" s="51"/>
      <c r="F222" s="54">
        <v>44757</v>
      </c>
      <c r="G222" s="7">
        <f>B226-B222</f>
        <v>6</v>
      </c>
    </row>
    <row r="223" spans="1:7" x14ac:dyDescent="0.2">
      <c r="A223" s="49">
        <v>13</v>
      </c>
      <c r="B223" s="50">
        <v>44760</v>
      </c>
      <c r="C223" s="50">
        <v>44761</v>
      </c>
      <c r="D223" s="51">
        <f t="shared" si="3"/>
        <v>1</v>
      </c>
      <c r="E223" s="51"/>
      <c r="F223" s="54">
        <v>44760</v>
      </c>
      <c r="G223" s="7">
        <f>B226-B223</f>
        <v>3</v>
      </c>
    </row>
    <row r="224" spans="1:7" x14ac:dyDescent="0.2">
      <c r="A224" s="49">
        <v>14</v>
      </c>
      <c r="B224" s="50">
        <v>44761</v>
      </c>
      <c r="C224" s="50">
        <v>44762</v>
      </c>
      <c r="D224" s="51">
        <f t="shared" si="3"/>
        <v>1</v>
      </c>
      <c r="E224" s="51"/>
      <c r="F224" s="54">
        <v>44761</v>
      </c>
      <c r="G224" s="7">
        <f>B226-B224</f>
        <v>2</v>
      </c>
    </row>
    <row r="225" spans="1:7" x14ac:dyDescent="0.2">
      <c r="A225" s="49">
        <v>15</v>
      </c>
      <c r="B225" s="50">
        <v>44762</v>
      </c>
      <c r="C225" s="50">
        <v>44763</v>
      </c>
      <c r="D225" s="51">
        <f t="shared" si="3"/>
        <v>1</v>
      </c>
      <c r="E225" s="51"/>
      <c r="F225" s="54">
        <v>44762</v>
      </c>
      <c r="G225" s="7">
        <f>B226-B225</f>
        <v>1</v>
      </c>
    </row>
    <row r="226" spans="1:7" x14ac:dyDescent="0.2">
      <c r="A226" s="49">
        <v>16</v>
      </c>
      <c r="B226" s="50">
        <v>44763</v>
      </c>
      <c r="C226" s="50">
        <v>44764</v>
      </c>
      <c r="D226" s="51">
        <f t="shared" si="3"/>
        <v>1</v>
      </c>
      <c r="E226" s="51"/>
      <c r="F226" s="54">
        <v>44763</v>
      </c>
      <c r="G226" s="7">
        <f>B231-B226</f>
        <v>7</v>
      </c>
    </row>
    <row r="227" spans="1:7" x14ac:dyDescent="0.2">
      <c r="A227" s="49">
        <v>17</v>
      </c>
      <c r="B227" s="50">
        <v>44764</v>
      </c>
      <c r="C227" s="50">
        <v>44767</v>
      </c>
      <c r="D227" s="51">
        <f t="shared" si="3"/>
        <v>3</v>
      </c>
      <c r="E227" s="51"/>
      <c r="F227" s="54">
        <v>44764</v>
      </c>
      <c r="G227" s="7">
        <f>B231-B227</f>
        <v>6</v>
      </c>
    </row>
    <row r="228" spans="1:7" x14ac:dyDescent="0.2">
      <c r="A228" s="49">
        <v>18</v>
      </c>
      <c r="B228" s="50">
        <v>44767</v>
      </c>
      <c r="C228" s="50">
        <v>44768</v>
      </c>
      <c r="D228" s="51">
        <f t="shared" si="3"/>
        <v>1</v>
      </c>
      <c r="E228" s="51"/>
      <c r="F228" s="54">
        <v>44767</v>
      </c>
      <c r="G228" s="7">
        <f>B231-B228</f>
        <v>3</v>
      </c>
    </row>
    <row r="229" spans="1:7" x14ac:dyDescent="0.2">
      <c r="A229" s="49">
        <v>19</v>
      </c>
      <c r="B229" s="50">
        <v>44768</v>
      </c>
      <c r="C229" s="50">
        <v>44769</v>
      </c>
      <c r="D229" s="51">
        <f t="shared" si="3"/>
        <v>1</v>
      </c>
      <c r="E229" s="51"/>
      <c r="F229" s="54">
        <v>44768</v>
      </c>
      <c r="G229" s="7">
        <f>B231-B229</f>
        <v>2</v>
      </c>
    </row>
    <row r="230" spans="1:7" x14ac:dyDescent="0.2">
      <c r="A230" s="49">
        <v>20</v>
      </c>
      <c r="B230" s="50">
        <v>44769</v>
      </c>
      <c r="C230" s="50">
        <v>44770</v>
      </c>
      <c r="D230" s="51">
        <f t="shared" si="3"/>
        <v>1</v>
      </c>
      <c r="E230" s="51"/>
      <c r="F230" s="54">
        <v>44769</v>
      </c>
      <c r="G230" s="7">
        <f>B231-B230</f>
        <v>1</v>
      </c>
    </row>
    <row r="231" spans="1:7" x14ac:dyDescent="0.2">
      <c r="A231" s="49">
        <v>21</v>
      </c>
      <c r="B231" s="50">
        <v>44770</v>
      </c>
      <c r="C231" s="50">
        <v>44771</v>
      </c>
      <c r="D231" s="51">
        <f t="shared" si="3"/>
        <v>1</v>
      </c>
      <c r="E231" s="51"/>
      <c r="F231" s="54">
        <v>44770</v>
      </c>
      <c r="G231" s="7">
        <f>B236-B231</f>
        <v>7</v>
      </c>
    </row>
    <row r="232" spans="1:7" x14ac:dyDescent="0.2">
      <c r="A232" s="49">
        <v>1</v>
      </c>
      <c r="B232" s="50">
        <v>44771</v>
      </c>
      <c r="C232" s="50">
        <v>44774</v>
      </c>
      <c r="D232" s="51">
        <f t="shared" si="3"/>
        <v>3</v>
      </c>
      <c r="E232" s="51"/>
      <c r="F232" s="54">
        <v>44771</v>
      </c>
      <c r="G232" s="7">
        <f>B236-B232</f>
        <v>6</v>
      </c>
    </row>
    <row r="233" spans="1:7" x14ac:dyDescent="0.2">
      <c r="A233" s="49">
        <v>2</v>
      </c>
      <c r="B233" s="50">
        <v>44774</v>
      </c>
      <c r="C233" s="50">
        <v>44775</v>
      </c>
      <c r="D233" s="51">
        <f t="shared" si="3"/>
        <v>1</v>
      </c>
      <c r="E233" s="51"/>
      <c r="F233" s="54">
        <v>44774</v>
      </c>
      <c r="G233" s="7">
        <f>B236-B233</f>
        <v>3</v>
      </c>
    </row>
    <row r="234" spans="1:7" x14ac:dyDescent="0.2">
      <c r="A234" s="49">
        <v>3</v>
      </c>
      <c r="B234" s="50">
        <v>44775</v>
      </c>
      <c r="C234" s="50">
        <v>44776</v>
      </c>
      <c r="D234" s="51">
        <f t="shared" si="3"/>
        <v>1</v>
      </c>
      <c r="E234" s="51"/>
      <c r="F234" s="54">
        <v>44775</v>
      </c>
      <c r="G234" s="7">
        <f>B236-B234</f>
        <v>2</v>
      </c>
    </row>
    <row r="235" spans="1:7" x14ac:dyDescent="0.2">
      <c r="A235" s="49">
        <v>4</v>
      </c>
      <c r="B235" s="50">
        <v>44776</v>
      </c>
      <c r="C235" s="50">
        <v>44777</v>
      </c>
      <c r="D235" s="51">
        <f t="shared" si="3"/>
        <v>1</v>
      </c>
      <c r="E235" s="51"/>
      <c r="F235" s="54">
        <v>44776</v>
      </c>
      <c r="G235" s="7">
        <f>B236-B235</f>
        <v>1</v>
      </c>
    </row>
    <row r="236" spans="1:7" x14ac:dyDescent="0.2">
      <c r="A236" s="49">
        <v>5</v>
      </c>
      <c r="B236" s="50">
        <v>44777</v>
      </c>
      <c r="C236" s="50">
        <v>44778</v>
      </c>
      <c r="D236" s="51">
        <f t="shared" si="3"/>
        <v>1</v>
      </c>
      <c r="E236" s="51"/>
      <c r="F236" s="54">
        <v>44777</v>
      </c>
      <c r="G236" s="7">
        <f>B241-B236</f>
        <v>7</v>
      </c>
    </row>
    <row r="237" spans="1:7" x14ac:dyDescent="0.2">
      <c r="A237" s="49">
        <v>6</v>
      </c>
      <c r="B237" s="50">
        <v>44778</v>
      </c>
      <c r="C237" s="50">
        <v>44781</v>
      </c>
      <c r="D237" s="51">
        <f t="shared" si="3"/>
        <v>3</v>
      </c>
      <c r="E237" s="51"/>
      <c r="F237" s="54">
        <v>44778</v>
      </c>
      <c r="G237" s="7">
        <f>B241-B237</f>
        <v>6</v>
      </c>
    </row>
    <row r="238" spans="1:7" x14ac:dyDescent="0.2">
      <c r="A238" s="49">
        <v>7</v>
      </c>
      <c r="B238" s="50">
        <v>44781</v>
      </c>
      <c r="C238" s="50">
        <v>44782</v>
      </c>
      <c r="D238" s="51">
        <f t="shared" si="3"/>
        <v>1</v>
      </c>
      <c r="E238" s="51"/>
      <c r="F238" s="54">
        <v>44781</v>
      </c>
      <c r="G238" s="7">
        <f>B241-B238</f>
        <v>3</v>
      </c>
    </row>
    <row r="239" spans="1:7" x14ac:dyDescent="0.2">
      <c r="A239" s="49">
        <v>8</v>
      </c>
      <c r="B239" s="50">
        <v>44782</v>
      </c>
      <c r="C239" s="50">
        <v>44783</v>
      </c>
      <c r="D239" s="51">
        <f t="shared" si="3"/>
        <v>1</v>
      </c>
      <c r="E239" s="51"/>
      <c r="F239" s="54">
        <v>44782</v>
      </c>
      <c r="G239" s="7">
        <f>B241-B239</f>
        <v>2</v>
      </c>
    </row>
    <row r="240" spans="1:7" x14ac:dyDescent="0.2">
      <c r="A240" s="49">
        <v>9</v>
      </c>
      <c r="B240" s="50">
        <v>44783</v>
      </c>
      <c r="C240" s="50">
        <v>44784</v>
      </c>
      <c r="D240" s="51">
        <f t="shared" si="3"/>
        <v>1</v>
      </c>
      <c r="E240" s="51"/>
      <c r="F240" s="54">
        <v>44783</v>
      </c>
      <c r="G240" s="7">
        <f>B241-B240</f>
        <v>1</v>
      </c>
    </row>
    <row r="241" spans="1:7" x14ac:dyDescent="0.2">
      <c r="A241" s="49">
        <v>10</v>
      </c>
      <c r="B241" s="50">
        <v>44784</v>
      </c>
      <c r="C241" s="50">
        <v>44785</v>
      </c>
      <c r="D241" s="51">
        <f t="shared" si="3"/>
        <v>1</v>
      </c>
      <c r="E241" s="51"/>
      <c r="F241" s="54">
        <v>44784</v>
      </c>
      <c r="G241" s="7">
        <f>B246-B241</f>
        <v>7</v>
      </c>
    </row>
    <row r="242" spans="1:7" x14ac:dyDescent="0.2">
      <c r="A242" s="49">
        <v>11</v>
      </c>
      <c r="B242" s="50">
        <v>44785</v>
      </c>
      <c r="C242" s="50">
        <v>44788</v>
      </c>
      <c r="D242" s="51">
        <f t="shared" si="3"/>
        <v>3</v>
      </c>
      <c r="E242" s="51"/>
      <c r="F242" s="54">
        <v>44785</v>
      </c>
      <c r="G242" s="7">
        <f>B246-B242</f>
        <v>6</v>
      </c>
    </row>
    <row r="243" spans="1:7" x14ac:dyDescent="0.2">
      <c r="A243" s="49">
        <v>12</v>
      </c>
      <c r="B243" s="50">
        <v>44788</v>
      </c>
      <c r="C243" s="50">
        <v>44789</v>
      </c>
      <c r="D243" s="51">
        <f t="shared" si="3"/>
        <v>1</v>
      </c>
      <c r="E243" s="51"/>
      <c r="F243" s="54">
        <v>44788</v>
      </c>
      <c r="G243" s="7">
        <f>B246-B243</f>
        <v>3</v>
      </c>
    </row>
    <row r="244" spans="1:7" x14ac:dyDescent="0.2">
      <c r="A244" s="49">
        <v>13</v>
      </c>
      <c r="B244" s="50">
        <v>44789</v>
      </c>
      <c r="C244" s="50">
        <v>44790</v>
      </c>
      <c r="D244" s="51">
        <f t="shared" si="3"/>
        <v>1</v>
      </c>
      <c r="E244" s="51"/>
      <c r="F244" s="54">
        <v>44789</v>
      </c>
      <c r="G244" s="7">
        <f>B246-B244</f>
        <v>2</v>
      </c>
    </row>
    <row r="245" spans="1:7" x14ac:dyDescent="0.2">
      <c r="A245" s="49">
        <v>14</v>
      </c>
      <c r="B245" s="50">
        <v>44790</v>
      </c>
      <c r="C245" s="50">
        <v>44791</v>
      </c>
      <c r="D245" s="51">
        <f t="shared" si="3"/>
        <v>1</v>
      </c>
      <c r="E245" s="51"/>
      <c r="F245" s="54">
        <v>44790</v>
      </c>
      <c r="G245" s="7">
        <f>B246-B245</f>
        <v>1</v>
      </c>
    </row>
    <row r="246" spans="1:7" x14ac:dyDescent="0.2">
      <c r="A246" s="49">
        <v>15</v>
      </c>
      <c r="B246" s="50">
        <v>44791</v>
      </c>
      <c r="C246" s="50">
        <v>44792</v>
      </c>
      <c r="D246" s="51">
        <f t="shared" si="3"/>
        <v>1</v>
      </c>
      <c r="E246" s="51"/>
      <c r="F246" s="54">
        <v>44791</v>
      </c>
      <c r="G246" s="7">
        <f>B251-B246</f>
        <v>7</v>
      </c>
    </row>
    <row r="247" spans="1:7" x14ac:dyDescent="0.2">
      <c r="A247" s="49">
        <v>16</v>
      </c>
      <c r="B247" s="50">
        <v>44792</v>
      </c>
      <c r="C247" s="50">
        <v>44795</v>
      </c>
      <c r="D247" s="51">
        <f t="shared" si="3"/>
        <v>3</v>
      </c>
      <c r="E247" s="51"/>
      <c r="F247" s="54">
        <v>44792</v>
      </c>
      <c r="G247" s="7">
        <f>B251-B247</f>
        <v>6</v>
      </c>
    </row>
    <row r="248" spans="1:7" x14ac:dyDescent="0.2">
      <c r="A248" s="49">
        <v>17</v>
      </c>
      <c r="B248" s="50">
        <v>44795</v>
      </c>
      <c r="C248" s="50">
        <v>44796</v>
      </c>
      <c r="D248" s="51">
        <f t="shared" si="3"/>
        <v>1</v>
      </c>
      <c r="E248" s="51"/>
      <c r="F248" s="54">
        <v>44795</v>
      </c>
      <c r="G248" s="7">
        <f>B251-B248</f>
        <v>3</v>
      </c>
    </row>
    <row r="249" spans="1:7" x14ac:dyDescent="0.2">
      <c r="A249" s="49">
        <v>18</v>
      </c>
      <c r="B249" s="50">
        <v>44796</v>
      </c>
      <c r="C249" s="50">
        <v>44797</v>
      </c>
      <c r="D249" s="51">
        <f t="shared" si="3"/>
        <v>1</v>
      </c>
      <c r="E249" s="51"/>
      <c r="F249" s="54">
        <v>44796</v>
      </c>
      <c r="G249" s="7">
        <f>B251-B249</f>
        <v>2</v>
      </c>
    </row>
    <row r="250" spans="1:7" x14ac:dyDescent="0.2">
      <c r="A250" s="49">
        <v>19</v>
      </c>
      <c r="B250" s="50">
        <v>44797</v>
      </c>
      <c r="C250" s="50">
        <v>44798</v>
      </c>
      <c r="D250" s="51">
        <f t="shared" si="3"/>
        <v>1</v>
      </c>
      <c r="E250" s="51"/>
      <c r="F250" s="54">
        <v>44797</v>
      </c>
      <c r="G250" s="7">
        <f>B251-B250</f>
        <v>1</v>
      </c>
    </row>
    <row r="251" spans="1:7" x14ac:dyDescent="0.2">
      <c r="A251" s="49">
        <v>20</v>
      </c>
      <c r="B251" s="50">
        <v>44798</v>
      </c>
      <c r="C251" s="50">
        <v>44799</v>
      </c>
      <c r="D251" s="51">
        <f t="shared" si="3"/>
        <v>1</v>
      </c>
      <c r="E251" s="51"/>
      <c r="F251" s="54">
        <v>44798</v>
      </c>
      <c r="G251" s="7">
        <f>B256-B251</f>
        <v>7</v>
      </c>
    </row>
    <row r="252" spans="1:7" x14ac:dyDescent="0.2">
      <c r="A252" s="49">
        <v>21</v>
      </c>
      <c r="B252" s="50">
        <v>44799</v>
      </c>
      <c r="C252" s="50">
        <v>44802</v>
      </c>
      <c r="D252" s="51">
        <f t="shared" si="3"/>
        <v>3</v>
      </c>
      <c r="E252" s="51"/>
      <c r="F252" s="54">
        <v>44799</v>
      </c>
      <c r="G252" s="7">
        <f>B256-B252</f>
        <v>6</v>
      </c>
    </row>
    <row r="253" spans="1:7" x14ac:dyDescent="0.2">
      <c r="A253" s="49">
        <v>1</v>
      </c>
      <c r="B253" s="50">
        <v>44802</v>
      </c>
      <c r="C253" s="50">
        <v>44803</v>
      </c>
      <c r="D253" s="51">
        <f t="shared" si="3"/>
        <v>1</v>
      </c>
      <c r="E253" s="51"/>
      <c r="F253" s="54">
        <v>44802</v>
      </c>
      <c r="G253" s="7">
        <f>B256-B253</f>
        <v>3</v>
      </c>
    </row>
    <row r="254" spans="1:7" x14ac:dyDescent="0.2">
      <c r="A254" s="49">
        <v>2</v>
      </c>
      <c r="B254" s="50">
        <v>44803</v>
      </c>
      <c r="C254" s="50">
        <v>44804</v>
      </c>
      <c r="D254" s="51">
        <f t="shared" si="3"/>
        <v>1</v>
      </c>
      <c r="E254" s="51"/>
      <c r="F254" s="54">
        <v>44803</v>
      </c>
      <c r="G254" s="7">
        <f>B256-B254</f>
        <v>2</v>
      </c>
    </row>
    <row r="255" spans="1:7" x14ac:dyDescent="0.2">
      <c r="A255" s="49">
        <v>3</v>
      </c>
      <c r="B255" s="50">
        <v>44804</v>
      </c>
      <c r="C255" s="50">
        <v>44805</v>
      </c>
      <c r="D255" s="51">
        <f t="shared" si="3"/>
        <v>1</v>
      </c>
      <c r="E255" s="51"/>
      <c r="F255" s="54">
        <v>44804</v>
      </c>
      <c r="G255" s="7">
        <f>B256-B255</f>
        <v>1</v>
      </c>
    </row>
    <row r="256" spans="1:7" x14ac:dyDescent="0.2">
      <c r="A256" s="49">
        <v>4</v>
      </c>
      <c r="B256" s="50">
        <v>44805</v>
      </c>
      <c r="C256" s="50">
        <v>44806</v>
      </c>
      <c r="D256" s="51">
        <f t="shared" si="3"/>
        <v>1</v>
      </c>
      <c r="E256" s="51"/>
      <c r="F256" s="54">
        <v>44805</v>
      </c>
      <c r="G256" s="7">
        <v>7</v>
      </c>
    </row>
    <row r="257" spans="1:7" x14ac:dyDescent="0.2">
      <c r="A257" s="49">
        <v>5</v>
      </c>
      <c r="B257" s="50">
        <v>44806</v>
      </c>
      <c r="C257" s="50">
        <v>44810</v>
      </c>
      <c r="D257" s="51">
        <f t="shared" si="3"/>
        <v>4</v>
      </c>
      <c r="E257" s="51"/>
      <c r="F257" s="54">
        <v>44806</v>
      </c>
      <c r="G257" s="7">
        <v>6</v>
      </c>
    </row>
    <row r="258" spans="1:7" x14ac:dyDescent="0.2">
      <c r="A258" s="49">
        <v>6</v>
      </c>
      <c r="B258" s="50">
        <v>44810</v>
      </c>
      <c r="C258" s="50">
        <v>44811</v>
      </c>
      <c r="D258" s="51">
        <f t="shared" si="3"/>
        <v>1</v>
      </c>
      <c r="E258" s="51"/>
      <c r="F258" s="54">
        <v>44810</v>
      </c>
      <c r="G258" s="7">
        <v>2</v>
      </c>
    </row>
    <row r="259" spans="1:7" x14ac:dyDescent="0.2">
      <c r="A259" s="49">
        <v>7</v>
      </c>
      <c r="B259" s="50">
        <v>44811</v>
      </c>
      <c r="C259" s="50">
        <v>44812</v>
      </c>
      <c r="D259" s="51">
        <f t="shared" si="3"/>
        <v>1</v>
      </c>
      <c r="E259" s="51"/>
      <c r="F259" s="54">
        <v>44811</v>
      </c>
      <c r="G259" s="7">
        <v>1</v>
      </c>
    </row>
    <row r="260" spans="1:7" x14ac:dyDescent="0.2">
      <c r="A260" s="49">
        <v>8</v>
      </c>
      <c r="B260" s="50">
        <v>44812</v>
      </c>
      <c r="C260" s="50">
        <v>44813</v>
      </c>
      <c r="D260" s="51">
        <f t="shared" si="3"/>
        <v>1</v>
      </c>
      <c r="E260" s="51"/>
      <c r="F260" s="54">
        <v>44812</v>
      </c>
      <c r="G260" s="7">
        <v>7</v>
      </c>
    </row>
    <row r="261" spans="1:7" x14ac:dyDescent="0.2">
      <c r="A261" s="49">
        <v>9</v>
      </c>
      <c r="B261" s="50">
        <v>44813</v>
      </c>
      <c r="C261" s="50">
        <v>44816</v>
      </c>
      <c r="D261" s="51">
        <f t="shared" si="3"/>
        <v>3</v>
      </c>
      <c r="E261" s="51"/>
      <c r="F261" s="54">
        <v>44813</v>
      </c>
      <c r="G261" s="7">
        <v>6</v>
      </c>
    </row>
    <row r="262" spans="1:7" x14ac:dyDescent="0.2">
      <c r="A262" s="49">
        <v>10</v>
      </c>
      <c r="B262" s="50">
        <v>44816</v>
      </c>
      <c r="C262" s="50">
        <v>44817</v>
      </c>
      <c r="D262" s="51">
        <f t="shared" si="3"/>
        <v>1</v>
      </c>
      <c r="E262" s="51"/>
      <c r="F262" s="54">
        <v>44816</v>
      </c>
      <c r="G262" s="7">
        <v>3</v>
      </c>
    </row>
    <row r="263" spans="1:7" x14ac:dyDescent="0.2">
      <c r="A263" s="49">
        <v>11</v>
      </c>
      <c r="B263" s="50">
        <v>44817</v>
      </c>
      <c r="C263" s="50">
        <v>44818</v>
      </c>
      <c r="D263" s="51">
        <f t="shared" si="3"/>
        <v>1</v>
      </c>
      <c r="E263" s="51"/>
      <c r="F263" s="54">
        <v>44817</v>
      </c>
      <c r="G263" s="7">
        <v>2</v>
      </c>
    </row>
    <row r="264" spans="1:7" x14ac:dyDescent="0.2">
      <c r="A264" s="49">
        <v>12</v>
      </c>
      <c r="B264" s="50">
        <v>44818</v>
      </c>
      <c r="C264" s="50">
        <v>44819</v>
      </c>
      <c r="D264" s="51">
        <f t="shared" si="3"/>
        <v>1</v>
      </c>
      <c r="E264" s="51"/>
      <c r="F264" s="54">
        <v>44818</v>
      </c>
      <c r="G264" s="7">
        <v>1</v>
      </c>
    </row>
    <row r="265" spans="1:7" x14ac:dyDescent="0.2">
      <c r="A265" s="49">
        <v>13</v>
      </c>
      <c r="B265" s="50">
        <v>44819</v>
      </c>
      <c r="C265" s="50">
        <v>44820</v>
      </c>
      <c r="D265" s="51">
        <f t="shared" si="3"/>
        <v>1</v>
      </c>
      <c r="E265" s="51"/>
      <c r="F265" s="54">
        <v>44819</v>
      </c>
      <c r="G265" s="7">
        <v>7</v>
      </c>
    </row>
    <row r="266" spans="1:7" x14ac:dyDescent="0.2">
      <c r="A266" s="49">
        <v>14</v>
      </c>
      <c r="B266" s="50">
        <v>44820</v>
      </c>
      <c r="C266" s="50">
        <v>44823</v>
      </c>
      <c r="D266" s="51">
        <f t="shared" si="3"/>
        <v>3</v>
      </c>
      <c r="E266" s="51"/>
      <c r="F266" s="54">
        <v>44820</v>
      </c>
      <c r="G266" s="7">
        <f>B270-B266</f>
        <v>6</v>
      </c>
    </row>
    <row r="267" spans="1:7" x14ac:dyDescent="0.2">
      <c r="A267" s="49">
        <v>15</v>
      </c>
      <c r="B267" s="50">
        <v>44823</v>
      </c>
      <c r="C267" s="50">
        <v>44824</v>
      </c>
      <c r="D267" s="51">
        <f t="shared" si="3"/>
        <v>1</v>
      </c>
      <c r="E267" s="51"/>
      <c r="F267" s="54">
        <v>44823</v>
      </c>
      <c r="G267" s="7">
        <f>B270-B267</f>
        <v>3</v>
      </c>
    </row>
    <row r="268" spans="1:7" x14ac:dyDescent="0.2">
      <c r="A268" s="49">
        <v>16</v>
      </c>
      <c r="B268" s="50">
        <v>44824</v>
      </c>
      <c r="C268" s="50">
        <v>44825</v>
      </c>
      <c r="D268" s="51">
        <f t="shared" si="3"/>
        <v>1</v>
      </c>
      <c r="E268" s="51"/>
      <c r="F268" s="54">
        <v>44824</v>
      </c>
      <c r="G268" s="7">
        <f>B270-B268</f>
        <v>2</v>
      </c>
    </row>
    <row r="269" spans="1:7" x14ac:dyDescent="0.2">
      <c r="A269" s="49">
        <v>17</v>
      </c>
      <c r="B269" s="50">
        <v>44825</v>
      </c>
      <c r="C269" s="50">
        <v>44826</v>
      </c>
      <c r="D269" s="51">
        <f t="shared" si="3"/>
        <v>1</v>
      </c>
      <c r="E269" s="51"/>
      <c r="F269" s="54">
        <v>44825</v>
      </c>
      <c r="G269" s="7">
        <f>B270-B269</f>
        <v>1</v>
      </c>
    </row>
    <row r="270" spans="1:7" x14ac:dyDescent="0.2">
      <c r="A270" s="49">
        <v>18</v>
      </c>
      <c r="B270" s="50">
        <v>44826</v>
      </c>
      <c r="C270" s="50">
        <v>44827</v>
      </c>
      <c r="D270" s="51">
        <f t="shared" si="3"/>
        <v>1</v>
      </c>
      <c r="E270" s="51"/>
      <c r="F270" s="54">
        <v>44826</v>
      </c>
      <c r="G270" s="7">
        <f>B275-B270</f>
        <v>7</v>
      </c>
    </row>
    <row r="271" spans="1:7" x14ac:dyDescent="0.2">
      <c r="A271" s="49">
        <v>19</v>
      </c>
      <c r="B271" s="50">
        <v>44827</v>
      </c>
      <c r="C271" s="50">
        <v>44830</v>
      </c>
      <c r="D271" s="51">
        <f>+C271-B271</f>
        <v>3</v>
      </c>
      <c r="E271" s="51"/>
      <c r="F271" s="54">
        <v>44827</v>
      </c>
      <c r="G271" s="7">
        <f>B275-B271</f>
        <v>6</v>
      </c>
    </row>
    <row r="272" spans="1:7" x14ac:dyDescent="0.2">
      <c r="A272" s="49">
        <v>20</v>
      </c>
      <c r="B272" s="50">
        <v>44830</v>
      </c>
      <c r="C272" s="50">
        <v>44831</v>
      </c>
      <c r="D272" s="51">
        <f t="shared" si="3"/>
        <v>1</v>
      </c>
      <c r="E272" s="51"/>
      <c r="F272" s="54">
        <v>44830</v>
      </c>
      <c r="G272" s="7">
        <f>B275-B272</f>
        <v>3</v>
      </c>
    </row>
    <row r="273" spans="1:10" x14ac:dyDescent="0.2">
      <c r="A273" s="49">
        <v>21</v>
      </c>
      <c r="B273" s="50">
        <v>44831</v>
      </c>
      <c r="C273" s="50">
        <v>44832</v>
      </c>
      <c r="D273" s="51">
        <f t="shared" si="3"/>
        <v>1</v>
      </c>
      <c r="E273" s="51"/>
      <c r="F273" s="54">
        <v>44831</v>
      </c>
      <c r="G273" s="7">
        <f>B275-B273</f>
        <v>2</v>
      </c>
    </row>
    <row r="274" spans="1:10" x14ac:dyDescent="0.2">
      <c r="A274" s="49">
        <v>1</v>
      </c>
      <c r="B274" s="50">
        <v>44832</v>
      </c>
      <c r="C274" s="50">
        <v>44833</v>
      </c>
      <c r="D274" s="51">
        <f t="shared" si="3"/>
        <v>1</v>
      </c>
      <c r="E274" s="51"/>
      <c r="F274" s="54">
        <v>44832</v>
      </c>
      <c r="G274" s="7">
        <f>B275-B274</f>
        <v>1</v>
      </c>
    </row>
    <row r="275" spans="1:10" x14ac:dyDescent="0.2">
      <c r="A275" s="49">
        <v>2</v>
      </c>
      <c r="B275" s="50">
        <v>44833</v>
      </c>
      <c r="C275" s="50">
        <v>44834</v>
      </c>
      <c r="D275" s="51">
        <f t="shared" si="3"/>
        <v>1</v>
      </c>
      <c r="E275" s="51"/>
      <c r="F275" s="54">
        <v>44833</v>
      </c>
      <c r="G275" s="7">
        <v>7</v>
      </c>
    </row>
    <row r="276" spans="1:10" x14ac:dyDescent="0.2">
      <c r="A276" s="49">
        <v>3</v>
      </c>
      <c r="B276" s="50">
        <v>44834</v>
      </c>
      <c r="C276" s="50">
        <v>44837</v>
      </c>
      <c r="D276" s="51">
        <f>+C276-B276</f>
        <v>3</v>
      </c>
      <c r="E276" s="51"/>
      <c r="F276" s="54">
        <v>44834</v>
      </c>
      <c r="G276" s="7">
        <v>6</v>
      </c>
    </row>
    <row r="277" spans="1:10" x14ac:dyDescent="0.2">
      <c r="A277" s="11"/>
      <c r="D277" s="52">
        <f>AVERAGE(D25:D276)</f>
        <v>1.4563492063492063</v>
      </c>
      <c r="E277" s="55"/>
      <c r="G277" s="52">
        <f>AVERAGE(G25:G276)</f>
        <v>3.7738095238095237</v>
      </c>
    </row>
    <row r="278" spans="1:10" x14ac:dyDescent="0.2">
      <c r="A278" s="11"/>
      <c r="D278" s="25"/>
      <c r="E278" s="25"/>
    </row>
    <row r="280" spans="1:10" x14ac:dyDescent="0.2">
      <c r="A280" s="2"/>
    </row>
    <row r="281" spans="1:10" x14ac:dyDescent="0.2">
      <c r="A281" s="2"/>
    </row>
    <row r="282" spans="1:10" x14ac:dyDescent="0.2">
      <c r="A282" s="1" t="s">
        <v>130</v>
      </c>
      <c r="B282" s="18"/>
      <c r="C282" s="18"/>
      <c r="D282" s="18"/>
      <c r="E282" s="18"/>
      <c r="F282" s="2"/>
      <c r="G282" s="2"/>
      <c r="H282" s="2"/>
    </row>
    <row r="283" spans="1:10" s="28" customFormat="1" ht="15" x14ac:dyDescent="0.25">
      <c r="A283" s="4"/>
      <c r="B283" s="27" t="s">
        <v>14</v>
      </c>
      <c r="C283" s="27" t="s">
        <v>131</v>
      </c>
      <c r="D283" s="27" t="s">
        <v>9</v>
      </c>
      <c r="E283" s="27"/>
      <c r="F283" s="27" t="s">
        <v>132</v>
      </c>
      <c r="H283" s="2"/>
    </row>
    <row r="284" spans="1:10" s="28" customFormat="1" ht="15" x14ac:dyDescent="0.25">
      <c r="A284" s="29" t="s">
        <v>133</v>
      </c>
      <c r="B284" s="30">
        <v>60407943.010000005</v>
      </c>
      <c r="C284" s="31">
        <f t="shared" ref="C284:C293" si="4">B284/$B$294</f>
        <v>9.7042998244564596E-2</v>
      </c>
      <c r="D284" s="4">
        <v>0</v>
      </c>
      <c r="E284" s="4"/>
      <c r="F284" s="48">
        <f t="shared" ref="F284:F293" si="5">D284*C284</f>
        <v>0</v>
      </c>
      <c r="H284" s="12"/>
      <c r="I284" s="130"/>
      <c r="J284" s="131"/>
    </row>
    <row r="285" spans="1:10" s="28" customFormat="1" ht="15" x14ac:dyDescent="0.25">
      <c r="A285" s="29" t="s">
        <v>134</v>
      </c>
      <c r="B285" s="33">
        <v>29768384.41</v>
      </c>
      <c r="C285" s="31">
        <f t="shared" si="4"/>
        <v>4.7821745487425987E-2</v>
      </c>
      <c r="D285" s="4">
        <v>0</v>
      </c>
      <c r="E285" s="4"/>
      <c r="F285" s="48">
        <f t="shared" si="5"/>
        <v>0</v>
      </c>
      <c r="H285" s="12"/>
      <c r="I285" s="132"/>
      <c r="J285" s="131"/>
    </row>
    <row r="286" spans="1:10" s="28" customFormat="1" ht="15" x14ac:dyDescent="0.25">
      <c r="A286" s="29" t="s">
        <v>135</v>
      </c>
      <c r="B286" s="33">
        <v>98629584.86459063</v>
      </c>
      <c r="C286" s="31">
        <f t="shared" si="4"/>
        <v>0.1584445712593153</v>
      </c>
      <c r="D286" s="4">
        <v>2</v>
      </c>
      <c r="E286" s="4"/>
      <c r="F286" s="48">
        <f t="shared" si="5"/>
        <v>0.3168891425186306</v>
      </c>
      <c r="H286" s="12"/>
      <c r="I286" s="132"/>
      <c r="J286" s="131"/>
    </row>
    <row r="287" spans="1:10" s="28" customFormat="1" ht="15" x14ac:dyDescent="0.25">
      <c r="A287" s="29" t="s">
        <v>136</v>
      </c>
      <c r="B287" s="33">
        <v>10217428.42</v>
      </c>
      <c r="C287" s="31">
        <f t="shared" si="4"/>
        <v>1.6413899212921142E-2</v>
      </c>
      <c r="D287" s="4">
        <v>0</v>
      </c>
      <c r="E287" s="4"/>
      <c r="F287" s="48">
        <f t="shared" si="5"/>
        <v>0</v>
      </c>
      <c r="H287" s="2"/>
    </row>
    <row r="288" spans="1:10" s="28" customFormat="1" ht="15" x14ac:dyDescent="0.25">
      <c r="A288" s="29" t="s">
        <v>137</v>
      </c>
      <c r="B288" s="33">
        <v>22084363.819999997</v>
      </c>
      <c r="C288" s="31">
        <f t="shared" si="4"/>
        <v>3.5477666886651125E-2</v>
      </c>
      <c r="D288" s="4">
        <v>0</v>
      </c>
      <c r="E288" s="4"/>
      <c r="F288" s="48">
        <f t="shared" si="5"/>
        <v>0</v>
      </c>
      <c r="H288" s="2"/>
    </row>
    <row r="289" spans="1:8" s="28" customFormat="1" ht="15" x14ac:dyDescent="0.25">
      <c r="A289" s="29" t="s">
        <v>138</v>
      </c>
      <c r="B289" s="33">
        <v>42591.52319999531</v>
      </c>
      <c r="C289" s="31">
        <f t="shared" si="4"/>
        <v>6.8421616515666834E-5</v>
      </c>
      <c r="D289" s="4">
        <v>0</v>
      </c>
      <c r="E289" s="4"/>
      <c r="F289" s="48">
        <f t="shared" si="5"/>
        <v>0</v>
      </c>
      <c r="H289" s="2"/>
    </row>
    <row r="290" spans="1:8" s="28" customFormat="1" ht="15" x14ac:dyDescent="0.25">
      <c r="A290" s="29" t="s">
        <v>138</v>
      </c>
      <c r="B290" s="33">
        <v>191640558.63840002</v>
      </c>
      <c r="C290" s="31">
        <f t="shared" si="4"/>
        <v>0.30786306351227682</v>
      </c>
      <c r="D290" s="4">
        <v>1</v>
      </c>
      <c r="E290" s="4"/>
      <c r="F290" s="48">
        <f t="shared" si="5"/>
        <v>0.30786306351227682</v>
      </c>
      <c r="H290" s="2"/>
    </row>
    <row r="291" spans="1:8" s="28" customFormat="1" ht="15" x14ac:dyDescent="0.25">
      <c r="A291" s="29" t="s">
        <v>138</v>
      </c>
      <c r="B291" s="33">
        <v>21274465.838400003</v>
      </c>
      <c r="C291" s="31">
        <f t="shared" si="4"/>
        <v>3.4176597449579349E-2</v>
      </c>
      <c r="D291" s="4">
        <v>2</v>
      </c>
      <c r="E291" s="4"/>
      <c r="F291" s="48">
        <f t="shared" si="5"/>
        <v>6.8353194899158698E-2</v>
      </c>
      <c r="H291" s="2"/>
    </row>
    <row r="292" spans="1:8" s="28" customFormat="1" ht="15" x14ac:dyDescent="0.25">
      <c r="A292" s="29" t="s">
        <v>139</v>
      </c>
      <c r="B292" s="33">
        <v>187317449.55000001</v>
      </c>
      <c r="C292" s="31">
        <f t="shared" si="4"/>
        <v>0.30091815781324954</v>
      </c>
      <c r="D292" s="4">
        <v>1</v>
      </c>
      <c r="E292" s="4"/>
      <c r="F292" s="48">
        <f t="shared" si="5"/>
        <v>0.30091815781324954</v>
      </c>
      <c r="H292" s="2"/>
    </row>
    <row r="293" spans="1:8" s="28" customFormat="1" ht="15" x14ac:dyDescent="0.25">
      <c r="A293" s="29" t="s">
        <v>140</v>
      </c>
      <c r="B293" s="33">
        <v>1103592.7</v>
      </c>
      <c r="C293" s="31">
        <f t="shared" si="4"/>
        <v>1.7728785175003476E-3</v>
      </c>
      <c r="D293" s="4">
        <v>0</v>
      </c>
      <c r="E293" s="4"/>
      <c r="F293" s="48">
        <f t="shared" si="5"/>
        <v>0</v>
      </c>
      <c r="H293" s="2"/>
    </row>
    <row r="294" spans="1:8" s="28" customFormat="1" ht="15" x14ac:dyDescent="0.25">
      <c r="A294" s="4"/>
      <c r="B294" s="34">
        <f>SUM(B284:B293)</f>
        <v>622486362.77459073</v>
      </c>
      <c r="C294" s="35">
        <f>SUM(C284:C293)</f>
        <v>0.99999999999999989</v>
      </c>
      <c r="D294" s="36"/>
      <c r="E294" s="36"/>
      <c r="F294" s="26">
        <f>SUM(F284:F293)</f>
        <v>0.99402355874331572</v>
      </c>
      <c r="G294" s="4" t="s">
        <v>119</v>
      </c>
    </row>
    <row r="295" spans="1:8" s="28" customFormat="1" ht="15" x14ac:dyDescent="0.25">
      <c r="A295" s="4"/>
      <c r="B295" s="30"/>
      <c r="C295" s="4"/>
      <c r="D295" s="4"/>
      <c r="E295" s="4"/>
      <c r="F295" s="32"/>
    </row>
    <row r="296" spans="1:8" x14ac:dyDescent="0.2">
      <c r="A296" s="2"/>
      <c r="B296" s="37"/>
      <c r="C296" s="37"/>
    </row>
    <row r="297" spans="1:8" x14ac:dyDescent="0.2">
      <c r="A297" s="2"/>
      <c r="B297" s="37"/>
      <c r="C297" s="37"/>
    </row>
    <row r="298" spans="1:8" x14ac:dyDescent="0.2">
      <c r="A298" s="1"/>
      <c r="B298" s="37"/>
      <c r="C298" s="37"/>
    </row>
    <row r="299" spans="1:8" x14ac:dyDescent="0.2">
      <c r="A299" s="1" t="s">
        <v>141</v>
      </c>
    </row>
    <row r="300" spans="1:8" x14ac:dyDescent="0.2">
      <c r="A300" s="2"/>
      <c r="B300" s="24" t="s">
        <v>14</v>
      </c>
      <c r="C300" s="8" t="s">
        <v>142</v>
      </c>
      <c r="D300" s="38" t="s">
        <v>143</v>
      </c>
      <c r="E300" s="38"/>
    </row>
    <row r="301" spans="1:8" x14ac:dyDescent="0.2">
      <c r="A301" s="2" t="s">
        <v>144</v>
      </c>
      <c r="B301" s="46">
        <f>SUM(B307:B318)</f>
        <v>42591.52319999531</v>
      </c>
      <c r="C301" s="39">
        <f>B301/$B$304</f>
        <v>1.9999999999997795E-4</v>
      </c>
      <c r="D301" s="40">
        <f>0*C301</f>
        <v>0</v>
      </c>
      <c r="E301" s="40"/>
    </row>
    <row r="302" spans="1:8" x14ac:dyDescent="0.2">
      <c r="A302" s="2" t="s">
        <v>145</v>
      </c>
      <c r="B302" s="46">
        <f>SUM(C307:C318)</f>
        <v>191640558.63840002</v>
      </c>
      <c r="C302" s="39">
        <f>B302/$B$304</f>
        <v>0.89989999999999992</v>
      </c>
      <c r="D302" s="15">
        <f>1*C302</f>
        <v>0.89989999999999992</v>
      </c>
      <c r="E302" s="15"/>
    </row>
    <row r="303" spans="1:8" x14ac:dyDescent="0.2">
      <c r="A303" s="2" t="s">
        <v>146</v>
      </c>
      <c r="B303" s="46">
        <f>SUM(D307:D318)</f>
        <v>21274465.838400003</v>
      </c>
      <c r="C303" s="39">
        <f>B303/$B$304</f>
        <v>9.9900000000000003E-2</v>
      </c>
      <c r="D303" s="15">
        <f>2*C303</f>
        <v>0.19980000000000001</v>
      </c>
      <c r="E303" s="15"/>
    </row>
    <row r="304" spans="1:8" x14ac:dyDescent="0.2">
      <c r="A304" s="2" t="s">
        <v>147</v>
      </c>
      <c r="B304" s="53">
        <f>SUM(B301:B303)</f>
        <v>212957616.00000003</v>
      </c>
      <c r="C304" s="41"/>
      <c r="D304" s="42">
        <f>SUM(D301:D303)</f>
        <v>1.0996999999999999</v>
      </c>
      <c r="E304" s="14"/>
      <c r="F304" s="18" t="s">
        <v>119</v>
      </c>
    </row>
    <row r="305" spans="1:7" x14ac:dyDescent="0.2">
      <c r="A305" s="2"/>
      <c r="B305" s="41"/>
      <c r="C305" s="14"/>
    </row>
    <row r="306" spans="1:7" x14ac:dyDescent="0.2">
      <c r="A306" s="17" t="s">
        <v>148</v>
      </c>
      <c r="B306" s="43" t="s">
        <v>149</v>
      </c>
      <c r="C306" s="43" t="s">
        <v>150</v>
      </c>
      <c r="D306" s="43" t="s">
        <v>151</v>
      </c>
      <c r="E306" s="43"/>
      <c r="F306" s="5" t="s">
        <v>152</v>
      </c>
    </row>
    <row r="307" spans="1:7" x14ac:dyDescent="0.2">
      <c r="A307" s="44">
        <v>44470</v>
      </c>
      <c r="B307" s="45">
        <v>3082.1817639996607</v>
      </c>
      <c r="C307" s="45">
        <v>13868276.847118001</v>
      </c>
      <c r="D307" s="46">
        <v>1539549.7911180002</v>
      </c>
      <c r="E307" s="46"/>
      <c r="F307" s="46">
        <f t="shared" ref="F307:F318" si="6">B307+C307+D307</f>
        <v>15410908.82</v>
      </c>
    </row>
    <row r="308" spans="1:7" x14ac:dyDescent="0.2">
      <c r="A308" s="44">
        <v>44501</v>
      </c>
      <c r="B308" s="14">
        <v>3201.3964799996475</v>
      </c>
      <c r="C308" s="14">
        <v>14404683.461760001</v>
      </c>
      <c r="D308" s="10">
        <v>1599097.5417600002</v>
      </c>
      <c r="E308" s="10"/>
      <c r="F308" s="10">
        <f t="shared" si="6"/>
        <v>16006982.4</v>
      </c>
      <c r="G308" s="10"/>
    </row>
    <row r="309" spans="1:7" x14ac:dyDescent="0.2">
      <c r="A309" s="44">
        <v>44531</v>
      </c>
      <c r="B309" s="14">
        <v>3150.673377999653</v>
      </c>
      <c r="C309" s="14">
        <v>14176454.864311</v>
      </c>
      <c r="D309" s="10">
        <v>1573761.352311</v>
      </c>
      <c r="E309" s="10"/>
      <c r="F309" s="10">
        <f t="shared" si="6"/>
        <v>15753366.890000001</v>
      </c>
      <c r="G309" s="10"/>
    </row>
    <row r="310" spans="1:7" x14ac:dyDescent="0.2">
      <c r="A310" s="44">
        <v>44562</v>
      </c>
      <c r="B310" s="14">
        <v>3981.2914079995612</v>
      </c>
      <c r="C310" s="14">
        <v>17913820.690295998</v>
      </c>
      <c r="D310" s="10">
        <v>1988655.0582959999</v>
      </c>
      <c r="E310" s="10"/>
      <c r="F310" s="10">
        <f t="shared" si="6"/>
        <v>19906457.039999995</v>
      </c>
      <c r="G310" s="10"/>
    </row>
    <row r="311" spans="1:7" x14ac:dyDescent="0.2">
      <c r="A311" s="44">
        <v>44593</v>
      </c>
      <c r="B311" s="14">
        <v>4308.2363799995255</v>
      </c>
      <c r="C311" s="14">
        <v>19384909.591809999</v>
      </c>
      <c r="D311" s="10">
        <v>2151964.0718100001</v>
      </c>
      <c r="E311" s="10"/>
      <c r="F311" s="10">
        <f t="shared" si="6"/>
        <v>21541181.899999999</v>
      </c>
      <c r="G311" s="10"/>
    </row>
    <row r="312" spans="1:7" x14ac:dyDescent="0.2">
      <c r="A312" s="44">
        <v>44621</v>
      </c>
      <c r="B312" s="14">
        <v>4091.7025499995493</v>
      </c>
      <c r="C312" s="14">
        <v>18410615.623725001</v>
      </c>
      <c r="D312" s="10">
        <v>2043805.4237250001</v>
      </c>
      <c r="E312" s="10"/>
      <c r="F312" s="10">
        <f t="shared" si="6"/>
        <v>20458512.75</v>
      </c>
      <c r="G312" s="10"/>
    </row>
    <row r="313" spans="1:7" x14ac:dyDescent="0.2">
      <c r="A313" s="44">
        <v>44652</v>
      </c>
      <c r="B313" s="14">
        <v>3060.8913539996629</v>
      </c>
      <c r="C313" s="14">
        <v>13772480.647322999</v>
      </c>
      <c r="D313" s="10">
        <v>1528915.231323</v>
      </c>
      <c r="E313" s="10"/>
      <c r="F313" s="10">
        <f t="shared" si="6"/>
        <v>15304456.77</v>
      </c>
      <c r="G313" s="10"/>
    </row>
    <row r="314" spans="1:7" x14ac:dyDescent="0.2">
      <c r="A314" s="44">
        <v>44682</v>
      </c>
      <c r="B314" s="14">
        <v>3378.1109539996278</v>
      </c>
      <c r="C314" s="14">
        <v>15199810.237523001</v>
      </c>
      <c r="D314" s="10">
        <v>1687366.4215230001</v>
      </c>
      <c r="E314" s="10"/>
      <c r="F314" s="10">
        <f t="shared" si="6"/>
        <v>16890554.77</v>
      </c>
      <c r="G314" s="10"/>
    </row>
    <row r="315" spans="1:7" x14ac:dyDescent="0.2">
      <c r="A315" s="44">
        <v>44713</v>
      </c>
      <c r="B315" s="14">
        <v>3031.097789999666</v>
      </c>
      <c r="C315" s="14">
        <v>13638424.506105</v>
      </c>
      <c r="D315" s="10">
        <v>1514033.346105</v>
      </c>
      <c r="E315" s="10"/>
      <c r="F315" s="10">
        <f t="shared" si="6"/>
        <v>15155488.949999999</v>
      </c>
      <c r="G315" s="10"/>
    </row>
    <row r="316" spans="1:7" x14ac:dyDescent="0.2">
      <c r="A316" s="44">
        <v>44743</v>
      </c>
      <c r="B316" s="14">
        <v>3756.2391399995863</v>
      </c>
      <c r="C316" s="14">
        <v>16901198.010430001</v>
      </c>
      <c r="D316" s="10">
        <v>1876241.45043</v>
      </c>
      <c r="E316" s="10"/>
      <c r="F316" s="10">
        <f t="shared" si="6"/>
        <v>18781195.699999999</v>
      </c>
    </row>
    <row r="317" spans="1:7" x14ac:dyDescent="0.2">
      <c r="A317" s="44">
        <v>44774</v>
      </c>
      <c r="B317" s="14">
        <v>4240.9743379995334</v>
      </c>
      <c r="C317" s="14">
        <v>19082264.033831</v>
      </c>
      <c r="D317" s="10">
        <v>2118366.6818310004</v>
      </c>
      <c r="E317" s="10"/>
      <c r="F317" s="10">
        <f t="shared" si="6"/>
        <v>21204871.689999998</v>
      </c>
    </row>
    <row r="318" spans="1:7" x14ac:dyDescent="0.2">
      <c r="A318" s="44">
        <v>44805</v>
      </c>
      <c r="B318" s="14">
        <v>3308.7276639996358</v>
      </c>
      <c r="C318" s="14">
        <v>14887620.124168001</v>
      </c>
      <c r="D318" s="10">
        <v>1652709.468168</v>
      </c>
      <c r="E318" s="10"/>
      <c r="F318" s="10">
        <f t="shared" si="6"/>
        <v>16543638.32</v>
      </c>
    </row>
    <row r="319" spans="1:7" x14ac:dyDescent="0.2">
      <c r="B319" s="47">
        <f>SUM(B307:B318)</f>
        <v>42591.52319999531</v>
      </c>
      <c r="C319" s="47">
        <f t="shared" ref="C319:D319" si="7">SUM(C307:C318)</f>
        <v>191640558.63840002</v>
      </c>
      <c r="D319" s="47">
        <f t="shared" si="7"/>
        <v>21274465.838400003</v>
      </c>
      <c r="E319" s="47"/>
      <c r="F319" s="47">
        <f>SUM(F307:F318)</f>
        <v>212957615.99999994</v>
      </c>
    </row>
  </sheetData>
  <pageMargins left="0.7" right="0.7" top="0.75" bottom="0.75" header="0.3" footer="0.3"/>
  <pageSetup scale="42" fitToHeight="4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/>
        <AccountId xsi:nil="true"/>
        <AccountType/>
      </UserInfo>
    </Witnes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16AD12-7436-4BB7-B26F-CEE747C277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31187E-6150-42D3-A329-A56A0290F42B}">
  <ds:schemaRefs>
    <ds:schemaRef ds:uri="http://schemas.microsoft.com/office/2006/metadata/properties"/>
    <ds:schemaRef ds:uri="http://schemas.microsoft.com/office/infopath/2007/PartnerControls"/>
    <ds:schemaRef ds:uri="6276a078-13b1-475f-9bfe-57c4a3d7b524"/>
    <ds:schemaRef ds:uri="1e8a7030-0664-4e4f-9604-01101f4002e8"/>
  </ds:schemaRefs>
</ds:datastoreItem>
</file>

<file path=customXml/itemProps3.xml><?xml version="1.0" encoding="utf-8"?>
<ds:datastoreItem xmlns:ds="http://schemas.openxmlformats.org/officeDocument/2006/customXml" ds:itemID="{8799F98B-09F9-498C-9AF2-F60234E316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Lead Lag Summary - Fcst Prd. </vt:lpstr>
      <vt:lpstr>Revenues - Fcst Prd.</vt:lpstr>
      <vt:lpstr>Expenses - Fcst Prd.</vt:lpstr>
      <vt:lpstr>Revenue Lag (AG KIUC 1-22)</vt:lpstr>
      <vt:lpstr>'Expenses - Fcst Prd.'!Print_Area</vt:lpstr>
      <vt:lpstr>'Lead Lag Summary - Fcst Prd. '!Print_Area</vt:lpstr>
      <vt:lpstr>'Revenue Lag (AG KIUC 1-22)'!Print_Area</vt:lpstr>
      <vt:lpstr>'Revenues - Fcst Prd.'!Print_Area</vt:lpstr>
      <vt:lpstr>'Revenues - Fcst Prd.'!Rev_Lag</vt:lpstr>
    </vt:vector>
  </TitlesOfParts>
  <Manager/>
  <Company>AGL Resources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Revised Lead Lag Calculation</dc:subject>
  <dc:creator>wcompton</dc:creator>
  <cp:keywords/>
  <dc:description/>
  <cp:lastModifiedBy>Steinkuhl, Lisa D</cp:lastModifiedBy>
  <cp:revision/>
  <cp:lastPrinted>2025-01-19T11:57:03Z</cp:lastPrinted>
  <dcterms:created xsi:type="dcterms:W3CDTF">2005-07-26T18:54:53Z</dcterms:created>
  <dcterms:modified xsi:type="dcterms:W3CDTF">2025-01-19T11:58:20Z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mments0">
    <vt:lpwstr>Meter Reading Schedule October 2009- September 2010</vt:lpwstr>
  </property>
  <property fmtid="{D5CDD505-2E9C-101B-9397-08002B2CF9AE}" pid="4" name="ContentTypeId">
    <vt:lpwstr>0x0101005BA58AB4E1B78F4EAC56940670E852C9</vt:lpwstr>
  </property>
  <property fmtid="{D5CDD505-2E9C-101B-9397-08002B2CF9AE}" pid="5" name="MediaServiceImageTags">
    <vt:lpwstr/>
  </property>
  <property fmtid="{D5CDD505-2E9C-101B-9397-08002B2CF9AE}" pid="6" name="{A44787D4-0540-4523-9961-78E4036D8C6D}">
    <vt:lpwstr>{CCBA27C2-E2EE-4B05-A85A-F70CBDC4400E}</vt:lpwstr>
  </property>
</Properties>
</file>