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CDF70FA3-ADDA-4057-8FA3-5CF1828771F7}" xr6:coauthVersionLast="47" xr6:coauthVersionMax="47" xr10:uidLastSave="{00000000-0000-0000-0000-000000000000}"/>
  <bookViews>
    <workbookView xWindow="-120" yWindow="-120" windowWidth="29040" windowHeight="15720" xr2:uid="{9380742A-BF52-4EFE-986B-2E9E0ABEB612}"/>
  </bookViews>
  <sheets>
    <sheet name="STAFF-DR-01-017(a)(7)" sheetId="1" r:id="rId1"/>
    <sheet name="STAFF-DR-01-017(a)(8)" sheetId="2" r:id="rId2"/>
  </sheets>
  <definedNames>
    <definedName name="_xlnm.Print_Titles" localSheetId="0">'STAFF-DR-01-017(a)(7)'!$7:$11</definedName>
    <definedName name="_xlnm.Print_Titles" localSheetId="1">'STAFF-DR-01-017(a)(8)'!$7:$11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F91" i="2"/>
  <c r="E91" i="2"/>
  <c r="D91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91" i="2" s="1"/>
  <c r="F62" i="2"/>
  <c r="E62" i="2"/>
  <c r="D62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62" i="2" s="1"/>
  <c r="C28" i="2"/>
  <c r="C27" i="2"/>
  <c r="C26" i="2"/>
  <c r="F25" i="2"/>
  <c r="F92" i="2" s="1"/>
  <c r="C24" i="2"/>
  <c r="C23" i="2"/>
  <c r="C22" i="2"/>
  <c r="F21" i="2"/>
  <c r="D21" i="2"/>
  <c r="D25" i="2" s="1"/>
  <c r="C20" i="2"/>
  <c r="E19" i="2"/>
  <c r="C19" i="2" s="1"/>
  <c r="C18" i="2"/>
  <c r="C17" i="2"/>
  <c r="E16" i="2"/>
  <c r="C16" i="2" s="1"/>
  <c r="C15" i="2"/>
  <c r="C14" i="2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63" i="2" s="1"/>
  <c r="A92" i="2" s="1"/>
  <c r="C12" i="2"/>
  <c r="C98" i="1"/>
  <c r="C97" i="1"/>
  <c r="C96" i="1"/>
  <c r="C95" i="1"/>
  <c r="F91" i="1"/>
  <c r="F90" i="1"/>
  <c r="E90" i="1"/>
  <c r="D90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90" i="1" s="1"/>
  <c r="C71" i="1"/>
  <c r="C70" i="1"/>
  <c r="C69" i="1"/>
  <c r="C68" i="1"/>
  <c r="C67" i="1"/>
  <c r="C66" i="1"/>
  <c r="C65" i="1"/>
  <c r="F63" i="1"/>
  <c r="E63" i="1"/>
  <c r="E91" i="1" s="1"/>
  <c r="D63" i="1"/>
  <c r="D91" i="1" s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63" i="1" s="1"/>
  <c r="C36" i="1"/>
  <c r="C35" i="1"/>
  <c r="C34" i="1"/>
  <c r="C33" i="1"/>
  <c r="C32" i="1"/>
  <c r="C31" i="1"/>
  <c r="C30" i="1"/>
  <c r="C29" i="1"/>
  <c r="C28" i="1"/>
  <c r="C24" i="1"/>
  <c r="C20" i="1"/>
  <c r="C19" i="1"/>
  <c r="C18" i="1"/>
  <c r="C17" i="1"/>
  <c r="C16" i="1"/>
  <c r="C15" i="1"/>
  <c r="C14" i="1"/>
  <c r="C12" i="1"/>
  <c r="F96" i="2" l="1"/>
  <c r="F98" i="2" s="1"/>
  <c r="F100" i="2" s="1"/>
  <c r="D92" i="2"/>
  <c r="E21" i="2"/>
  <c r="E25" i="2" s="1"/>
  <c r="E92" i="2" s="1"/>
  <c r="C21" i="2"/>
  <c r="E94" i="1"/>
  <c r="E99" i="1" s="1"/>
  <c r="D94" i="1"/>
  <c r="D99" i="1" s="1"/>
  <c r="C21" i="1"/>
  <c r="C25" i="1" s="1"/>
  <c r="F94" i="1"/>
  <c r="F99" i="1" s="1"/>
  <c r="E96" i="2" l="1"/>
  <c r="E98" i="2" s="1"/>
  <c r="E100" i="2" s="1"/>
  <c r="D96" i="2"/>
  <c r="C25" i="2"/>
  <c r="C92" i="2" s="1"/>
  <c r="C91" i="1"/>
  <c r="C96" i="2" l="1"/>
  <c r="D98" i="2"/>
  <c r="C94" i="1"/>
  <c r="C99" i="1" s="1"/>
  <c r="D100" i="2" l="1"/>
  <c r="C98" i="2"/>
  <c r="C100" i="2" l="1"/>
</calcChain>
</file>

<file path=xl/sharedStrings.xml><?xml version="1.0" encoding="utf-8"?>
<sst xmlns="http://schemas.openxmlformats.org/spreadsheetml/2006/main" count="222" uniqueCount="116">
  <si>
    <t xml:space="preserve">Duke Energy Kentucky, Inc. </t>
  </si>
  <si>
    <t>STAFF-DR-01-017(a)(7)</t>
  </si>
  <si>
    <t>Reconciliation of Book Net Income and Federal Taxable Income</t>
  </si>
  <si>
    <t>12 Months Ended December 31, 2023</t>
  </si>
  <si>
    <t>Total</t>
  </si>
  <si>
    <t>Company</t>
  </si>
  <si>
    <t>Operating</t>
  </si>
  <si>
    <t>Non-</t>
  </si>
  <si>
    <t>Kentucky</t>
  </si>
  <si>
    <t>Other</t>
  </si>
  <si>
    <t>Line</t>
  </si>
  <si>
    <t>Item</t>
  </si>
  <si>
    <t>Retail</t>
  </si>
  <si>
    <t>Jurisdictional</t>
  </si>
  <si>
    <t>No.</t>
  </si>
  <si>
    <t>(a)</t>
  </si>
  <si>
    <t>(b)</t>
  </si>
  <si>
    <t>(c)</t>
  </si>
  <si>
    <t>(d)</t>
  </si>
  <si>
    <t>(e)</t>
  </si>
  <si>
    <t>Net income per books</t>
  </si>
  <si>
    <t>Add income taxes:</t>
  </si>
  <si>
    <t xml:space="preserve">   Federal income tax - current</t>
  </si>
  <si>
    <t xml:space="preserve">   Federal income tax - deferred depreciation</t>
  </si>
  <si>
    <t xml:space="preserve">   Federal income tax - deferred other</t>
  </si>
  <si>
    <t xml:space="preserve">   Investment tax credit adjustment</t>
  </si>
  <si>
    <t xml:space="preserve">   Federal income taxes charged to other income and deductions</t>
  </si>
  <si>
    <t xml:space="preserve">   State income taxes</t>
  </si>
  <si>
    <t xml:space="preserve">   State income taxes charged to other income and deductions</t>
  </si>
  <si>
    <t>Flow through items:</t>
  </si>
  <si>
    <t xml:space="preserve">   Add (itemize)</t>
  </si>
  <si>
    <t xml:space="preserve">   Deduct (itemize)  </t>
  </si>
  <si>
    <t>Book taxable income</t>
  </si>
  <si>
    <t>Differences between book taxable income and taxable income per tax return:</t>
  </si>
  <si>
    <t>State Income Tax Deduction</t>
  </si>
  <si>
    <t xml:space="preserve">Interest Reclass </t>
  </si>
  <si>
    <t>Bad Debts</t>
  </si>
  <si>
    <t>Book Depreciation</t>
  </si>
  <si>
    <t>Capitalized Hardware/Software</t>
  </si>
  <si>
    <t>Coal Ash Spend, Net of Capitalized Portion</t>
  </si>
  <si>
    <t>Contributions in Aid of Construction</t>
  </si>
  <si>
    <t>Deferred Revenue</t>
  </si>
  <si>
    <t>Demand Side Management Deferral</t>
  </si>
  <si>
    <t>Impairment of Plant Assets</t>
  </si>
  <si>
    <t>Lobbying</t>
  </si>
  <si>
    <t>Loss on Reacquired Debt</t>
  </si>
  <si>
    <t>Meals</t>
  </si>
  <si>
    <t>Offsite Gas Storage Costs</t>
  </si>
  <si>
    <t>Regulatory Asset - Carbon Management</t>
  </si>
  <si>
    <t>Regulatory Asset - Deferred Plant Costs</t>
  </si>
  <si>
    <t>Regulatory Asset - Non-AMI Meters</t>
  </si>
  <si>
    <t>Regulatory Asset - Opt Out Tariff IT Modifications</t>
  </si>
  <si>
    <t>Regulatory Asset - Vacation Carryover</t>
  </si>
  <si>
    <t>Regulatory Asset- Storm Damage Recovery</t>
  </si>
  <si>
    <t>Regulatory Liability - Rate Case Expenses</t>
  </si>
  <si>
    <t>Regulatory Liability - RSLI &amp; Other Misc Dfd Costs</t>
  </si>
  <si>
    <t>Storm Cost Deferral</t>
  </si>
  <si>
    <t>Tax Interest Capitalized</t>
  </si>
  <si>
    <t>Transportation Benefits</t>
  </si>
  <si>
    <t>Unbilled Revenue - Fuel</t>
  </si>
  <si>
    <t>Deferred Costs - Customer Connect</t>
  </si>
  <si>
    <t>Non-Cash Overhead Basis Adjustment</t>
  </si>
  <si>
    <t>Capitalized 174 R&amp;D</t>
  </si>
  <si>
    <t>Extra Facility Lighting</t>
  </si>
  <si>
    <t>Severance Reserve - LT</t>
  </si>
  <si>
    <t>Workers Com Reserve</t>
  </si>
  <si>
    <t>Entertainment</t>
  </si>
  <si>
    <t>Total Additions</t>
  </si>
  <si>
    <t xml:space="preserve">   Deduct (itemize)</t>
  </si>
  <si>
    <t>AFUDC Equity Income</t>
  </si>
  <si>
    <t>AFUDC Interest</t>
  </si>
  <si>
    <t>Asset Retirement Obligation</t>
  </si>
  <si>
    <t>Benefits Accruals</t>
  </si>
  <si>
    <t>Cost of Removal</t>
  </si>
  <si>
    <t>Environmental Reserve</t>
  </si>
  <si>
    <t>Equipment/T&amp;D Repairs</t>
  </si>
  <si>
    <t>Mark to Market</t>
  </si>
  <si>
    <t>Regulatory Asset - ESM Deferral</t>
  </si>
  <si>
    <t>Regulatory Asset - Rate Case Expenses</t>
  </si>
  <si>
    <t>Regulatory Asset - Transition from MISO to PJM</t>
  </si>
  <si>
    <t>Regulatory Liability - Outage Costs</t>
  </si>
  <si>
    <t>Tax Depreciation/Amortization</t>
  </si>
  <si>
    <t>Tax Gains/Losses</t>
  </si>
  <si>
    <t>Unamortized Debt Premium</t>
  </si>
  <si>
    <t>Property Tax Reserves</t>
  </si>
  <si>
    <t>Rate Refunds</t>
  </si>
  <si>
    <t>Gas Supplier Refunds</t>
  </si>
  <si>
    <t>Lease Adjustments</t>
  </si>
  <si>
    <t>Regulatory Asset - Deferred Revenue</t>
  </si>
  <si>
    <t>Regulatory Asset - FAS 158</t>
  </si>
  <si>
    <t>Charitable Contribution Carryover</t>
  </si>
  <si>
    <t>REPS Incremental Costs</t>
  </si>
  <si>
    <t>Total Deductions</t>
  </si>
  <si>
    <t>Taxable income per return</t>
  </si>
  <si>
    <t>Computation of Tax:</t>
  </si>
  <si>
    <t>Provision for Federal Income Tax at 21%</t>
  </si>
  <si>
    <t xml:space="preserve">True Up Entries </t>
  </si>
  <si>
    <t>Corporate Alternative Minimum Tax</t>
  </si>
  <si>
    <t>Net Operating Loss (Utilization)/Generation</t>
  </si>
  <si>
    <t>Rounding</t>
  </si>
  <si>
    <t xml:space="preserve">Total Federal Income Tax Provision </t>
  </si>
  <si>
    <t>STAFF-DR-01-017(a)(8)</t>
  </si>
  <si>
    <t>Reconciliation of Book Net Income and State Taxable Income</t>
  </si>
  <si>
    <t xml:space="preserve">   Deduct (itemize)    </t>
  </si>
  <si>
    <t>Kentucky Bonus Depreciation Adjustment</t>
  </si>
  <si>
    <t>Kentucky Property Plant and Equipment 481(a)</t>
  </si>
  <si>
    <t>Apportionment Percentage</t>
  </si>
  <si>
    <t>Allocable Income</t>
  </si>
  <si>
    <t>State Income Tax Rate</t>
  </si>
  <si>
    <t>Current State Income Tax Expense</t>
  </si>
  <si>
    <t xml:space="preserve">Total State Income Tax Provision </t>
  </si>
  <si>
    <t>Note:</t>
  </si>
  <si>
    <t>(1)  Provide a calculation of the amount shown on Lines 3 through 7 above.</t>
  </si>
  <si>
    <t>(2)  Provide a workpaper supporting each calculation including the depreciation for straight-line tax and</t>
  </si>
  <si>
    <t xml:space="preserve">       accelerated tax depreciation.</t>
  </si>
  <si>
    <t>(3)  Provide a schedule setting forth the basis of allocation of each item of revenue or cost allocated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</si>
</sst>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u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1"/>
      <color rgb="FFFF0000"/>
      <name val="Aptos Narrow"/>
      <family val="2"/>
      <scheme val="minor"/>
    </font>
    <font>
      <i/>
      <sz val="9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3" fillId="0" borderId="0" xfId="0" applyNumberFormat="1" applyFont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top"/>
    </xf>
    <xf numFmtId="164" fontId="3" fillId="0" borderId="0" xfId="0" applyNumberFormat="1" applyFont="1"/>
    <xf numFmtId="164" fontId="8" fillId="0" borderId="0" xfId="0" applyNumberFormat="1" applyFont="1"/>
    <xf numFmtId="164" fontId="6" fillId="0" borderId="9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center" indent="3"/>
    </xf>
    <xf numFmtId="37" fontId="6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43" fontId="4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7" fontId="3" fillId="0" borderId="0" xfId="0" applyNumberFormat="1" applyFont="1"/>
    <xf numFmtId="0" fontId="2" fillId="0" borderId="3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7" fontId="6" fillId="0" borderId="8" xfId="0" applyNumberFormat="1" applyFont="1" applyBorder="1" applyAlignment="1">
      <alignment vertical="center"/>
    </xf>
    <xf numFmtId="39" fontId="6" fillId="0" borderId="9" xfId="0" applyNumberFormat="1" applyFont="1" applyBorder="1" applyAlignment="1">
      <alignment vertical="center"/>
    </xf>
    <xf numFmtId="39" fontId="6" fillId="0" borderId="8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37" fontId="6" fillId="0" borderId="9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0" fontId="3" fillId="0" borderId="8" xfId="0" quotePrefix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8" xfId="0" quotePrefix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/>
    <xf numFmtId="0" fontId="3" fillId="0" borderId="0" xfId="0" applyFont="1" applyAlignment="1">
      <alignment horizontal="center"/>
    </xf>
    <xf numFmtId="37" fontId="4" fillId="0" borderId="0" xfId="0" applyNumberFormat="1" applyFont="1"/>
    <xf numFmtId="0" fontId="7" fillId="0" borderId="0" xfId="0" applyFont="1"/>
    <xf numFmtId="165" fontId="3" fillId="0" borderId="0" xfId="0" applyNumberFormat="1" applyFont="1"/>
    <xf numFmtId="41" fontId="3" fillId="0" borderId="0" xfId="0" applyNumberFormat="1" applyFont="1"/>
    <xf numFmtId="165" fontId="3" fillId="0" borderId="12" xfId="0" applyNumberFormat="1" applyFont="1" applyBorder="1"/>
    <xf numFmtId="37" fontId="6" fillId="0" borderId="12" xfId="0" applyNumberFormat="1" applyFont="1" applyBorder="1" applyAlignment="1">
      <alignment vertical="center"/>
    </xf>
    <xf numFmtId="164" fontId="0" fillId="0" borderId="0" xfId="0" applyNumberFormat="1"/>
    <xf numFmtId="0" fontId="3" fillId="0" borderId="0" xfId="0" quotePrefix="1" applyFont="1"/>
    <xf numFmtId="37" fontId="2" fillId="0" borderId="0" xfId="0" applyNumberFormat="1" applyFont="1"/>
    <xf numFmtId="0" fontId="4" fillId="0" borderId="0" xfId="0" applyFont="1" applyAlignment="1">
      <alignment horizontal="left"/>
    </xf>
    <xf numFmtId="37" fontId="3" fillId="0" borderId="8" xfId="0" applyNumberFormat="1" applyFont="1" applyBorder="1" applyAlignment="1">
      <alignment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164" fontId="3" fillId="0" borderId="10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D8EA-3970-4BD4-8A4A-7645E800BEE9}">
  <sheetPr>
    <pageSetUpPr fitToPage="1"/>
  </sheetPr>
  <dimension ref="A1:P106"/>
  <sheetViews>
    <sheetView tabSelected="1" view="pageLayout" zoomScaleNormal="100" workbookViewId="0">
      <selection activeCell="C17" sqref="C17"/>
    </sheetView>
  </sheetViews>
  <sheetFormatPr defaultColWidth="9.140625" defaultRowHeight="12.75" x14ac:dyDescent="0.2"/>
  <cols>
    <col min="1" max="1" width="6.5703125" style="14" customWidth="1"/>
    <col min="2" max="2" width="51" style="14" customWidth="1"/>
    <col min="3" max="3" width="16.140625" style="14" bestFit="1" customWidth="1"/>
    <col min="4" max="4" width="19.42578125" style="14" customWidth="1"/>
    <col min="5" max="5" width="16.28515625" style="14" bestFit="1" customWidth="1"/>
    <col min="6" max="6" width="17" style="14" bestFit="1" customWidth="1"/>
    <col min="7" max="7" width="12.42578125" style="14" customWidth="1"/>
    <col min="8" max="8" width="10.85546875" style="14" customWidth="1"/>
    <col min="9" max="9" width="12.5703125" style="14" bestFit="1" customWidth="1"/>
    <col min="10" max="10" width="14.42578125" style="14" bestFit="1" customWidth="1"/>
    <col min="11" max="11" width="13.5703125" style="14" bestFit="1" customWidth="1"/>
    <col min="12" max="12" width="12.5703125" style="14" bestFit="1" customWidth="1"/>
    <col min="13" max="13" width="13.5703125" style="14" bestFit="1" customWidth="1"/>
    <col min="14" max="16384" width="9.140625" style="14"/>
  </cols>
  <sheetData>
    <row r="1" spans="1:12" x14ac:dyDescent="0.2">
      <c r="A1" s="16" t="s">
        <v>0</v>
      </c>
      <c r="B1" s="16"/>
      <c r="C1" s="16"/>
      <c r="D1" s="16"/>
      <c r="E1" s="12"/>
      <c r="F1" s="16"/>
    </row>
    <row r="2" spans="1:12" x14ac:dyDescent="0.2">
      <c r="A2" s="16" t="s">
        <v>1</v>
      </c>
      <c r="B2" s="16"/>
      <c r="C2" s="16"/>
      <c r="D2" s="16"/>
      <c r="E2" s="12"/>
      <c r="F2" s="16"/>
    </row>
    <row r="3" spans="1:12" x14ac:dyDescent="0.2">
      <c r="A3" s="16" t="s">
        <v>2</v>
      </c>
      <c r="B3" s="16"/>
      <c r="C3" s="16"/>
      <c r="D3" s="16"/>
      <c r="E3" s="12"/>
      <c r="F3" s="16"/>
    </row>
    <row r="4" spans="1:12" x14ac:dyDescent="0.2">
      <c r="A4" s="16" t="s">
        <v>3</v>
      </c>
      <c r="B4" s="16"/>
      <c r="C4" s="16"/>
      <c r="D4" s="16"/>
      <c r="E4" s="16"/>
      <c r="F4" s="16"/>
    </row>
    <row r="5" spans="1:12" x14ac:dyDescent="0.2">
      <c r="A5" s="16"/>
      <c r="B5" s="16"/>
      <c r="C5" s="16"/>
      <c r="D5" s="59"/>
      <c r="E5" s="20"/>
      <c r="F5" s="20"/>
    </row>
    <row r="6" spans="1:12" x14ac:dyDescent="0.2">
      <c r="A6" s="16"/>
      <c r="D6" s="23"/>
      <c r="E6" s="23"/>
      <c r="F6" s="23"/>
    </row>
    <row r="7" spans="1:12" x14ac:dyDescent="0.2">
      <c r="A7" s="25"/>
      <c r="B7" s="25"/>
      <c r="C7" s="25"/>
      <c r="D7" s="25" t="s">
        <v>4</v>
      </c>
      <c r="E7" s="25"/>
      <c r="F7" s="28"/>
    </row>
    <row r="8" spans="1:12" x14ac:dyDescent="0.2">
      <c r="A8" s="29"/>
      <c r="B8" s="29"/>
      <c r="C8" s="29"/>
      <c r="D8" s="29" t="s">
        <v>5</v>
      </c>
      <c r="E8" s="67" t="s">
        <v>6</v>
      </c>
      <c r="F8" s="68"/>
    </row>
    <row r="9" spans="1:12" x14ac:dyDescent="0.2">
      <c r="A9" s="29"/>
      <c r="B9" s="29"/>
      <c r="C9" s="29" t="s">
        <v>4</v>
      </c>
      <c r="D9" s="29" t="s">
        <v>7</v>
      </c>
      <c r="E9" s="25" t="s">
        <v>8</v>
      </c>
      <c r="F9" s="26" t="s">
        <v>9</v>
      </c>
    </row>
    <row r="10" spans="1:12" x14ac:dyDescent="0.2">
      <c r="A10" s="29" t="s">
        <v>10</v>
      </c>
      <c r="B10" s="29" t="s">
        <v>11</v>
      </c>
      <c r="C10" s="29" t="s">
        <v>5</v>
      </c>
      <c r="D10" s="29" t="s">
        <v>6</v>
      </c>
      <c r="E10" s="29" t="s">
        <v>12</v>
      </c>
      <c r="F10" s="30" t="s">
        <v>13</v>
      </c>
    </row>
    <row r="11" spans="1:12" x14ac:dyDescent="0.2">
      <c r="A11" s="29" t="s">
        <v>14</v>
      </c>
      <c r="B11" s="34" t="s">
        <v>15</v>
      </c>
      <c r="C11" s="29" t="s">
        <v>16</v>
      </c>
      <c r="D11" s="34" t="s">
        <v>17</v>
      </c>
      <c r="E11" s="34" t="s">
        <v>18</v>
      </c>
      <c r="F11" s="35" t="s">
        <v>19</v>
      </c>
    </row>
    <row r="12" spans="1:12" s="12" customFormat="1" x14ac:dyDescent="0.2">
      <c r="A12" s="36">
        <v>1</v>
      </c>
      <c r="B12" s="37" t="s">
        <v>20</v>
      </c>
      <c r="C12" s="60">
        <f>SUM(D12:F12)</f>
        <v>65162215.700000003</v>
      </c>
      <c r="D12" s="60">
        <v>-34666904.75</v>
      </c>
      <c r="E12" s="60">
        <v>68375391.859999999</v>
      </c>
      <c r="F12" s="60">
        <v>31453728.59</v>
      </c>
      <c r="H12" s="33"/>
    </row>
    <row r="13" spans="1:12" s="12" customFormat="1" x14ac:dyDescent="0.2">
      <c r="A13" s="36">
        <v>2</v>
      </c>
      <c r="B13" s="37" t="s">
        <v>21</v>
      </c>
      <c r="C13" s="60"/>
      <c r="D13" s="60"/>
      <c r="E13" s="60"/>
      <c r="F13" s="60"/>
      <c r="H13" s="14"/>
      <c r="I13" s="1"/>
    </row>
    <row r="14" spans="1:12" s="12" customFormat="1" x14ac:dyDescent="0.2">
      <c r="A14" s="36">
        <v>3</v>
      </c>
      <c r="B14" s="44" t="s">
        <v>22</v>
      </c>
      <c r="C14" s="60">
        <f>SUM(D14:F14)</f>
        <v>-8466199</v>
      </c>
      <c r="D14" s="1">
        <v>-10239449</v>
      </c>
      <c r="E14" s="60">
        <v>9069527</v>
      </c>
      <c r="F14" s="60">
        <v>-7296277</v>
      </c>
      <c r="H14" s="61"/>
      <c r="I14" s="3"/>
      <c r="J14" s="3"/>
      <c r="K14" s="3"/>
      <c r="L14" s="62"/>
    </row>
    <row r="15" spans="1:12" s="12" customFormat="1" x14ac:dyDescent="0.2">
      <c r="A15" s="36">
        <v>4</v>
      </c>
      <c r="B15" s="44" t="s">
        <v>23</v>
      </c>
      <c r="C15" s="60">
        <f t="shared" ref="C15:C20" si="0">SUM(D15:F15)</f>
        <v>0</v>
      </c>
      <c r="D15" s="60"/>
      <c r="E15" s="60"/>
      <c r="F15" s="60"/>
      <c r="H15" s="5"/>
      <c r="I15" s="1"/>
      <c r="J15" s="1"/>
      <c r="K15" s="1"/>
    </row>
    <row r="16" spans="1:12" s="12" customFormat="1" x14ac:dyDescent="0.25">
      <c r="A16" s="36">
        <v>5</v>
      </c>
      <c r="B16" s="44" t="s">
        <v>24</v>
      </c>
      <c r="C16" s="60">
        <f t="shared" si="0"/>
        <v>20458907.039999999</v>
      </c>
      <c r="D16" s="2">
        <v>10866427</v>
      </c>
      <c r="E16" s="2">
        <v>-3135513</v>
      </c>
      <c r="F16" s="2">
        <v>12727993.040000001</v>
      </c>
      <c r="H16" s="3"/>
      <c r="I16" s="3"/>
      <c r="J16" s="3"/>
      <c r="K16" s="3"/>
      <c r="L16" s="62"/>
    </row>
    <row r="17" spans="1:16" s="12" customFormat="1" x14ac:dyDescent="0.25">
      <c r="A17" s="36">
        <v>6</v>
      </c>
      <c r="B17" s="44" t="s">
        <v>25</v>
      </c>
      <c r="C17" s="60">
        <f t="shared" si="0"/>
        <v>-143719.24000000002</v>
      </c>
      <c r="D17" s="60">
        <v>0</v>
      </c>
      <c r="E17" s="60">
        <v>0</v>
      </c>
      <c r="F17" s="60">
        <v>-143719.24000000002</v>
      </c>
      <c r="H17" s="3"/>
      <c r="I17" s="3"/>
      <c r="J17" s="3"/>
      <c r="K17" s="3"/>
      <c r="L17" s="62"/>
      <c r="M17" s="1"/>
      <c r="N17" s="1"/>
      <c r="O17" s="1"/>
      <c r="P17" s="1"/>
    </row>
    <row r="18" spans="1:16" s="12" customFormat="1" x14ac:dyDescent="0.25">
      <c r="A18" s="36">
        <v>7</v>
      </c>
      <c r="B18" s="46" t="s">
        <v>26</v>
      </c>
      <c r="C18" s="60">
        <f t="shared" si="0"/>
        <v>0</v>
      </c>
      <c r="D18" s="60"/>
      <c r="E18" s="60"/>
      <c r="F18" s="60"/>
      <c r="H18" s="3"/>
      <c r="I18" s="3"/>
      <c r="J18" s="3"/>
      <c r="K18" s="3"/>
      <c r="L18" s="1"/>
      <c r="M18" s="1"/>
      <c r="N18" s="1"/>
      <c r="O18" s="4"/>
      <c r="P18" s="1"/>
    </row>
    <row r="19" spans="1:16" s="12" customFormat="1" x14ac:dyDescent="0.25">
      <c r="A19" s="36">
        <v>8</v>
      </c>
      <c r="B19" s="44" t="s">
        <v>27</v>
      </c>
      <c r="C19" s="60">
        <f t="shared" si="0"/>
        <v>3477117.2</v>
      </c>
      <c r="D19" s="60">
        <v>156096</v>
      </c>
      <c r="E19" s="60">
        <v>2121107</v>
      </c>
      <c r="F19" s="60">
        <v>1199914.2</v>
      </c>
      <c r="H19" s="3"/>
      <c r="I19" s="3"/>
      <c r="J19" s="3"/>
      <c r="K19" s="3"/>
      <c r="M19" s="1"/>
      <c r="N19" s="1"/>
      <c r="O19" s="1"/>
      <c r="P19" s="1"/>
    </row>
    <row r="20" spans="1:16" s="12" customFormat="1" x14ac:dyDescent="0.25">
      <c r="A20" s="36">
        <v>9</v>
      </c>
      <c r="B20" s="46" t="s">
        <v>28</v>
      </c>
      <c r="C20" s="60">
        <f t="shared" si="0"/>
        <v>0</v>
      </c>
      <c r="D20" s="60"/>
      <c r="E20" s="60"/>
      <c r="F20" s="60"/>
      <c r="H20" s="3"/>
      <c r="I20" s="3"/>
      <c r="J20" s="3"/>
      <c r="K20" s="3"/>
      <c r="L20" s="1"/>
      <c r="M20" s="1"/>
      <c r="N20" s="1"/>
      <c r="O20" s="1"/>
      <c r="P20" s="1"/>
    </row>
    <row r="21" spans="1:16" s="12" customFormat="1" x14ac:dyDescent="0.25">
      <c r="A21" s="36">
        <v>10</v>
      </c>
      <c r="B21" s="37" t="s">
        <v>4</v>
      </c>
      <c r="C21" s="60">
        <f>SUM(C12:C20)</f>
        <v>80488321.700000018</v>
      </c>
      <c r="D21" s="60">
        <v>-33883830.75</v>
      </c>
      <c r="E21" s="60">
        <v>76430512.859999999</v>
      </c>
      <c r="F21" s="60">
        <v>37941639.589999996</v>
      </c>
      <c r="H21" s="3"/>
      <c r="I21" s="3"/>
      <c r="J21" s="3"/>
      <c r="K21" s="3"/>
      <c r="L21" s="1"/>
      <c r="M21" s="45"/>
    </row>
    <row r="22" spans="1:16" s="12" customFormat="1" x14ac:dyDescent="0.25">
      <c r="A22" s="36">
        <v>11</v>
      </c>
      <c r="B22" s="37" t="s">
        <v>29</v>
      </c>
      <c r="C22" s="60"/>
      <c r="D22" s="60"/>
      <c r="E22" s="60"/>
      <c r="F22" s="60"/>
      <c r="H22" s="3"/>
      <c r="I22" s="3"/>
      <c r="J22" s="3"/>
      <c r="K22" s="3"/>
    </row>
    <row r="23" spans="1:16" s="12" customFormat="1" x14ac:dyDescent="0.25">
      <c r="A23" s="36">
        <v>12</v>
      </c>
      <c r="B23" s="44" t="s">
        <v>30</v>
      </c>
      <c r="C23" s="60"/>
      <c r="D23" s="60"/>
      <c r="E23" s="60"/>
      <c r="F23" s="60"/>
      <c r="H23" s="62"/>
      <c r="I23" s="62"/>
      <c r="J23" s="62"/>
      <c r="K23" s="62"/>
    </row>
    <row r="24" spans="1:16" s="12" customFormat="1" x14ac:dyDescent="0.25">
      <c r="A24" s="36">
        <v>13</v>
      </c>
      <c r="B24" s="44" t="s">
        <v>31</v>
      </c>
      <c r="C24" s="60">
        <f>SUM(D24:F24)</f>
        <v>0</v>
      </c>
      <c r="D24" s="60"/>
      <c r="E24" s="60"/>
      <c r="F24" s="60">
        <v>0</v>
      </c>
      <c r="H24" s="62"/>
      <c r="I24" s="62"/>
      <c r="J24" s="62"/>
      <c r="K24" s="62"/>
    </row>
    <row r="25" spans="1:16" s="12" customFormat="1" x14ac:dyDescent="0.2">
      <c r="A25" s="36">
        <v>14</v>
      </c>
      <c r="B25" s="37" t="s">
        <v>32</v>
      </c>
      <c r="C25" s="60">
        <f>SUM(C21:C24)</f>
        <v>80488321.700000018</v>
      </c>
      <c r="D25" s="60">
        <v>-33883830.75</v>
      </c>
      <c r="E25" s="60">
        <v>76430512.859999999</v>
      </c>
      <c r="F25" s="60">
        <v>37941639.589999996</v>
      </c>
      <c r="H25" s="33"/>
      <c r="I25" s="63"/>
      <c r="J25" s="3"/>
      <c r="K25" s="62"/>
      <c r="L25" s="1"/>
    </row>
    <row r="26" spans="1:16" s="12" customFormat="1" ht="25.5" x14ac:dyDescent="0.25">
      <c r="A26" s="36">
        <v>15</v>
      </c>
      <c r="B26" s="47" t="s">
        <v>33</v>
      </c>
      <c r="C26" s="60"/>
      <c r="D26" s="60"/>
      <c r="E26" s="60"/>
      <c r="F26" s="60"/>
    </row>
    <row r="27" spans="1:16" s="12" customFormat="1" x14ac:dyDescent="0.25">
      <c r="A27" s="36">
        <v>16</v>
      </c>
      <c r="B27" s="44" t="s">
        <v>30</v>
      </c>
      <c r="C27" s="60"/>
      <c r="D27" s="60"/>
      <c r="E27" s="60"/>
      <c r="F27" s="60"/>
    </row>
    <row r="28" spans="1:16" s="12" customFormat="1" x14ac:dyDescent="0.2">
      <c r="A28" s="36"/>
      <c r="B28" s="48" t="s">
        <v>34</v>
      </c>
      <c r="C28" s="38">
        <f t="shared" ref="C28:C60" si="1">SUM(D28:F28)</f>
        <v>4063775</v>
      </c>
      <c r="D28" s="42">
        <v>58680</v>
      </c>
      <c r="E28" s="38">
        <v>-677069</v>
      </c>
      <c r="F28" s="38">
        <v>4682164</v>
      </c>
      <c r="H28" s="63"/>
      <c r="I28" s="3"/>
      <c r="J28" s="3"/>
      <c r="K28" s="3"/>
    </row>
    <row r="29" spans="1:16" s="12" customFormat="1" x14ac:dyDescent="0.2">
      <c r="A29" s="36"/>
      <c r="B29" s="48" t="s">
        <v>35</v>
      </c>
      <c r="C29" s="38">
        <f t="shared" si="1"/>
        <v>0</v>
      </c>
      <c r="D29" s="42">
        <v>37819203</v>
      </c>
      <c r="E29" s="38">
        <v>-27721199</v>
      </c>
      <c r="F29" s="38">
        <v>-10098004</v>
      </c>
    </row>
    <row r="30" spans="1:16" s="12" customFormat="1" x14ac:dyDescent="0.2">
      <c r="A30" s="36"/>
      <c r="B30" s="48" t="s">
        <v>36</v>
      </c>
      <c r="C30" s="38">
        <f t="shared" si="1"/>
        <v>214846</v>
      </c>
      <c r="D30" s="38">
        <v>0</v>
      </c>
      <c r="E30" s="38">
        <v>166711</v>
      </c>
      <c r="F30" s="38">
        <v>48135</v>
      </c>
      <c r="K30" s="1"/>
    </row>
    <row r="31" spans="1:16" s="12" customFormat="1" x14ac:dyDescent="0.2">
      <c r="A31" s="36"/>
      <c r="B31" s="48" t="s">
        <v>37</v>
      </c>
      <c r="C31" s="38">
        <f t="shared" si="1"/>
        <v>79783310</v>
      </c>
      <c r="D31" s="38">
        <v>-27964</v>
      </c>
      <c r="E31" s="38">
        <v>58076807</v>
      </c>
      <c r="F31" s="38">
        <v>21734467</v>
      </c>
      <c r="K31" s="1"/>
    </row>
    <row r="32" spans="1:16" s="12" customFormat="1" x14ac:dyDescent="0.2">
      <c r="A32" s="36"/>
      <c r="B32" s="48" t="s">
        <v>38</v>
      </c>
      <c r="C32" s="38">
        <f t="shared" si="1"/>
        <v>43086</v>
      </c>
      <c r="D32" s="38">
        <v>0</v>
      </c>
      <c r="E32" s="38">
        <v>23223</v>
      </c>
      <c r="F32" s="38">
        <v>19863</v>
      </c>
      <c r="K32" s="1"/>
    </row>
    <row r="33" spans="1:13" s="12" customFormat="1" x14ac:dyDescent="0.2">
      <c r="A33" s="36"/>
      <c r="B33" s="48" t="s">
        <v>39</v>
      </c>
      <c r="C33" s="38">
        <f t="shared" si="1"/>
        <v>14303645</v>
      </c>
      <c r="D33" s="38">
        <v>0</v>
      </c>
      <c r="E33" s="38">
        <v>14303645</v>
      </c>
      <c r="F33" s="38">
        <v>0</v>
      </c>
      <c r="J33" s="1"/>
      <c r="K33" s="1"/>
      <c r="L33" s="1"/>
    </row>
    <row r="34" spans="1:13" s="12" customFormat="1" x14ac:dyDescent="0.2">
      <c r="A34" s="36"/>
      <c r="B34" s="48" t="s">
        <v>40</v>
      </c>
      <c r="C34" s="38">
        <f t="shared" si="1"/>
        <v>4411527</v>
      </c>
      <c r="D34" s="38">
        <v>0</v>
      </c>
      <c r="E34" s="38">
        <v>3955731</v>
      </c>
      <c r="F34" s="38">
        <v>455796</v>
      </c>
      <c r="J34" s="1"/>
      <c r="K34" s="1"/>
      <c r="L34" s="1"/>
    </row>
    <row r="35" spans="1:13" s="12" customFormat="1" x14ac:dyDescent="0.2">
      <c r="A35" s="36"/>
      <c r="B35" s="48" t="s">
        <v>41</v>
      </c>
      <c r="C35" s="38">
        <f t="shared" si="1"/>
        <v>258049</v>
      </c>
      <c r="D35" s="38">
        <v>0</v>
      </c>
      <c r="E35" s="38">
        <v>258049</v>
      </c>
      <c r="F35" s="38">
        <v>0</v>
      </c>
      <c r="J35" s="1"/>
      <c r="K35" s="1"/>
      <c r="L35" s="1"/>
      <c r="M35" s="1"/>
    </row>
    <row r="36" spans="1:13" s="12" customFormat="1" x14ac:dyDescent="0.2">
      <c r="A36" s="36"/>
      <c r="B36" s="48" t="s">
        <v>42</v>
      </c>
      <c r="C36" s="38">
        <f t="shared" si="1"/>
        <v>2121738</v>
      </c>
      <c r="D36" s="38">
        <v>0</v>
      </c>
      <c r="E36" s="38">
        <v>1821643</v>
      </c>
      <c r="F36" s="38">
        <v>300095</v>
      </c>
      <c r="J36" s="1"/>
      <c r="K36" s="1"/>
      <c r="L36" s="1"/>
      <c r="M36" s="1"/>
    </row>
    <row r="37" spans="1:13" s="12" customFormat="1" x14ac:dyDescent="0.2">
      <c r="A37" s="36"/>
      <c r="B37" s="48" t="s">
        <v>43</v>
      </c>
      <c r="C37" s="38">
        <f t="shared" si="1"/>
        <v>55354</v>
      </c>
      <c r="D37" s="38">
        <v>0</v>
      </c>
      <c r="E37" s="38">
        <v>39939</v>
      </c>
      <c r="F37" s="38">
        <v>15415</v>
      </c>
      <c r="I37" s="1"/>
      <c r="J37" s="1"/>
    </row>
    <row r="38" spans="1:13" s="12" customFormat="1" x14ac:dyDescent="0.2">
      <c r="A38" s="36"/>
      <c r="B38" s="48" t="s">
        <v>44</v>
      </c>
      <c r="C38" s="38">
        <f t="shared" si="1"/>
        <v>360000</v>
      </c>
      <c r="D38" s="38">
        <v>360000</v>
      </c>
      <c r="E38" s="38">
        <v>0</v>
      </c>
      <c r="F38" s="38">
        <v>0</v>
      </c>
      <c r="J38" s="1"/>
      <c r="K38" s="1"/>
      <c r="L38" s="1"/>
    </row>
    <row r="39" spans="1:13" s="12" customFormat="1" x14ac:dyDescent="0.2">
      <c r="A39" s="36"/>
      <c r="B39" s="48" t="s">
        <v>45</v>
      </c>
      <c r="C39" s="38">
        <f t="shared" si="1"/>
        <v>118160</v>
      </c>
      <c r="D39" s="38">
        <v>0</v>
      </c>
      <c r="E39" s="38">
        <v>79682</v>
      </c>
      <c r="F39" s="38">
        <v>38478</v>
      </c>
      <c r="J39" s="1"/>
      <c r="K39" s="1"/>
      <c r="L39" s="1"/>
    </row>
    <row r="40" spans="1:13" s="12" customFormat="1" x14ac:dyDescent="0.2">
      <c r="A40" s="36"/>
      <c r="B40" s="48" t="s">
        <v>46</v>
      </c>
      <c r="C40" s="38">
        <f t="shared" si="1"/>
        <v>171000</v>
      </c>
      <c r="D40" s="38">
        <v>171000</v>
      </c>
      <c r="E40" s="38">
        <v>0</v>
      </c>
      <c r="F40" s="38">
        <v>0</v>
      </c>
      <c r="I40" s="1"/>
      <c r="J40" s="1"/>
    </row>
    <row r="41" spans="1:13" s="12" customFormat="1" x14ac:dyDescent="0.2">
      <c r="A41" s="36"/>
      <c r="B41" s="48" t="s">
        <v>47</v>
      </c>
      <c r="C41" s="38">
        <f t="shared" si="1"/>
        <v>392864</v>
      </c>
      <c r="D41" s="38">
        <v>0</v>
      </c>
      <c r="E41" s="38">
        <v>0</v>
      </c>
      <c r="F41" s="38">
        <v>392864</v>
      </c>
      <c r="I41" s="1"/>
      <c r="J41" s="1"/>
      <c r="K41" s="45"/>
    </row>
    <row r="42" spans="1:13" s="12" customFormat="1" x14ac:dyDescent="0.2">
      <c r="A42" s="36"/>
      <c r="B42" s="48" t="s">
        <v>48</v>
      </c>
      <c r="C42" s="38">
        <f t="shared" si="1"/>
        <v>199996</v>
      </c>
      <c r="D42" s="38">
        <v>0</v>
      </c>
      <c r="E42" s="38">
        <v>199996</v>
      </c>
      <c r="F42" s="38">
        <v>0</v>
      </c>
      <c r="I42" s="1"/>
      <c r="J42" s="1"/>
      <c r="K42" s="45"/>
    </row>
    <row r="43" spans="1:13" s="12" customFormat="1" x14ac:dyDescent="0.2">
      <c r="A43" s="36"/>
      <c r="B43" s="48" t="s">
        <v>49</v>
      </c>
      <c r="C43" s="38">
        <f t="shared" si="1"/>
        <v>4061305</v>
      </c>
      <c r="D43" s="38">
        <v>0</v>
      </c>
      <c r="E43" s="38">
        <v>4061305</v>
      </c>
      <c r="F43" s="38">
        <v>0</v>
      </c>
      <c r="I43" s="1"/>
      <c r="J43" s="1"/>
      <c r="K43" s="45"/>
    </row>
    <row r="44" spans="1:13" s="12" customFormat="1" x14ac:dyDescent="0.2">
      <c r="A44" s="36"/>
      <c r="B44" s="48" t="s">
        <v>50</v>
      </c>
      <c r="C44" s="38">
        <f t="shared" si="1"/>
        <v>368588</v>
      </c>
      <c r="D44" s="38">
        <v>0</v>
      </c>
      <c r="E44" s="38">
        <v>368588</v>
      </c>
      <c r="F44" s="38">
        <v>0</v>
      </c>
      <c r="I44" s="1"/>
      <c r="J44" s="1"/>
      <c r="K44" s="45"/>
    </row>
    <row r="45" spans="1:13" s="12" customFormat="1" x14ac:dyDescent="0.2">
      <c r="A45" s="36"/>
      <c r="B45" s="48" t="s">
        <v>51</v>
      </c>
      <c r="C45" s="38">
        <f t="shared" si="1"/>
        <v>10480</v>
      </c>
      <c r="D45" s="38">
        <v>0</v>
      </c>
      <c r="E45" s="38">
        <v>10480</v>
      </c>
      <c r="F45" s="38">
        <v>0</v>
      </c>
      <c r="I45" s="1"/>
      <c r="J45" s="1"/>
      <c r="K45" s="45"/>
    </row>
    <row r="46" spans="1:13" s="12" customFormat="1" x14ac:dyDescent="0.2">
      <c r="A46" s="36"/>
      <c r="B46" s="48" t="s">
        <v>52</v>
      </c>
      <c r="C46" s="38">
        <f t="shared" si="1"/>
        <v>9472</v>
      </c>
      <c r="D46" s="38">
        <v>0</v>
      </c>
      <c r="E46" s="38">
        <v>-9454</v>
      </c>
      <c r="F46" s="38">
        <v>18926</v>
      </c>
      <c r="I46" s="1"/>
      <c r="J46" s="1"/>
      <c r="K46" s="45"/>
    </row>
    <row r="47" spans="1:13" s="12" customFormat="1" x14ac:dyDescent="0.2">
      <c r="A47" s="36"/>
      <c r="B47" s="48" t="s">
        <v>53</v>
      </c>
      <c r="C47" s="38">
        <f t="shared" si="1"/>
        <v>327512</v>
      </c>
      <c r="D47" s="38">
        <v>0</v>
      </c>
      <c r="E47" s="38">
        <v>327512</v>
      </c>
      <c r="F47" s="38">
        <v>0</v>
      </c>
      <c r="I47" s="1"/>
      <c r="J47" s="1"/>
      <c r="K47" s="45"/>
    </row>
    <row r="48" spans="1:13" s="12" customFormat="1" x14ac:dyDescent="0.2">
      <c r="A48" s="36"/>
      <c r="B48" s="48" t="s">
        <v>54</v>
      </c>
      <c r="C48" s="38">
        <f t="shared" si="1"/>
        <v>67834</v>
      </c>
      <c r="D48" s="38">
        <v>0</v>
      </c>
      <c r="E48" s="38">
        <v>67834</v>
      </c>
      <c r="F48" s="38">
        <v>0</v>
      </c>
      <c r="I48" s="1"/>
      <c r="J48" s="1"/>
      <c r="K48" s="45"/>
    </row>
    <row r="49" spans="1:11" s="12" customFormat="1" x14ac:dyDescent="0.2">
      <c r="A49" s="36"/>
      <c r="B49" s="48" t="s">
        <v>55</v>
      </c>
      <c r="C49" s="38">
        <f t="shared" si="1"/>
        <v>277266</v>
      </c>
      <c r="D49" s="38">
        <v>0</v>
      </c>
      <c r="E49" s="38">
        <v>0</v>
      </c>
      <c r="F49" s="38">
        <v>277266</v>
      </c>
      <c r="I49" s="1"/>
      <c r="J49" s="1"/>
      <c r="K49" s="45"/>
    </row>
    <row r="50" spans="1:11" s="12" customFormat="1" x14ac:dyDescent="0.2">
      <c r="A50" s="36"/>
      <c r="B50" s="48" t="s">
        <v>56</v>
      </c>
      <c r="C50" s="38">
        <f t="shared" si="1"/>
        <v>210211</v>
      </c>
      <c r="D50" s="38">
        <v>0</v>
      </c>
      <c r="E50" s="38">
        <v>210211</v>
      </c>
      <c r="F50" s="38">
        <v>0</v>
      </c>
      <c r="I50" s="1"/>
      <c r="J50" s="1"/>
      <c r="K50" s="45"/>
    </row>
    <row r="51" spans="1:11" s="12" customFormat="1" x14ac:dyDescent="0.2">
      <c r="A51" s="36"/>
      <c r="B51" s="48" t="s">
        <v>57</v>
      </c>
      <c r="C51" s="38">
        <f t="shared" si="1"/>
        <v>3469617</v>
      </c>
      <c r="D51" s="38">
        <v>0</v>
      </c>
      <c r="E51" s="38">
        <v>1967660</v>
      </c>
      <c r="F51" s="38">
        <v>1501957</v>
      </c>
      <c r="I51" s="1"/>
      <c r="J51" s="1"/>
      <c r="K51" s="45"/>
    </row>
    <row r="52" spans="1:11" s="12" customFormat="1" x14ac:dyDescent="0.2">
      <c r="A52" s="36"/>
      <c r="B52" s="48" t="s">
        <v>58</v>
      </c>
      <c r="C52" s="38">
        <f t="shared" si="1"/>
        <v>24000</v>
      </c>
      <c r="D52" s="38">
        <v>24000</v>
      </c>
      <c r="E52" s="38">
        <v>0</v>
      </c>
      <c r="F52" s="38">
        <v>0</v>
      </c>
      <c r="I52" s="1"/>
      <c r="J52" s="1"/>
      <c r="K52" s="45"/>
    </row>
    <row r="53" spans="1:11" s="12" customFormat="1" x14ac:dyDescent="0.2">
      <c r="A53" s="36"/>
      <c r="B53" s="48" t="s">
        <v>59</v>
      </c>
      <c r="C53" s="38">
        <f t="shared" si="1"/>
        <v>3895257</v>
      </c>
      <c r="D53" s="38">
        <v>0</v>
      </c>
      <c r="E53" s="38">
        <v>0</v>
      </c>
      <c r="F53" s="38">
        <v>3895257</v>
      </c>
      <c r="I53" s="1"/>
      <c r="J53" s="1"/>
      <c r="K53" s="45"/>
    </row>
    <row r="54" spans="1:11" s="12" customFormat="1" x14ac:dyDescent="0.2">
      <c r="A54" s="36"/>
      <c r="B54" s="48" t="s">
        <v>60</v>
      </c>
      <c r="C54" s="38">
        <f t="shared" si="1"/>
        <v>124047</v>
      </c>
      <c r="D54" s="38">
        <v>0</v>
      </c>
      <c r="E54" s="38">
        <v>0</v>
      </c>
      <c r="F54" s="38">
        <v>124047</v>
      </c>
      <c r="I54" s="1"/>
      <c r="J54" s="1"/>
      <c r="K54" s="45"/>
    </row>
    <row r="55" spans="1:11" s="12" customFormat="1" x14ac:dyDescent="0.25">
      <c r="A55" s="36"/>
      <c r="B55" s="12" t="s">
        <v>61</v>
      </c>
      <c r="C55" s="38">
        <f t="shared" si="1"/>
        <v>247459</v>
      </c>
      <c r="D55" s="38">
        <v>0</v>
      </c>
      <c r="E55" s="38">
        <v>210622</v>
      </c>
      <c r="F55" s="38">
        <v>36837</v>
      </c>
      <c r="I55" s="1"/>
      <c r="J55" s="1"/>
      <c r="K55" s="45"/>
    </row>
    <row r="56" spans="1:11" s="12" customFormat="1" x14ac:dyDescent="0.25">
      <c r="A56" s="36"/>
      <c r="B56" s="37" t="s">
        <v>62</v>
      </c>
      <c r="C56" s="38">
        <f t="shared" si="1"/>
        <v>1000000</v>
      </c>
      <c r="D56" s="38">
        <v>0</v>
      </c>
      <c r="E56" s="38">
        <v>1000000</v>
      </c>
      <c r="F56" s="38">
        <v>0</v>
      </c>
      <c r="I56" s="1"/>
      <c r="J56" s="1"/>
      <c r="K56" s="45"/>
    </row>
    <row r="57" spans="1:11" s="12" customFormat="1" x14ac:dyDescent="0.25">
      <c r="A57" s="36"/>
      <c r="B57" s="37" t="s">
        <v>63</v>
      </c>
      <c r="C57" s="38">
        <f t="shared" si="1"/>
        <v>18520</v>
      </c>
      <c r="D57" s="38">
        <v>0</v>
      </c>
      <c r="E57" s="38">
        <v>18520</v>
      </c>
      <c r="F57" s="38">
        <v>0</v>
      </c>
      <c r="I57" s="1"/>
      <c r="J57" s="1"/>
      <c r="K57" s="45"/>
    </row>
    <row r="58" spans="1:11" s="12" customFormat="1" x14ac:dyDescent="0.25">
      <c r="A58" s="36"/>
      <c r="B58" s="37" t="s">
        <v>64</v>
      </c>
      <c r="C58" s="38">
        <f t="shared" si="1"/>
        <v>684250</v>
      </c>
      <c r="D58" s="38">
        <v>0</v>
      </c>
      <c r="E58" s="38">
        <v>684250</v>
      </c>
      <c r="F58" s="38">
        <v>0</v>
      </c>
      <c r="I58" s="1"/>
      <c r="J58" s="1"/>
      <c r="K58" s="45"/>
    </row>
    <row r="59" spans="1:11" s="12" customFormat="1" x14ac:dyDescent="0.25">
      <c r="A59" s="36"/>
      <c r="B59" s="37" t="s">
        <v>65</v>
      </c>
      <c r="C59" s="38">
        <f t="shared" si="1"/>
        <v>245042</v>
      </c>
      <c r="D59" s="38">
        <v>0</v>
      </c>
      <c r="E59" s="38">
        <v>180890</v>
      </c>
      <c r="F59" s="38">
        <v>64152</v>
      </c>
      <c r="I59" s="1"/>
      <c r="J59" s="1"/>
      <c r="K59" s="45"/>
    </row>
    <row r="60" spans="1:11" s="12" customFormat="1" x14ac:dyDescent="0.25">
      <c r="A60" s="36"/>
      <c r="B60" s="37" t="s">
        <v>66</v>
      </c>
      <c r="C60" s="38">
        <f t="shared" si="1"/>
        <v>19000</v>
      </c>
      <c r="D60" s="38">
        <v>19000</v>
      </c>
      <c r="E60" s="38">
        <v>0</v>
      </c>
      <c r="F60" s="38">
        <v>0</v>
      </c>
      <c r="I60" s="1"/>
      <c r="J60" s="1"/>
      <c r="K60" s="45"/>
    </row>
    <row r="61" spans="1:11" s="12" customFormat="1" x14ac:dyDescent="0.25">
      <c r="A61" s="36"/>
      <c r="B61" s="44"/>
      <c r="C61" s="60"/>
      <c r="D61" s="60"/>
      <c r="E61" s="60"/>
      <c r="F61" s="60"/>
      <c r="I61" s="1"/>
      <c r="J61" s="1"/>
      <c r="K61" s="45"/>
    </row>
    <row r="62" spans="1:11" s="12" customFormat="1" x14ac:dyDescent="0.25">
      <c r="A62" s="36"/>
      <c r="B62" s="44"/>
      <c r="C62" s="60"/>
      <c r="D62" s="60"/>
      <c r="E62" s="60"/>
      <c r="F62" s="60"/>
      <c r="I62" s="1"/>
      <c r="J62" s="1"/>
      <c r="K62" s="45"/>
    </row>
    <row r="63" spans="1:11" s="12" customFormat="1" x14ac:dyDescent="0.2">
      <c r="A63" s="36"/>
      <c r="B63" s="10" t="s">
        <v>67</v>
      </c>
      <c r="C63" s="38">
        <f>SUM(C28:C62)</f>
        <v>121557210</v>
      </c>
      <c r="D63" s="38">
        <f>SUM(D28:D62)</f>
        <v>38423919</v>
      </c>
      <c r="E63" s="38">
        <f>SUM(E28:E62)</f>
        <v>59625576</v>
      </c>
      <c r="F63" s="38">
        <f>SUM(F28:F62)</f>
        <v>23507715</v>
      </c>
      <c r="H63" s="33"/>
      <c r="I63" s="1"/>
      <c r="J63" s="1"/>
      <c r="K63" s="45"/>
    </row>
    <row r="64" spans="1:11" s="12" customFormat="1" x14ac:dyDescent="0.25">
      <c r="A64" s="36">
        <v>17</v>
      </c>
      <c r="B64" s="44" t="s">
        <v>68</v>
      </c>
      <c r="C64" s="38"/>
      <c r="D64" s="38"/>
      <c r="E64" s="38"/>
      <c r="F64" s="38"/>
      <c r="I64" s="1"/>
      <c r="J64" s="1"/>
      <c r="K64" s="45"/>
    </row>
    <row r="65" spans="1:13" s="12" customFormat="1" x14ac:dyDescent="0.2">
      <c r="A65" s="36"/>
      <c r="B65" s="48" t="s">
        <v>69</v>
      </c>
      <c r="C65" s="38">
        <f t="shared" ref="C65:C87" si="2">SUM(D65:F65)</f>
        <v>-1057191</v>
      </c>
      <c r="D65" s="38">
        <v>-1057191</v>
      </c>
      <c r="E65" s="38">
        <v>0</v>
      </c>
      <c r="F65" s="38">
        <v>0</v>
      </c>
      <c r="I65" s="1"/>
      <c r="J65" s="1"/>
      <c r="K65" s="45"/>
    </row>
    <row r="66" spans="1:13" s="12" customFormat="1" x14ac:dyDescent="0.2">
      <c r="A66" s="36"/>
      <c r="B66" s="48" t="s">
        <v>70</v>
      </c>
      <c r="C66" s="38">
        <f t="shared" si="2"/>
        <v>-4117502</v>
      </c>
      <c r="D66" s="38">
        <v>-4117502</v>
      </c>
      <c r="E66" s="38">
        <v>0</v>
      </c>
      <c r="F66" s="38">
        <v>0</v>
      </c>
      <c r="I66" s="1"/>
      <c r="J66" s="1"/>
      <c r="K66" s="45"/>
    </row>
    <row r="67" spans="1:13" s="12" customFormat="1" x14ac:dyDescent="0.2">
      <c r="A67" s="36"/>
      <c r="B67" s="48" t="s">
        <v>71</v>
      </c>
      <c r="C67" s="38">
        <f t="shared" si="2"/>
        <v>-79928</v>
      </c>
      <c r="D67" s="38">
        <v>0</v>
      </c>
      <c r="E67" s="38">
        <v>3897</v>
      </c>
      <c r="F67" s="38">
        <v>-83825</v>
      </c>
      <c r="I67" s="1"/>
      <c r="J67" s="1"/>
      <c r="K67" s="45"/>
    </row>
    <row r="68" spans="1:13" s="12" customFormat="1" x14ac:dyDescent="0.2">
      <c r="A68" s="36"/>
      <c r="B68" s="48" t="s">
        <v>72</v>
      </c>
      <c r="C68" s="38">
        <f t="shared" si="2"/>
        <v>-3567219</v>
      </c>
      <c r="D68" s="38">
        <v>0</v>
      </c>
      <c r="E68" s="38">
        <v>-2448340</v>
      </c>
      <c r="F68" s="38">
        <v>-1118879</v>
      </c>
      <c r="K68" s="64"/>
      <c r="L68" s="45"/>
    </row>
    <row r="69" spans="1:13" s="12" customFormat="1" x14ac:dyDescent="0.2">
      <c r="A69" s="9"/>
      <c r="B69" s="48" t="s">
        <v>73</v>
      </c>
      <c r="C69" s="38">
        <f t="shared" si="2"/>
        <v>-16496243</v>
      </c>
      <c r="D69" s="38">
        <v>0</v>
      </c>
      <c r="E69" s="38">
        <v>-12305166</v>
      </c>
      <c r="F69" s="38">
        <v>-4191077</v>
      </c>
      <c r="K69" s="64"/>
      <c r="L69" s="45"/>
    </row>
    <row r="70" spans="1:13" s="12" customFormat="1" x14ac:dyDescent="0.2">
      <c r="A70" s="9"/>
      <c r="B70" s="48" t="s">
        <v>74</v>
      </c>
      <c r="C70" s="38">
        <f t="shared" si="2"/>
        <v>-29869</v>
      </c>
      <c r="D70" s="38">
        <v>0</v>
      </c>
      <c r="E70" s="38">
        <v>-29869</v>
      </c>
      <c r="F70" s="38">
        <v>0</v>
      </c>
      <c r="I70" s="1"/>
      <c r="J70" s="1"/>
      <c r="K70" s="64"/>
      <c r="L70" s="45"/>
    </row>
    <row r="71" spans="1:13" s="12" customFormat="1" x14ac:dyDescent="0.2">
      <c r="A71" s="9"/>
      <c r="B71" s="48" t="s">
        <v>75</v>
      </c>
      <c r="C71" s="38">
        <f t="shared" si="2"/>
        <v>-141009370</v>
      </c>
      <c r="D71" s="38">
        <v>0</v>
      </c>
      <c r="E71" s="38">
        <v>-25476325</v>
      </c>
      <c r="F71" s="38">
        <v>-115533045</v>
      </c>
      <c r="I71" s="1"/>
      <c r="J71" s="1"/>
      <c r="K71" s="64"/>
      <c r="L71" s="64"/>
    </row>
    <row r="72" spans="1:13" s="12" customFormat="1" x14ac:dyDescent="0.2">
      <c r="A72" s="9"/>
      <c r="B72" s="48" t="s">
        <v>76</v>
      </c>
      <c r="C72" s="38">
        <f t="shared" si="2"/>
        <v>-45668</v>
      </c>
      <c r="D72" s="38">
        <v>-487765</v>
      </c>
      <c r="E72" s="38">
        <v>442097</v>
      </c>
      <c r="F72" s="38">
        <v>0</v>
      </c>
      <c r="I72" s="1"/>
      <c r="J72" s="1"/>
      <c r="K72" s="64"/>
      <c r="L72" s="64"/>
    </row>
    <row r="73" spans="1:13" s="12" customFormat="1" x14ac:dyDescent="0.2">
      <c r="A73" s="9"/>
      <c r="B73" s="48" t="s">
        <v>77</v>
      </c>
      <c r="C73" s="38">
        <f t="shared" si="2"/>
        <v>-154131</v>
      </c>
      <c r="D73" s="38">
        <v>0</v>
      </c>
      <c r="E73" s="38">
        <v>-154131</v>
      </c>
      <c r="F73" s="38">
        <v>0</v>
      </c>
      <c r="I73" s="1"/>
      <c r="J73" s="1"/>
      <c r="K73" s="64"/>
      <c r="L73" s="64"/>
    </row>
    <row r="74" spans="1:13" s="12" customFormat="1" x14ac:dyDescent="0.2">
      <c r="A74" s="9"/>
      <c r="B74" s="48" t="s">
        <v>78</v>
      </c>
      <c r="C74" s="38">
        <f t="shared" si="2"/>
        <v>-294891</v>
      </c>
      <c r="D74" s="38">
        <v>0</v>
      </c>
      <c r="E74" s="38">
        <v>-390861</v>
      </c>
      <c r="F74" s="38">
        <v>95970</v>
      </c>
      <c r="I74" s="1"/>
      <c r="J74" s="1"/>
    </row>
    <row r="75" spans="1:13" s="12" customFormat="1" x14ac:dyDescent="0.2">
      <c r="A75" s="36"/>
      <c r="B75" s="48" t="s">
        <v>79</v>
      </c>
      <c r="C75" s="38">
        <f t="shared" si="2"/>
        <v>-218404</v>
      </c>
      <c r="D75" s="38">
        <v>0</v>
      </c>
      <c r="E75" s="38">
        <v>-218404</v>
      </c>
      <c r="F75" s="38">
        <v>0</v>
      </c>
      <c r="J75" s="1"/>
      <c r="K75" s="1"/>
      <c r="L75" s="1"/>
      <c r="M75" s="1"/>
    </row>
    <row r="76" spans="1:13" s="12" customFormat="1" x14ac:dyDescent="0.2">
      <c r="A76" s="9"/>
      <c r="B76" s="48" t="s">
        <v>80</v>
      </c>
      <c r="C76" s="38">
        <f t="shared" si="2"/>
        <v>-888412</v>
      </c>
      <c r="D76" s="38">
        <v>0</v>
      </c>
      <c r="E76" s="38">
        <v>-888412</v>
      </c>
      <c r="F76" s="38">
        <v>0</v>
      </c>
      <c r="I76" s="1"/>
      <c r="J76" s="1"/>
    </row>
    <row r="77" spans="1:13" s="12" customFormat="1" x14ac:dyDescent="0.2">
      <c r="A77" s="9"/>
      <c r="B77" s="48" t="s">
        <v>81</v>
      </c>
      <c r="C77" s="38">
        <f t="shared" si="2"/>
        <v>-78200000</v>
      </c>
      <c r="D77" s="38">
        <v>0</v>
      </c>
      <c r="E77" s="38">
        <v>-51493629</v>
      </c>
      <c r="F77" s="38">
        <v>-26706371</v>
      </c>
      <c r="I77" s="1"/>
      <c r="J77" s="1"/>
    </row>
    <row r="78" spans="1:13" s="12" customFormat="1" x14ac:dyDescent="0.2">
      <c r="A78" s="36"/>
      <c r="B78" s="48" t="s">
        <v>82</v>
      </c>
      <c r="C78" s="38">
        <f t="shared" si="2"/>
        <v>-360000</v>
      </c>
      <c r="D78" s="38">
        <v>0</v>
      </c>
      <c r="E78" s="38">
        <v>-290000</v>
      </c>
      <c r="F78" s="38">
        <v>-70000</v>
      </c>
      <c r="J78" s="1"/>
      <c r="K78" s="1"/>
      <c r="L78" s="1"/>
    </row>
    <row r="79" spans="1:13" s="12" customFormat="1" x14ac:dyDescent="0.2">
      <c r="A79" s="9"/>
      <c r="B79" s="48" t="s">
        <v>83</v>
      </c>
      <c r="C79" s="38">
        <f t="shared" si="2"/>
        <v>-8845</v>
      </c>
      <c r="D79" s="38">
        <v>0</v>
      </c>
      <c r="E79" s="38">
        <v>-5111</v>
      </c>
      <c r="F79" s="38">
        <v>-3734</v>
      </c>
    </row>
    <row r="80" spans="1:13" s="12" customFormat="1" x14ac:dyDescent="0.2">
      <c r="A80" s="9"/>
      <c r="B80" s="48" t="s">
        <v>84</v>
      </c>
      <c r="C80" s="38">
        <f t="shared" si="2"/>
        <v>-7650166</v>
      </c>
      <c r="D80" s="38">
        <v>0</v>
      </c>
      <c r="E80" s="38">
        <v>-6465570</v>
      </c>
      <c r="F80" s="38">
        <v>-1184596</v>
      </c>
    </row>
    <row r="81" spans="1:14" s="12" customFormat="1" x14ac:dyDescent="0.2">
      <c r="A81" s="9"/>
      <c r="B81" s="48" t="s">
        <v>85</v>
      </c>
      <c r="C81" s="38">
        <f t="shared" si="2"/>
        <v>-163539</v>
      </c>
      <c r="D81" s="38">
        <v>0</v>
      </c>
      <c r="E81" s="38">
        <v>-110770</v>
      </c>
      <c r="F81" s="38">
        <v>-52769</v>
      </c>
    </row>
    <row r="82" spans="1:14" s="12" customFormat="1" x14ac:dyDescent="0.2">
      <c r="A82" s="9"/>
      <c r="B82" s="48" t="s">
        <v>86</v>
      </c>
      <c r="C82" s="38">
        <f t="shared" si="2"/>
        <v>-595616</v>
      </c>
      <c r="D82" s="38">
        <v>0</v>
      </c>
      <c r="E82" s="38">
        <v>0</v>
      </c>
      <c r="F82" s="38">
        <v>-595616</v>
      </c>
      <c r="J82" s="45"/>
      <c r="K82" s="45"/>
      <c r="N82" s="45"/>
    </row>
    <row r="83" spans="1:14" s="12" customFormat="1" x14ac:dyDescent="0.2">
      <c r="A83" s="9"/>
      <c r="B83" s="48" t="s">
        <v>87</v>
      </c>
      <c r="C83" s="38">
        <f t="shared" si="2"/>
        <v>-578135</v>
      </c>
      <c r="D83" s="38">
        <v>0</v>
      </c>
      <c r="E83" s="38">
        <v>-578135</v>
      </c>
      <c r="F83" s="38">
        <v>0</v>
      </c>
    </row>
    <row r="84" spans="1:14" x14ac:dyDescent="0.2">
      <c r="A84" s="9"/>
      <c r="B84" s="48" t="s">
        <v>88</v>
      </c>
      <c r="C84" s="38">
        <f t="shared" si="2"/>
        <v>-7377203</v>
      </c>
      <c r="D84" s="38">
        <v>0</v>
      </c>
      <c r="E84" s="38">
        <v>-7377203</v>
      </c>
      <c r="F84" s="38">
        <v>0</v>
      </c>
    </row>
    <row r="85" spans="1:14" x14ac:dyDescent="0.2">
      <c r="A85" s="9"/>
      <c r="B85" s="48" t="s">
        <v>89</v>
      </c>
      <c r="C85" s="38">
        <f t="shared" si="2"/>
        <v>-370459</v>
      </c>
      <c r="D85" s="38">
        <v>0</v>
      </c>
      <c r="E85" s="38">
        <v>-386864</v>
      </c>
      <c r="F85" s="38">
        <v>16405</v>
      </c>
    </row>
    <row r="86" spans="1:14" x14ac:dyDescent="0.2">
      <c r="A86" s="9"/>
      <c r="B86" s="48" t="s">
        <v>90</v>
      </c>
      <c r="C86" s="38">
        <f t="shared" si="2"/>
        <v>-202194</v>
      </c>
      <c r="D86" s="38">
        <v>0</v>
      </c>
      <c r="E86" s="38">
        <v>-143822</v>
      </c>
      <c r="F86" s="38">
        <v>-58372</v>
      </c>
      <c r="I86" s="53"/>
    </row>
    <row r="87" spans="1:14" x14ac:dyDescent="0.2">
      <c r="A87" s="9"/>
      <c r="B87" s="48" t="s">
        <v>91</v>
      </c>
      <c r="C87" s="38">
        <f t="shared" si="2"/>
        <v>-917</v>
      </c>
      <c r="D87" s="38">
        <v>0</v>
      </c>
      <c r="E87" s="38">
        <v>-917</v>
      </c>
      <c r="F87" s="38">
        <v>0</v>
      </c>
    </row>
    <row r="88" spans="1:14" x14ac:dyDescent="0.2">
      <c r="A88" s="9"/>
      <c r="B88" s="48"/>
      <c r="C88" s="11"/>
      <c r="D88" s="11"/>
      <c r="E88" s="11"/>
      <c r="F88" s="11"/>
    </row>
    <row r="89" spans="1:14" x14ac:dyDescent="0.2">
      <c r="A89" s="9"/>
      <c r="B89" s="48"/>
      <c r="C89" s="11"/>
      <c r="D89" s="11"/>
      <c r="E89" s="11"/>
      <c r="F89" s="11"/>
    </row>
    <row r="90" spans="1:14" x14ac:dyDescent="0.2">
      <c r="A90" s="9"/>
      <c r="B90" s="10" t="s">
        <v>92</v>
      </c>
      <c r="C90" s="11">
        <f>SUM(C65:C89)</f>
        <v>-263465902</v>
      </c>
      <c r="D90" s="11">
        <f>SUM(D65:D89)</f>
        <v>-5662458</v>
      </c>
      <c r="E90" s="11">
        <f>SUM(E65:E89)</f>
        <v>-108317535</v>
      </c>
      <c r="F90" s="11">
        <f>SUM(F65:F89)</f>
        <v>-149485909</v>
      </c>
      <c r="H90" s="33"/>
    </row>
    <row r="91" spans="1:14" x14ac:dyDescent="0.2">
      <c r="A91" s="36">
        <v>18</v>
      </c>
      <c r="B91" s="37" t="s">
        <v>93</v>
      </c>
      <c r="C91" s="38">
        <f>C25+C63+C90</f>
        <v>-61420370.299999982</v>
      </c>
      <c r="D91" s="38">
        <f>D25+D63+D90</f>
        <v>-1122369.75</v>
      </c>
      <c r="E91" s="38">
        <f>E25+E63+E90</f>
        <v>27738553.860000014</v>
      </c>
      <c r="F91" s="38">
        <f>F25+F63+F90</f>
        <v>-88036554.409999996</v>
      </c>
    </row>
    <row r="92" spans="1:14" s="15" customFormat="1" x14ac:dyDescent="0.2">
      <c r="A92" s="65"/>
      <c r="C92" s="50"/>
      <c r="D92" s="50"/>
      <c r="E92" s="50"/>
      <c r="F92" s="50"/>
    </row>
    <row r="93" spans="1:14" x14ac:dyDescent="0.2">
      <c r="A93" s="49"/>
      <c r="B93" s="51" t="s">
        <v>94</v>
      </c>
      <c r="C93" s="33"/>
      <c r="D93" s="33"/>
      <c r="E93" s="33"/>
      <c r="F93" s="33"/>
    </row>
    <row r="94" spans="1:14" x14ac:dyDescent="0.2">
      <c r="A94" s="49"/>
      <c r="B94" s="14" t="s">
        <v>95</v>
      </c>
      <c r="C94" s="53">
        <f>C91*0.21</f>
        <v>-12898277.762999997</v>
      </c>
      <c r="D94" s="5">
        <f>D91*0.21</f>
        <v>-235697.64749999999</v>
      </c>
      <c r="E94" s="5">
        <f t="shared" ref="E94" si="3">E91*0.21</f>
        <v>5825096.3106000032</v>
      </c>
      <c r="F94" s="5">
        <f>F91*0.21</f>
        <v>-18487676.426099997</v>
      </c>
      <c r="I94" s="53"/>
    </row>
    <row r="95" spans="1:14" x14ac:dyDescent="0.2">
      <c r="A95" s="49"/>
      <c r="B95" s="14" t="s">
        <v>96</v>
      </c>
      <c r="C95" s="53">
        <f>SUM(D95:F95)</f>
        <v>834451</v>
      </c>
      <c r="D95" s="5">
        <v>-10003751</v>
      </c>
      <c r="E95" s="5">
        <v>928061</v>
      </c>
      <c r="F95" s="5">
        <v>9910141</v>
      </c>
    </row>
    <row r="96" spans="1:14" x14ac:dyDescent="0.2">
      <c r="A96" s="49"/>
      <c r="B96" s="14" t="s">
        <v>97</v>
      </c>
      <c r="C96" s="53">
        <f t="shared" ref="C96:C97" si="4">SUM(D96:F96)</f>
        <v>4230000</v>
      </c>
      <c r="D96" s="5"/>
      <c r="E96" s="5">
        <v>2961000</v>
      </c>
      <c r="F96" s="5">
        <v>1269000</v>
      </c>
    </row>
    <row r="97" spans="1:8" x14ac:dyDescent="0.2">
      <c r="A97" s="49"/>
      <c r="B97" s="14" t="s">
        <v>98</v>
      </c>
      <c r="C97" s="53">
        <f t="shared" si="4"/>
        <v>-632373</v>
      </c>
      <c r="D97" s="5"/>
      <c r="E97" s="5">
        <v>-644631</v>
      </c>
      <c r="F97" s="5">
        <v>12258</v>
      </c>
    </row>
    <row r="98" spans="1:8" x14ac:dyDescent="0.2">
      <c r="A98" s="49"/>
      <c r="B98" s="14" t="s">
        <v>99</v>
      </c>
      <c r="C98" s="53">
        <f>SUM(D98:F98)</f>
        <v>1.2000000000000002</v>
      </c>
      <c r="D98" s="5">
        <v>0.09</v>
      </c>
      <c r="E98" s="5">
        <v>1.06</v>
      </c>
      <c r="F98" s="5">
        <v>0.05</v>
      </c>
    </row>
    <row r="99" spans="1:8" x14ac:dyDescent="0.2">
      <c r="A99" s="49"/>
      <c r="B99" s="14" t="s">
        <v>100</v>
      </c>
      <c r="C99" s="66">
        <f>SUM(C94:C98)</f>
        <v>-8466198.5629999973</v>
      </c>
      <c r="D99" s="66">
        <f>SUM(D94:D98)</f>
        <v>-10239448.557500001</v>
      </c>
      <c r="E99" s="66">
        <f>SUM(E94:E98)</f>
        <v>9069527.3706000037</v>
      </c>
      <c r="F99" s="66">
        <f>SUM(F94:F98)</f>
        <v>-7296277.3760999972</v>
      </c>
    </row>
    <row r="100" spans="1:8" x14ac:dyDescent="0.2">
      <c r="A100" s="49"/>
      <c r="B100" s="13"/>
      <c r="C100" s="6"/>
      <c r="D100" s="6"/>
      <c r="E100" s="6"/>
      <c r="F100" s="6"/>
    </row>
    <row r="101" spans="1:8" x14ac:dyDescent="0.2">
      <c r="A101" s="49"/>
      <c r="B101" s="13"/>
      <c r="C101" s="6"/>
      <c r="D101" s="6"/>
      <c r="E101" s="6"/>
      <c r="F101" s="6"/>
      <c r="G101" s="15"/>
      <c r="H101" s="15"/>
    </row>
    <row r="102" spans="1:8" s="15" customFormat="1" x14ac:dyDescent="0.2">
      <c r="A102" s="49" t="s">
        <v>111</v>
      </c>
      <c r="B102" s="14" t="s">
        <v>112</v>
      </c>
      <c r="C102" s="14"/>
      <c r="D102" s="14"/>
    </row>
    <row r="103" spans="1:8" x14ac:dyDescent="0.2">
      <c r="A103" s="49"/>
      <c r="B103" s="14" t="s">
        <v>113</v>
      </c>
    </row>
    <row r="104" spans="1:8" x14ac:dyDescent="0.2">
      <c r="A104" s="49"/>
      <c r="B104" s="57" t="s">
        <v>114</v>
      </c>
      <c r="E104" s="24"/>
      <c r="F104" s="24"/>
    </row>
    <row r="105" spans="1:8" x14ac:dyDescent="0.2">
      <c r="A105" s="49"/>
      <c r="B105" s="14" t="s">
        <v>115</v>
      </c>
    </row>
    <row r="106" spans="1:8" x14ac:dyDescent="0.2">
      <c r="A106" s="49"/>
      <c r="E106" s="5"/>
    </row>
  </sheetData>
  <mergeCells count="1">
    <mergeCell ref="E8:F8"/>
  </mergeCells>
  <pageMargins left="0.7" right="0.5" top="0.71" bottom="0.75" header="0.3" footer="0.3"/>
  <pageSetup scale="73" fitToHeight="2" orientation="portrait" r:id="rId1"/>
  <headerFooter differentFirst="1">
    <oddHeader xml:space="preserve">&amp;R&amp;"Times New Roman,Bold"&amp;10KyPSC Case No. 2024-00354
STAFF-DR-01-017 Attachment (017)(a)(7)
Page &amp;P of &amp;N </oddHeader>
    <firstHeader xml:space="preserve">&amp;R&amp;"Times New Roman,Bold"&amp;10KyPSC Case No. 2024-00354
STAFF-DR-01-017(a)(7-8) Attachment
Page &amp;P of &amp;N </firstHeader>
  </headerFooter>
  <rowBreaks count="1" manualBreakCount="1">
    <brk id="9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6477-1060-4389-81F6-D352900619EA}">
  <sheetPr>
    <pageSetUpPr fitToPage="1"/>
  </sheetPr>
  <dimension ref="A1:V109"/>
  <sheetViews>
    <sheetView view="pageLayout" zoomScaleNormal="100" workbookViewId="0">
      <selection activeCell="C17" sqref="C17"/>
    </sheetView>
  </sheetViews>
  <sheetFormatPr defaultColWidth="9.140625" defaultRowHeight="15" x14ac:dyDescent="0.25"/>
  <cols>
    <col min="1" max="1" width="6.5703125" style="14" customWidth="1"/>
    <col min="2" max="2" width="57.5703125" style="14" customWidth="1"/>
    <col min="3" max="3" width="16.140625" style="14" bestFit="1" customWidth="1"/>
    <col min="4" max="4" width="19.42578125" style="14" customWidth="1"/>
    <col min="5" max="5" width="17" style="14" customWidth="1"/>
    <col min="6" max="6" width="17" style="14" bestFit="1" customWidth="1"/>
    <col min="7" max="8" width="9.140625" style="18"/>
    <col min="9" max="9" width="16.140625" style="14" bestFit="1" customWidth="1"/>
    <col min="10" max="10" width="15.85546875" style="14" customWidth="1"/>
    <col min="11" max="11" width="9.140625" style="18"/>
    <col min="12" max="12" width="10.85546875" style="18" bestFit="1" customWidth="1"/>
    <col min="13" max="13" width="15.5703125" style="14" customWidth="1"/>
    <col min="14" max="14" width="38.5703125" style="14" bestFit="1" customWidth="1"/>
    <col min="15" max="15" width="12" style="14" bestFit="1" customWidth="1"/>
    <col min="16" max="16" width="12.5703125" style="14" bestFit="1" customWidth="1"/>
    <col min="17" max="17" width="13.5703125" style="14" bestFit="1" customWidth="1"/>
    <col min="18" max="18" width="12.5703125" style="14" bestFit="1" customWidth="1"/>
    <col min="19" max="19" width="13.5703125" style="14" bestFit="1" customWidth="1"/>
    <col min="20" max="16384" width="9.140625" style="14"/>
  </cols>
  <sheetData>
    <row r="1" spans="1:15" x14ac:dyDescent="0.25">
      <c r="A1" s="16" t="s">
        <v>0</v>
      </c>
      <c r="B1" s="17"/>
      <c r="C1" s="18"/>
      <c r="D1" s="18"/>
      <c r="E1" s="12"/>
      <c r="F1" s="18"/>
      <c r="G1" s="19"/>
      <c r="J1" s="20"/>
      <c r="M1" s="21"/>
    </row>
    <row r="2" spans="1:15" x14ac:dyDescent="0.25">
      <c r="A2" s="16" t="s">
        <v>101</v>
      </c>
      <c r="B2" s="16"/>
      <c r="C2" s="16"/>
      <c r="D2" s="16"/>
      <c r="E2" s="12"/>
      <c r="F2" s="16"/>
      <c r="G2" s="19"/>
      <c r="I2" s="16"/>
      <c r="M2" s="21"/>
    </row>
    <row r="3" spans="1:15" x14ac:dyDescent="0.25">
      <c r="A3" s="16" t="s">
        <v>102</v>
      </c>
      <c r="B3" s="16"/>
      <c r="C3" s="16"/>
      <c r="D3" s="16"/>
      <c r="E3" s="12"/>
      <c r="F3" s="16"/>
      <c r="J3" s="22"/>
      <c r="M3" s="21"/>
    </row>
    <row r="4" spans="1:15" x14ac:dyDescent="0.25">
      <c r="A4" s="16" t="s">
        <v>3</v>
      </c>
      <c r="B4" s="16"/>
      <c r="C4" s="16"/>
      <c r="D4" s="16"/>
      <c r="E4" s="16"/>
      <c r="F4" s="16"/>
    </row>
    <row r="5" spans="1:15" x14ac:dyDescent="0.25">
      <c r="A5" s="16"/>
      <c r="B5" s="16"/>
      <c r="C5" s="16"/>
      <c r="D5" s="15"/>
      <c r="E5" s="16"/>
      <c r="F5" s="16"/>
    </row>
    <row r="6" spans="1:15" x14ac:dyDescent="0.25">
      <c r="A6" s="16"/>
      <c r="D6" s="23"/>
      <c r="E6" s="23"/>
      <c r="F6" s="23"/>
      <c r="J6" s="24"/>
    </row>
    <row r="7" spans="1:15" x14ac:dyDescent="0.25">
      <c r="A7" s="25"/>
      <c r="B7" s="25"/>
      <c r="C7" s="25"/>
      <c r="D7" s="26" t="s">
        <v>4</v>
      </c>
      <c r="E7" s="27"/>
      <c r="F7" s="28"/>
    </row>
    <row r="8" spans="1:15" x14ac:dyDescent="0.25">
      <c r="A8" s="29"/>
      <c r="B8" s="29"/>
      <c r="C8" s="29"/>
      <c r="D8" s="30" t="s">
        <v>5</v>
      </c>
      <c r="E8" s="31"/>
      <c r="F8" s="32"/>
    </row>
    <row r="9" spans="1:15" x14ac:dyDescent="0.25">
      <c r="A9" s="29"/>
      <c r="B9" s="29"/>
      <c r="C9" s="29" t="s">
        <v>4</v>
      </c>
      <c r="D9" s="30" t="s">
        <v>7</v>
      </c>
      <c r="E9" s="25" t="s">
        <v>8</v>
      </c>
      <c r="F9" s="26" t="s">
        <v>9</v>
      </c>
      <c r="N9" s="33"/>
    </row>
    <row r="10" spans="1:15" x14ac:dyDescent="0.25">
      <c r="A10" s="29" t="s">
        <v>10</v>
      </c>
      <c r="B10" s="29" t="s">
        <v>11</v>
      </c>
      <c r="C10" s="29" t="s">
        <v>5</v>
      </c>
      <c r="D10" s="30" t="s">
        <v>6</v>
      </c>
      <c r="E10" s="29" t="s">
        <v>12</v>
      </c>
      <c r="F10" s="30" t="s">
        <v>13</v>
      </c>
    </row>
    <row r="11" spans="1:15" x14ac:dyDescent="0.25">
      <c r="A11" s="29" t="s">
        <v>14</v>
      </c>
      <c r="B11" s="34" t="s">
        <v>15</v>
      </c>
      <c r="C11" s="29" t="s">
        <v>16</v>
      </c>
      <c r="D11" s="35" t="s">
        <v>17</v>
      </c>
      <c r="E11" s="34" t="s">
        <v>18</v>
      </c>
      <c r="F11" s="35" t="s">
        <v>19</v>
      </c>
      <c r="N11" s="6"/>
    </row>
    <row r="12" spans="1:15" s="12" customFormat="1" ht="12.75" x14ac:dyDescent="0.2">
      <c r="A12" s="36">
        <v>1</v>
      </c>
      <c r="B12" s="37" t="s">
        <v>20</v>
      </c>
      <c r="C12" s="38">
        <f>SUM(D12:G12)</f>
        <v>65162215.700000003</v>
      </c>
      <c r="D12" s="39">
        <v>-34666904.75</v>
      </c>
      <c r="E12" s="40">
        <v>68375391.859999999</v>
      </c>
      <c r="F12" s="40">
        <v>31453728.59</v>
      </c>
      <c r="I12" s="14"/>
      <c r="N12" s="41"/>
    </row>
    <row r="13" spans="1:15" s="12" customFormat="1" ht="12.75" x14ac:dyDescent="0.2">
      <c r="A13" s="36">
        <f t="shared" ref="A13:A27" si="0">1+A12</f>
        <v>2</v>
      </c>
      <c r="B13" s="37" t="s">
        <v>21</v>
      </c>
      <c r="C13" s="38">
        <f t="shared" ref="C13:C59" si="1">SUM(D13:G13)</f>
        <v>0</v>
      </c>
      <c r="D13" s="42"/>
      <c r="E13" s="38"/>
      <c r="F13" s="38"/>
      <c r="I13" s="14"/>
      <c r="J13" s="43"/>
    </row>
    <row r="14" spans="1:15" s="12" customFormat="1" ht="12.75" x14ac:dyDescent="0.2">
      <c r="A14" s="36">
        <f t="shared" si="0"/>
        <v>3</v>
      </c>
      <c r="B14" s="44" t="s">
        <v>22</v>
      </c>
      <c r="C14" s="38">
        <f t="shared" si="1"/>
        <v>-8466199</v>
      </c>
      <c r="D14" s="42">
        <v>-10239449</v>
      </c>
      <c r="E14" s="38">
        <v>9069527</v>
      </c>
      <c r="F14" s="38">
        <v>-7296277</v>
      </c>
      <c r="I14" s="14"/>
      <c r="N14" s="45"/>
      <c r="O14" s="45"/>
    </row>
    <row r="15" spans="1:15" s="12" customFormat="1" ht="12.75" x14ac:dyDescent="0.2">
      <c r="A15" s="36">
        <f t="shared" si="0"/>
        <v>4</v>
      </c>
      <c r="B15" s="44" t="s">
        <v>23</v>
      </c>
      <c r="C15" s="38">
        <f t="shared" si="1"/>
        <v>0</v>
      </c>
      <c r="D15" s="42"/>
      <c r="E15" s="38"/>
      <c r="F15" s="38"/>
      <c r="I15" s="14"/>
      <c r="J15" s="43"/>
    </row>
    <row r="16" spans="1:15" s="12" customFormat="1" ht="12.75" x14ac:dyDescent="0.2">
      <c r="A16" s="36">
        <f t="shared" si="0"/>
        <v>5</v>
      </c>
      <c r="B16" s="44" t="s">
        <v>24</v>
      </c>
      <c r="C16" s="38">
        <f t="shared" si="1"/>
        <v>20458907.039999999</v>
      </c>
      <c r="D16" s="7">
        <v>10866427</v>
      </c>
      <c r="E16" s="8">
        <f>-3162912+27399</f>
        <v>-3135513</v>
      </c>
      <c r="F16" s="8">
        <v>12727993.040000001</v>
      </c>
      <c r="I16" s="14"/>
      <c r="M16" s="45"/>
    </row>
    <row r="17" spans="1:22" s="12" customFormat="1" ht="12.75" x14ac:dyDescent="0.2">
      <c r="A17" s="36">
        <f t="shared" si="0"/>
        <v>6</v>
      </c>
      <c r="B17" s="44" t="s">
        <v>25</v>
      </c>
      <c r="C17" s="38">
        <f t="shared" si="1"/>
        <v>-143719.24000000002</v>
      </c>
      <c r="D17" s="42">
        <v>0</v>
      </c>
      <c r="E17" s="38">
        <v>0</v>
      </c>
      <c r="F17" s="38">
        <v>-143719.24000000002</v>
      </c>
      <c r="I17" s="14"/>
      <c r="S17" s="1"/>
      <c r="T17" s="1"/>
      <c r="U17" s="1"/>
      <c r="V17" s="1"/>
    </row>
    <row r="18" spans="1:22" s="12" customFormat="1" ht="12.75" x14ac:dyDescent="0.2">
      <c r="A18" s="36">
        <f t="shared" si="0"/>
        <v>7</v>
      </c>
      <c r="B18" s="46" t="s">
        <v>26</v>
      </c>
      <c r="C18" s="38">
        <f t="shared" si="1"/>
        <v>0</v>
      </c>
      <c r="D18" s="42"/>
      <c r="E18" s="38"/>
      <c r="F18" s="38"/>
      <c r="I18" s="14"/>
      <c r="J18" s="43"/>
      <c r="P18" s="1"/>
      <c r="Q18" s="1"/>
      <c r="R18" s="1"/>
      <c r="S18" s="1"/>
      <c r="T18" s="1"/>
      <c r="U18" s="4"/>
      <c r="V18" s="1"/>
    </row>
    <row r="19" spans="1:22" s="12" customFormat="1" ht="12.75" x14ac:dyDescent="0.2">
      <c r="A19" s="36">
        <f t="shared" si="0"/>
        <v>8</v>
      </c>
      <c r="B19" s="44" t="s">
        <v>27</v>
      </c>
      <c r="C19" s="38">
        <f t="shared" si="1"/>
        <v>3477117.2</v>
      </c>
      <c r="D19" s="42">
        <v>156096</v>
      </c>
      <c r="E19" s="38">
        <f>2148506-27399</f>
        <v>2121107</v>
      </c>
      <c r="F19" s="38">
        <v>1199914.2</v>
      </c>
      <c r="I19" s="14"/>
      <c r="S19" s="1"/>
      <c r="T19" s="1"/>
      <c r="U19" s="1"/>
      <c r="V19" s="1"/>
    </row>
    <row r="20" spans="1:22" s="12" customFormat="1" ht="12.75" x14ac:dyDescent="0.2">
      <c r="A20" s="36">
        <f t="shared" si="0"/>
        <v>9</v>
      </c>
      <c r="B20" s="46" t="s">
        <v>28</v>
      </c>
      <c r="C20" s="38">
        <f t="shared" si="1"/>
        <v>0</v>
      </c>
      <c r="D20" s="42"/>
      <c r="E20" s="38"/>
      <c r="F20" s="38"/>
      <c r="I20" s="14"/>
      <c r="J20" s="43"/>
      <c r="O20" s="45"/>
      <c r="R20" s="1"/>
      <c r="S20" s="1"/>
      <c r="T20" s="1"/>
      <c r="U20" s="1"/>
      <c r="V20" s="1"/>
    </row>
    <row r="21" spans="1:22" s="12" customFormat="1" ht="12.75" x14ac:dyDescent="0.2">
      <c r="A21" s="36">
        <f t="shared" si="0"/>
        <v>10</v>
      </c>
      <c r="B21" s="37" t="s">
        <v>4</v>
      </c>
      <c r="C21" s="38">
        <f t="shared" si="1"/>
        <v>80488321.700000003</v>
      </c>
      <c r="D21" s="42">
        <f>SUM(D12:D20)</f>
        <v>-33883830.75</v>
      </c>
      <c r="E21" s="38">
        <f t="shared" ref="E21" si="2">SUM(E12:E20)</f>
        <v>76430512.859999999</v>
      </c>
      <c r="F21" s="38">
        <f>SUM(F12:F20)</f>
        <v>37941639.590000004</v>
      </c>
      <c r="I21" s="14"/>
      <c r="P21" s="1"/>
      <c r="Q21" s="1"/>
      <c r="R21" s="1"/>
    </row>
    <row r="22" spans="1:22" s="12" customFormat="1" ht="12.75" x14ac:dyDescent="0.2">
      <c r="A22" s="36">
        <f t="shared" si="0"/>
        <v>11</v>
      </c>
      <c r="B22" s="37" t="s">
        <v>29</v>
      </c>
      <c r="C22" s="38">
        <f t="shared" si="1"/>
        <v>0</v>
      </c>
      <c r="D22" s="42"/>
      <c r="E22" s="38"/>
      <c r="F22" s="38"/>
      <c r="I22" s="14"/>
      <c r="J22" s="43"/>
    </row>
    <row r="23" spans="1:22" s="12" customFormat="1" ht="12.75" x14ac:dyDescent="0.2">
      <c r="A23" s="36">
        <f t="shared" si="0"/>
        <v>12</v>
      </c>
      <c r="B23" s="44" t="s">
        <v>30</v>
      </c>
      <c r="C23" s="38">
        <f t="shared" si="1"/>
        <v>0</v>
      </c>
      <c r="D23" s="42"/>
      <c r="E23" s="38"/>
      <c r="F23" s="38"/>
      <c r="I23" s="14"/>
      <c r="J23" s="43"/>
    </row>
    <row r="24" spans="1:22" s="12" customFormat="1" ht="12.75" x14ac:dyDescent="0.2">
      <c r="A24" s="36">
        <f t="shared" si="0"/>
        <v>13</v>
      </c>
      <c r="B24" s="44" t="s">
        <v>103</v>
      </c>
      <c r="C24" s="38">
        <f t="shared" si="1"/>
        <v>0</v>
      </c>
      <c r="D24" s="42"/>
      <c r="E24" s="38"/>
      <c r="F24" s="38">
        <v>0</v>
      </c>
      <c r="I24" s="14"/>
      <c r="J24" s="43"/>
      <c r="O24" s="45"/>
    </row>
    <row r="25" spans="1:22" s="12" customFormat="1" ht="12.75" x14ac:dyDescent="0.2">
      <c r="A25" s="36">
        <f t="shared" si="0"/>
        <v>14</v>
      </c>
      <c r="B25" s="37" t="s">
        <v>32</v>
      </c>
      <c r="C25" s="38">
        <f t="shared" si="1"/>
        <v>80488321.700000003</v>
      </c>
      <c r="D25" s="42">
        <f>SUM(D21:D24)</f>
        <v>-33883830.75</v>
      </c>
      <c r="E25" s="38">
        <f t="shared" ref="E25" si="3">SUM(E21:E24)</f>
        <v>76430512.859999999</v>
      </c>
      <c r="F25" s="38">
        <f>SUM(F21:F24)</f>
        <v>37941639.590000004</v>
      </c>
      <c r="I25" s="14"/>
      <c r="O25" s="45"/>
      <c r="P25" s="1"/>
      <c r="R25" s="1"/>
    </row>
    <row r="26" spans="1:22" s="12" customFormat="1" ht="25.5" x14ac:dyDescent="0.2">
      <c r="A26" s="36">
        <f t="shared" si="0"/>
        <v>15</v>
      </c>
      <c r="B26" s="47" t="s">
        <v>33</v>
      </c>
      <c r="C26" s="38">
        <f t="shared" si="1"/>
        <v>0</v>
      </c>
      <c r="D26" s="42"/>
      <c r="E26" s="38"/>
      <c r="F26" s="38"/>
      <c r="I26" s="14"/>
      <c r="J26" s="43"/>
    </row>
    <row r="27" spans="1:22" s="12" customFormat="1" ht="12.75" x14ac:dyDescent="0.2">
      <c r="A27" s="36">
        <f t="shared" si="0"/>
        <v>16</v>
      </c>
      <c r="B27" s="44" t="s">
        <v>30</v>
      </c>
      <c r="C27" s="38">
        <f t="shared" si="1"/>
        <v>0</v>
      </c>
      <c r="D27" s="42"/>
      <c r="E27" s="38"/>
      <c r="F27" s="38"/>
      <c r="I27" s="14"/>
      <c r="J27" s="43"/>
    </row>
    <row r="28" spans="1:22" s="12" customFormat="1" ht="13.5" customHeight="1" x14ac:dyDescent="0.2">
      <c r="A28" s="36"/>
      <c r="B28" s="48" t="s">
        <v>35</v>
      </c>
      <c r="C28" s="38">
        <f t="shared" si="1"/>
        <v>0</v>
      </c>
      <c r="D28" s="42">
        <v>37819203</v>
      </c>
      <c r="E28" s="38">
        <v>-27721199</v>
      </c>
      <c r="F28" s="38">
        <v>-10098004</v>
      </c>
      <c r="I28" s="14"/>
      <c r="O28" s="1"/>
      <c r="P28" s="1"/>
      <c r="Q28" s="45"/>
    </row>
    <row r="29" spans="1:22" s="12" customFormat="1" ht="12.75" x14ac:dyDescent="0.2">
      <c r="A29" s="36"/>
      <c r="B29" s="48" t="s">
        <v>36</v>
      </c>
      <c r="C29" s="38">
        <f t="shared" si="1"/>
        <v>214846</v>
      </c>
      <c r="D29" s="38">
        <v>0</v>
      </c>
      <c r="E29" s="38">
        <v>166711</v>
      </c>
      <c r="F29" s="38">
        <v>48135</v>
      </c>
      <c r="I29" s="14"/>
      <c r="O29" s="45"/>
      <c r="P29" s="45"/>
      <c r="Q29" s="45"/>
    </row>
    <row r="30" spans="1:22" s="12" customFormat="1" ht="12.75" x14ac:dyDescent="0.2">
      <c r="A30" s="36"/>
      <c r="B30" s="48" t="s">
        <v>37</v>
      </c>
      <c r="C30" s="38">
        <f t="shared" si="1"/>
        <v>79783310</v>
      </c>
      <c r="D30" s="38">
        <v>-27964</v>
      </c>
      <c r="E30" s="38">
        <v>58076807</v>
      </c>
      <c r="F30" s="38">
        <v>21734467</v>
      </c>
      <c r="I30" s="14"/>
      <c r="O30" s="45"/>
      <c r="P30" s="45"/>
      <c r="Q30" s="45"/>
    </row>
    <row r="31" spans="1:22" s="12" customFormat="1" ht="12.75" x14ac:dyDescent="0.2">
      <c r="A31" s="36"/>
      <c r="B31" s="48" t="s">
        <v>38</v>
      </c>
      <c r="C31" s="38">
        <f t="shared" si="1"/>
        <v>43086</v>
      </c>
      <c r="D31" s="38">
        <v>0</v>
      </c>
      <c r="E31" s="38">
        <v>23223</v>
      </c>
      <c r="F31" s="38">
        <v>19863</v>
      </c>
      <c r="I31" s="14"/>
      <c r="O31" s="45"/>
      <c r="P31" s="45"/>
      <c r="Q31" s="45"/>
    </row>
    <row r="32" spans="1:22" s="12" customFormat="1" ht="12.75" x14ac:dyDescent="0.2">
      <c r="A32" s="36"/>
      <c r="B32" s="48" t="s">
        <v>39</v>
      </c>
      <c r="C32" s="38">
        <f t="shared" si="1"/>
        <v>14303645</v>
      </c>
      <c r="D32" s="38">
        <v>0</v>
      </c>
      <c r="E32" s="38">
        <v>14303645</v>
      </c>
      <c r="F32" s="38">
        <v>0</v>
      </c>
      <c r="O32" s="45"/>
      <c r="P32" s="45"/>
      <c r="Q32" s="45"/>
    </row>
    <row r="33" spans="1:17" s="12" customFormat="1" ht="12.75" x14ac:dyDescent="0.2">
      <c r="A33" s="36"/>
      <c r="B33" s="48" t="s">
        <v>40</v>
      </c>
      <c r="C33" s="38">
        <f t="shared" si="1"/>
        <v>4411527</v>
      </c>
      <c r="D33" s="38">
        <v>0</v>
      </c>
      <c r="E33" s="38">
        <v>3955731</v>
      </c>
      <c r="F33" s="38">
        <v>455796</v>
      </c>
      <c r="O33" s="45"/>
      <c r="P33" s="45"/>
      <c r="Q33" s="45"/>
    </row>
    <row r="34" spans="1:17" s="12" customFormat="1" ht="12.75" x14ac:dyDescent="0.2">
      <c r="A34" s="36"/>
      <c r="B34" s="48" t="s">
        <v>41</v>
      </c>
      <c r="C34" s="38">
        <f t="shared" si="1"/>
        <v>258049</v>
      </c>
      <c r="D34" s="38">
        <v>0</v>
      </c>
      <c r="E34" s="38">
        <v>258049</v>
      </c>
      <c r="F34" s="38">
        <v>0</v>
      </c>
      <c r="O34" s="45"/>
      <c r="P34" s="45"/>
      <c r="Q34" s="45"/>
    </row>
    <row r="35" spans="1:17" s="12" customFormat="1" ht="12.75" x14ac:dyDescent="0.2">
      <c r="A35" s="36"/>
      <c r="B35" s="48" t="s">
        <v>42</v>
      </c>
      <c r="C35" s="38">
        <f t="shared" si="1"/>
        <v>2121738</v>
      </c>
      <c r="D35" s="38">
        <v>0</v>
      </c>
      <c r="E35" s="38">
        <v>1821643</v>
      </c>
      <c r="F35" s="38">
        <v>300095</v>
      </c>
      <c r="O35" s="45"/>
      <c r="P35" s="45"/>
      <c r="Q35" s="45"/>
    </row>
    <row r="36" spans="1:17" s="12" customFormat="1" ht="12.75" x14ac:dyDescent="0.2">
      <c r="A36" s="36"/>
      <c r="B36" s="48" t="s">
        <v>43</v>
      </c>
      <c r="C36" s="38">
        <f t="shared" si="1"/>
        <v>55354</v>
      </c>
      <c r="D36" s="38">
        <v>0</v>
      </c>
      <c r="E36" s="38">
        <v>39939</v>
      </c>
      <c r="F36" s="38">
        <v>15415</v>
      </c>
      <c r="O36" s="45"/>
      <c r="P36" s="45"/>
      <c r="Q36" s="45"/>
    </row>
    <row r="37" spans="1:17" s="12" customFormat="1" ht="12.75" x14ac:dyDescent="0.2">
      <c r="A37" s="36"/>
      <c r="B37" s="48" t="s">
        <v>44</v>
      </c>
      <c r="C37" s="38">
        <f t="shared" si="1"/>
        <v>360000</v>
      </c>
      <c r="D37" s="38">
        <v>360000</v>
      </c>
      <c r="E37" s="38">
        <v>0</v>
      </c>
      <c r="F37" s="38">
        <v>0</v>
      </c>
      <c r="O37" s="45"/>
      <c r="P37" s="45"/>
      <c r="Q37" s="45"/>
    </row>
    <row r="38" spans="1:17" s="12" customFormat="1" ht="12.75" x14ac:dyDescent="0.2">
      <c r="A38" s="36"/>
      <c r="B38" s="48" t="s">
        <v>45</v>
      </c>
      <c r="C38" s="38">
        <f t="shared" si="1"/>
        <v>118160</v>
      </c>
      <c r="D38" s="38">
        <v>0</v>
      </c>
      <c r="E38" s="38">
        <v>79682</v>
      </c>
      <c r="F38" s="38">
        <v>38478</v>
      </c>
      <c r="O38" s="45"/>
      <c r="P38" s="45"/>
      <c r="Q38" s="45"/>
    </row>
    <row r="39" spans="1:17" s="12" customFormat="1" ht="12.75" x14ac:dyDescent="0.2">
      <c r="A39" s="36"/>
      <c r="B39" s="48" t="s">
        <v>46</v>
      </c>
      <c r="C39" s="38">
        <f t="shared" si="1"/>
        <v>171000</v>
      </c>
      <c r="D39" s="38">
        <v>171000</v>
      </c>
      <c r="E39" s="38">
        <v>0</v>
      </c>
      <c r="F39" s="38">
        <v>0</v>
      </c>
      <c r="O39" s="45"/>
      <c r="P39" s="45"/>
      <c r="Q39" s="45"/>
    </row>
    <row r="40" spans="1:17" s="12" customFormat="1" ht="12.75" x14ac:dyDescent="0.2">
      <c r="A40" s="36"/>
      <c r="B40" s="48" t="s">
        <v>47</v>
      </c>
      <c r="C40" s="38">
        <f t="shared" si="1"/>
        <v>392864</v>
      </c>
      <c r="D40" s="38">
        <v>0</v>
      </c>
      <c r="E40" s="38">
        <v>0</v>
      </c>
      <c r="F40" s="38">
        <v>392864</v>
      </c>
      <c r="O40" s="45"/>
      <c r="P40" s="45"/>
      <c r="Q40" s="45"/>
    </row>
    <row r="41" spans="1:17" s="12" customFormat="1" ht="12.75" x14ac:dyDescent="0.2">
      <c r="A41" s="36"/>
      <c r="B41" s="48" t="s">
        <v>48</v>
      </c>
      <c r="C41" s="38">
        <f t="shared" si="1"/>
        <v>199996</v>
      </c>
      <c r="D41" s="38">
        <v>0</v>
      </c>
      <c r="E41" s="38">
        <v>199996</v>
      </c>
      <c r="F41" s="38">
        <v>0</v>
      </c>
      <c r="O41" s="45"/>
      <c r="P41" s="45"/>
      <c r="Q41" s="45"/>
    </row>
    <row r="42" spans="1:17" s="12" customFormat="1" ht="12.75" x14ac:dyDescent="0.2">
      <c r="A42" s="36"/>
      <c r="B42" s="48" t="s">
        <v>49</v>
      </c>
      <c r="C42" s="38">
        <f t="shared" si="1"/>
        <v>4061305</v>
      </c>
      <c r="D42" s="38">
        <v>0</v>
      </c>
      <c r="E42" s="38">
        <v>4061305</v>
      </c>
      <c r="F42" s="38">
        <v>0</v>
      </c>
      <c r="O42" s="45"/>
      <c r="P42" s="45"/>
      <c r="Q42" s="45"/>
    </row>
    <row r="43" spans="1:17" s="12" customFormat="1" ht="12.75" x14ac:dyDescent="0.2">
      <c r="A43" s="36"/>
      <c r="B43" s="48" t="s">
        <v>50</v>
      </c>
      <c r="C43" s="38">
        <f t="shared" si="1"/>
        <v>368588</v>
      </c>
      <c r="D43" s="38">
        <v>0</v>
      </c>
      <c r="E43" s="38">
        <v>368588</v>
      </c>
      <c r="F43" s="38">
        <v>0</v>
      </c>
      <c r="O43" s="45"/>
      <c r="P43" s="45"/>
      <c r="Q43" s="45"/>
    </row>
    <row r="44" spans="1:17" s="12" customFormat="1" ht="12.75" x14ac:dyDescent="0.2">
      <c r="A44" s="36"/>
      <c r="B44" s="48" t="s">
        <v>51</v>
      </c>
      <c r="C44" s="38">
        <f t="shared" si="1"/>
        <v>10480</v>
      </c>
      <c r="D44" s="38">
        <v>0</v>
      </c>
      <c r="E44" s="38">
        <v>10480</v>
      </c>
      <c r="F44" s="38">
        <v>0</v>
      </c>
      <c r="O44" s="45"/>
      <c r="P44" s="45"/>
      <c r="Q44" s="45"/>
    </row>
    <row r="45" spans="1:17" s="12" customFormat="1" ht="12.75" x14ac:dyDescent="0.2">
      <c r="A45" s="36"/>
      <c r="B45" s="48" t="s">
        <v>52</v>
      </c>
      <c r="C45" s="38">
        <f t="shared" si="1"/>
        <v>9472</v>
      </c>
      <c r="D45" s="38">
        <v>0</v>
      </c>
      <c r="E45" s="38">
        <v>-9454</v>
      </c>
      <c r="F45" s="38">
        <v>18926</v>
      </c>
      <c r="O45" s="45"/>
      <c r="P45" s="45"/>
      <c r="Q45" s="45"/>
    </row>
    <row r="46" spans="1:17" s="12" customFormat="1" ht="12.75" x14ac:dyDescent="0.2">
      <c r="A46" s="36"/>
      <c r="B46" s="48" t="s">
        <v>53</v>
      </c>
      <c r="C46" s="38">
        <f t="shared" si="1"/>
        <v>327512</v>
      </c>
      <c r="D46" s="38">
        <v>0</v>
      </c>
      <c r="E46" s="38">
        <v>327512</v>
      </c>
      <c r="F46" s="38">
        <v>0</v>
      </c>
      <c r="O46" s="45"/>
      <c r="P46" s="45"/>
      <c r="Q46" s="45"/>
    </row>
    <row r="47" spans="1:17" s="12" customFormat="1" ht="12.75" x14ac:dyDescent="0.2">
      <c r="A47" s="36"/>
      <c r="B47" s="48" t="s">
        <v>54</v>
      </c>
      <c r="C47" s="38">
        <f t="shared" si="1"/>
        <v>67834</v>
      </c>
      <c r="D47" s="38">
        <v>0</v>
      </c>
      <c r="E47" s="38">
        <v>67834</v>
      </c>
      <c r="F47" s="38">
        <v>0</v>
      </c>
      <c r="O47" s="45"/>
      <c r="P47" s="45"/>
      <c r="Q47" s="45"/>
    </row>
    <row r="48" spans="1:17" s="12" customFormat="1" ht="12.75" x14ac:dyDescent="0.2">
      <c r="A48" s="36"/>
      <c r="B48" s="48" t="s">
        <v>55</v>
      </c>
      <c r="C48" s="38">
        <f t="shared" si="1"/>
        <v>277266</v>
      </c>
      <c r="D48" s="38">
        <v>0</v>
      </c>
      <c r="E48" s="38">
        <v>0</v>
      </c>
      <c r="F48" s="38">
        <v>277266</v>
      </c>
      <c r="O48" s="45"/>
      <c r="P48" s="45"/>
      <c r="Q48" s="45"/>
    </row>
    <row r="49" spans="1:17" s="12" customFormat="1" ht="12.75" x14ac:dyDescent="0.2">
      <c r="A49" s="36"/>
      <c r="B49" s="48" t="s">
        <v>56</v>
      </c>
      <c r="C49" s="38">
        <f t="shared" si="1"/>
        <v>210211</v>
      </c>
      <c r="D49" s="38">
        <v>0</v>
      </c>
      <c r="E49" s="38">
        <v>210211</v>
      </c>
      <c r="F49" s="38">
        <v>0</v>
      </c>
      <c r="O49" s="45"/>
      <c r="P49" s="45"/>
      <c r="Q49" s="45"/>
    </row>
    <row r="50" spans="1:17" s="12" customFormat="1" ht="12.75" x14ac:dyDescent="0.2">
      <c r="A50" s="36"/>
      <c r="B50" s="48" t="s">
        <v>57</v>
      </c>
      <c r="C50" s="38">
        <f t="shared" si="1"/>
        <v>3469617</v>
      </c>
      <c r="D50" s="38">
        <v>0</v>
      </c>
      <c r="E50" s="38">
        <v>1967660</v>
      </c>
      <c r="F50" s="38">
        <v>1501957</v>
      </c>
      <c r="O50" s="45"/>
      <c r="P50" s="45"/>
      <c r="Q50" s="45"/>
    </row>
    <row r="51" spans="1:17" s="12" customFormat="1" ht="12.75" x14ac:dyDescent="0.2">
      <c r="A51" s="36"/>
      <c r="B51" s="48" t="s">
        <v>58</v>
      </c>
      <c r="C51" s="38">
        <f t="shared" si="1"/>
        <v>24000</v>
      </c>
      <c r="D51" s="38">
        <v>24000</v>
      </c>
      <c r="E51" s="38">
        <v>0</v>
      </c>
      <c r="F51" s="38">
        <v>0</v>
      </c>
      <c r="O51" s="45"/>
      <c r="P51" s="45"/>
      <c r="Q51" s="45"/>
    </row>
    <row r="52" spans="1:17" s="12" customFormat="1" ht="12.75" x14ac:dyDescent="0.2">
      <c r="A52" s="36"/>
      <c r="B52" s="48" t="s">
        <v>59</v>
      </c>
      <c r="C52" s="38">
        <f t="shared" si="1"/>
        <v>3895257</v>
      </c>
      <c r="D52" s="38">
        <v>0</v>
      </c>
      <c r="E52" s="38">
        <v>0</v>
      </c>
      <c r="F52" s="38">
        <v>3895257</v>
      </c>
      <c r="O52" s="45"/>
      <c r="P52" s="45"/>
      <c r="Q52" s="45"/>
    </row>
    <row r="53" spans="1:17" s="12" customFormat="1" ht="12.75" x14ac:dyDescent="0.2">
      <c r="A53" s="36"/>
      <c r="B53" s="48" t="s">
        <v>60</v>
      </c>
      <c r="C53" s="38">
        <f t="shared" si="1"/>
        <v>124047</v>
      </c>
      <c r="D53" s="38">
        <v>0</v>
      </c>
      <c r="E53" s="38">
        <v>0</v>
      </c>
      <c r="F53" s="38">
        <v>124047</v>
      </c>
      <c r="O53" s="45"/>
      <c r="P53" s="45"/>
      <c r="Q53" s="45"/>
    </row>
    <row r="54" spans="1:17" s="12" customFormat="1" ht="12.75" x14ac:dyDescent="0.2">
      <c r="A54" s="36"/>
      <c r="B54" s="48" t="s">
        <v>61</v>
      </c>
      <c r="C54" s="38">
        <f t="shared" si="1"/>
        <v>247459</v>
      </c>
      <c r="D54" s="38">
        <v>0</v>
      </c>
      <c r="E54" s="38">
        <v>210622</v>
      </c>
      <c r="F54" s="38">
        <v>36837</v>
      </c>
      <c r="O54" s="45"/>
      <c r="P54" s="45"/>
      <c r="Q54" s="45"/>
    </row>
    <row r="55" spans="1:17" s="12" customFormat="1" ht="12.75" x14ac:dyDescent="0.2">
      <c r="A55" s="36"/>
      <c r="B55" s="48" t="s">
        <v>62</v>
      </c>
      <c r="C55" s="38">
        <f t="shared" si="1"/>
        <v>1000000</v>
      </c>
      <c r="D55" s="38">
        <v>0</v>
      </c>
      <c r="E55" s="38">
        <v>1000000</v>
      </c>
      <c r="F55" s="38">
        <v>0</v>
      </c>
      <c r="O55" s="45"/>
      <c r="P55" s="45"/>
      <c r="Q55" s="45"/>
    </row>
    <row r="56" spans="1:17" s="12" customFormat="1" ht="12.75" x14ac:dyDescent="0.2">
      <c r="A56" s="36"/>
      <c r="B56" s="48" t="s">
        <v>63</v>
      </c>
      <c r="C56" s="38">
        <f t="shared" si="1"/>
        <v>18520</v>
      </c>
      <c r="D56" s="38">
        <v>0</v>
      </c>
      <c r="E56" s="38">
        <v>18520</v>
      </c>
      <c r="F56" s="38">
        <v>0</v>
      </c>
      <c r="O56" s="45"/>
      <c r="P56" s="45"/>
      <c r="Q56" s="45"/>
    </row>
    <row r="57" spans="1:17" s="12" customFormat="1" ht="12.75" x14ac:dyDescent="0.2">
      <c r="A57" s="36"/>
      <c r="B57" s="48" t="s">
        <v>64</v>
      </c>
      <c r="C57" s="38">
        <f t="shared" si="1"/>
        <v>684250</v>
      </c>
      <c r="D57" s="38">
        <v>0</v>
      </c>
      <c r="E57" s="38">
        <v>684250</v>
      </c>
      <c r="F57" s="38">
        <v>0</v>
      </c>
      <c r="O57" s="45"/>
      <c r="P57" s="45"/>
      <c r="Q57" s="45"/>
    </row>
    <row r="58" spans="1:17" s="12" customFormat="1" ht="12.75" x14ac:dyDescent="0.2">
      <c r="A58" s="36"/>
      <c r="B58" s="48" t="s">
        <v>65</v>
      </c>
      <c r="C58" s="38">
        <f t="shared" si="1"/>
        <v>245042</v>
      </c>
      <c r="D58" s="38">
        <v>0</v>
      </c>
      <c r="E58" s="38">
        <v>180890</v>
      </c>
      <c r="F58" s="38">
        <v>64152</v>
      </c>
      <c r="O58" s="45"/>
      <c r="P58" s="45"/>
      <c r="Q58" s="45"/>
    </row>
    <row r="59" spans="1:17" s="12" customFormat="1" ht="12.75" x14ac:dyDescent="0.2">
      <c r="A59" s="36"/>
      <c r="B59" s="48" t="s">
        <v>66</v>
      </c>
      <c r="C59" s="38">
        <f t="shared" si="1"/>
        <v>19000</v>
      </c>
      <c r="D59" s="38">
        <v>19000</v>
      </c>
      <c r="E59" s="38">
        <v>0</v>
      </c>
      <c r="F59" s="38">
        <v>0</v>
      </c>
      <c r="O59" s="45"/>
      <c r="P59" s="45"/>
      <c r="Q59" s="45"/>
    </row>
    <row r="60" spans="1:17" s="12" customFormat="1" ht="12.75" x14ac:dyDescent="0.2">
      <c r="A60" s="36"/>
      <c r="B60" s="48"/>
      <c r="C60" s="38"/>
      <c r="D60" s="38"/>
      <c r="E60" s="38"/>
      <c r="F60" s="38"/>
      <c r="O60" s="45"/>
      <c r="P60" s="45"/>
      <c r="Q60" s="45"/>
    </row>
    <row r="61" spans="1:17" s="12" customFormat="1" ht="12.75" x14ac:dyDescent="0.2">
      <c r="A61" s="36"/>
      <c r="B61" s="48"/>
      <c r="C61" s="38"/>
      <c r="D61" s="38"/>
      <c r="E61" s="38"/>
      <c r="F61" s="38"/>
      <c r="O61" s="45"/>
      <c r="P61" s="45"/>
      <c r="Q61" s="45"/>
    </row>
    <row r="62" spans="1:17" s="12" customFormat="1" ht="12.75" x14ac:dyDescent="0.25">
      <c r="A62" s="36"/>
      <c r="B62" s="10" t="s">
        <v>67</v>
      </c>
      <c r="C62" s="38">
        <f>SUM(C28:C61)</f>
        <v>117493435</v>
      </c>
      <c r="D62" s="38">
        <f>SUM(D28:D61)</f>
        <v>38365239</v>
      </c>
      <c r="E62" s="38">
        <f>SUM(E28:E61)</f>
        <v>60302645</v>
      </c>
      <c r="F62" s="38">
        <f>SUM(F28:F61)</f>
        <v>18825551</v>
      </c>
      <c r="O62" s="1"/>
      <c r="P62" s="1"/>
      <c r="Q62" s="45"/>
    </row>
    <row r="63" spans="1:17" s="12" customFormat="1" ht="12.75" x14ac:dyDescent="0.25">
      <c r="A63" s="36">
        <f>1+A27</f>
        <v>17</v>
      </c>
      <c r="B63" s="44" t="s">
        <v>68</v>
      </c>
      <c r="C63" s="38"/>
      <c r="D63" s="38"/>
      <c r="E63" s="38"/>
      <c r="F63" s="38"/>
      <c r="O63" s="1"/>
      <c r="P63" s="1"/>
      <c r="Q63" s="45"/>
    </row>
    <row r="64" spans="1:17" s="12" customFormat="1" ht="12.75" x14ac:dyDescent="0.25">
      <c r="A64" s="36"/>
      <c r="B64" s="44" t="s">
        <v>104</v>
      </c>
      <c r="C64" s="38">
        <f>SUM(D64:F64)</f>
        <v>-14788395.720000001</v>
      </c>
      <c r="D64" s="38"/>
      <c r="E64" s="38">
        <v>-14788395.720000001</v>
      </c>
      <c r="F64" s="38"/>
      <c r="O64" s="1"/>
      <c r="P64" s="1"/>
      <c r="Q64" s="45"/>
    </row>
    <row r="65" spans="1:17" s="12" customFormat="1" ht="12.75" x14ac:dyDescent="0.2">
      <c r="A65" s="36"/>
      <c r="B65" s="48" t="s">
        <v>105</v>
      </c>
      <c r="C65" s="38">
        <f t="shared" ref="C65:C88" si="4">SUM(D65:F65)</f>
        <v>-1518251</v>
      </c>
      <c r="D65" s="11"/>
      <c r="E65" s="11"/>
      <c r="F65" s="38">
        <v>-1518251</v>
      </c>
      <c r="O65" s="1"/>
      <c r="P65" s="1"/>
      <c r="Q65" s="45"/>
    </row>
    <row r="66" spans="1:17" s="12" customFormat="1" ht="12.75" x14ac:dyDescent="0.2">
      <c r="A66" s="36"/>
      <c r="B66" s="48" t="s">
        <v>69</v>
      </c>
      <c r="C66" s="38">
        <f t="shared" si="4"/>
        <v>-1057191</v>
      </c>
      <c r="D66" s="38">
        <v>-1057191</v>
      </c>
      <c r="E66" s="38">
        <v>0</v>
      </c>
      <c r="F66" s="38">
        <v>0</v>
      </c>
      <c r="O66" s="1"/>
      <c r="P66" s="1"/>
      <c r="Q66" s="45"/>
    </row>
    <row r="67" spans="1:17" s="12" customFormat="1" ht="12.75" x14ac:dyDescent="0.2">
      <c r="A67" s="36"/>
      <c r="B67" s="48" t="s">
        <v>70</v>
      </c>
      <c r="C67" s="38">
        <f t="shared" si="4"/>
        <v>-4117502</v>
      </c>
      <c r="D67" s="38">
        <v>-4117502</v>
      </c>
      <c r="E67" s="38">
        <v>0</v>
      </c>
      <c r="F67" s="38">
        <v>0</v>
      </c>
      <c r="O67" s="1"/>
      <c r="P67" s="1"/>
      <c r="Q67" s="45"/>
    </row>
    <row r="68" spans="1:17" s="12" customFormat="1" ht="12.75" x14ac:dyDescent="0.2">
      <c r="A68" s="36"/>
      <c r="B68" s="48" t="s">
        <v>71</v>
      </c>
      <c r="C68" s="38">
        <f t="shared" si="4"/>
        <v>-79928</v>
      </c>
      <c r="D68" s="38">
        <v>0</v>
      </c>
      <c r="E68" s="38">
        <v>3897</v>
      </c>
      <c r="F68" s="38">
        <v>-83825</v>
      </c>
      <c r="O68" s="1"/>
      <c r="P68" s="1"/>
      <c r="Q68" s="45"/>
    </row>
    <row r="69" spans="1:17" s="12" customFormat="1" ht="12.75" x14ac:dyDescent="0.2">
      <c r="A69" s="36"/>
      <c r="B69" s="48" t="s">
        <v>72</v>
      </c>
      <c r="C69" s="38">
        <f t="shared" si="4"/>
        <v>-3567219</v>
      </c>
      <c r="D69" s="38">
        <v>0</v>
      </c>
      <c r="E69" s="38">
        <v>-2448340</v>
      </c>
      <c r="F69" s="38">
        <v>-1118879</v>
      </c>
      <c r="O69" s="1"/>
      <c r="P69" s="1"/>
      <c r="Q69" s="45"/>
    </row>
    <row r="70" spans="1:17" s="12" customFormat="1" ht="12.75" x14ac:dyDescent="0.2">
      <c r="A70" s="36"/>
      <c r="B70" s="48" t="s">
        <v>73</v>
      </c>
      <c r="C70" s="38">
        <f t="shared" si="4"/>
        <v>-16496243</v>
      </c>
      <c r="D70" s="38">
        <v>0</v>
      </c>
      <c r="E70" s="38">
        <v>-12305166</v>
      </c>
      <c r="F70" s="38">
        <v>-4191077</v>
      </c>
      <c r="O70" s="1"/>
      <c r="P70" s="1"/>
      <c r="Q70" s="45"/>
    </row>
    <row r="71" spans="1:17" s="12" customFormat="1" ht="12.75" x14ac:dyDescent="0.2">
      <c r="A71" s="36"/>
      <c r="B71" s="48" t="s">
        <v>74</v>
      </c>
      <c r="C71" s="38">
        <f t="shared" si="4"/>
        <v>-29869</v>
      </c>
      <c r="D71" s="38">
        <v>0</v>
      </c>
      <c r="E71" s="38">
        <v>-29869</v>
      </c>
      <c r="F71" s="38">
        <v>0</v>
      </c>
      <c r="O71" s="1"/>
      <c r="P71" s="1"/>
      <c r="Q71" s="45"/>
    </row>
    <row r="72" spans="1:17" s="12" customFormat="1" ht="12.75" x14ac:dyDescent="0.2">
      <c r="A72" s="36"/>
      <c r="B72" s="48" t="s">
        <v>75</v>
      </c>
      <c r="C72" s="38">
        <f t="shared" si="4"/>
        <v>-141009370</v>
      </c>
      <c r="D72" s="38">
        <v>0</v>
      </c>
      <c r="E72" s="38">
        <v>-25476325</v>
      </c>
      <c r="F72" s="38">
        <v>-115533045</v>
      </c>
      <c r="O72" s="1"/>
      <c r="P72" s="1"/>
      <c r="Q72" s="45"/>
    </row>
    <row r="73" spans="1:17" s="12" customFormat="1" ht="12.75" x14ac:dyDescent="0.2">
      <c r="A73" s="36"/>
      <c r="B73" s="48" t="s">
        <v>76</v>
      </c>
      <c r="C73" s="38">
        <f t="shared" si="4"/>
        <v>-45668</v>
      </c>
      <c r="D73" s="38">
        <v>-487765</v>
      </c>
      <c r="E73" s="38">
        <v>442097</v>
      </c>
      <c r="F73" s="38">
        <v>0</v>
      </c>
      <c r="O73" s="1"/>
      <c r="P73" s="1"/>
      <c r="Q73" s="45"/>
    </row>
    <row r="74" spans="1:17" s="12" customFormat="1" ht="12.75" x14ac:dyDescent="0.2">
      <c r="A74" s="36"/>
      <c r="B74" s="48" t="s">
        <v>77</v>
      </c>
      <c r="C74" s="38">
        <f t="shared" si="4"/>
        <v>-154131</v>
      </c>
      <c r="D74" s="38">
        <v>0</v>
      </c>
      <c r="E74" s="38">
        <v>-154131</v>
      </c>
      <c r="F74" s="38">
        <v>0</v>
      </c>
      <c r="O74" s="1"/>
      <c r="P74" s="1"/>
      <c r="Q74" s="45"/>
    </row>
    <row r="75" spans="1:17" s="12" customFormat="1" ht="12.75" x14ac:dyDescent="0.2">
      <c r="A75" s="36"/>
      <c r="B75" s="48" t="s">
        <v>78</v>
      </c>
      <c r="C75" s="38">
        <f t="shared" si="4"/>
        <v>-294891</v>
      </c>
      <c r="D75" s="38">
        <v>0</v>
      </c>
      <c r="E75" s="38">
        <v>-390861</v>
      </c>
      <c r="F75" s="38">
        <v>95970</v>
      </c>
      <c r="O75" s="1"/>
      <c r="P75" s="1"/>
      <c r="Q75" s="45"/>
    </row>
    <row r="76" spans="1:17" s="12" customFormat="1" ht="12.75" x14ac:dyDescent="0.2">
      <c r="A76" s="36"/>
      <c r="B76" s="48" t="s">
        <v>79</v>
      </c>
      <c r="C76" s="38">
        <f t="shared" si="4"/>
        <v>-218404</v>
      </c>
      <c r="D76" s="38">
        <v>0</v>
      </c>
      <c r="E76" s="38">
        <v>-218404</v>
      </c>
      <c r="F76" s="38">
        <v>0</v>
      </c>
      <c r="O76" s="1"/>
      <c r="P76" s="1"/>
      <c r="Q76" s="45"/>
    </row>
    <row r="77" spans="1:17" s="12" customFormat="1" ht="12.75" x14ac:dyDescent="0.2">
      <c r="A77" s="36"/>
      <c r="B77" s="48" t="s">
        <v>80</v>
      </c>
      <c r="C77" s="38">
        <f t="shared" si="4"/>
        <v>-888412</v>
      </c>
      <c r="D77" s="38">
        <v>0</v>
      </c>
      <c r="E77" s="38">
        <v>-888412</v>
      </c>
      <c r="F77" s="38">
        <v>0</v>
      </c>
      <c r="O77" s="1"/>
      <c r="P77" s="1"/>
      <c r="Q77" s="45"/>
    </row>
    <row r="78" spans="1:17" s="12" customFormat="1" ht="12.75" x14ac:dyDescent="0.2">
      <c r="A78" s="36"/>
      <c r="B78" s="48" t="s">
        <v>81</v>
      </c>
      <c r="C78" s="38">
        <f t="shared" si="4"/>
        <v>-78200000</v>
      </c>
      <c r="D78" s="38">
        <v>0</v>
      </c>
      <c r="E78" s="38">
        <v>-51493629</v>
      </c>
      <c r="F78" s="38">
        <v>-26706371</v>
      </c>
      <c r="O78" s="1"/>
      <c r="P78" s="1"/>
      <c r="Q78" s="45"/>
    </row>
    <row r="79" spans="1:17" s="12" customFormat="1" ht="12.75" x14ac:dyDescent="0.2">
      <c r="A79" s="36"/>
      <c r="B79" s="48" t="s">
        <v>82</v>
      </c>
      <c r="C79" s="38">
        <f t="shared" si="4"/>
        <v>-360000</v>
      </c>
      <c r="D79" s="38">
        <v>0</v>
      </c>
      <c r="E79" s="38">
        <v>-290000</v>
      </c>
      <c r="F79" s="38">
        <v>-70000</v>
      </c>
      <c r="O79" s="1"/>
      <c r="P79" s="1"/>
      <c r="Q79" s="45"/>
    </row>
    <row r="80" spans="1:17" s="12" customFormat="1" ht="12.75" x14ac:dyDescent="0.2">
      <c r="A80" s="36"/>
      <c r="B80" s="48" t="s">
        <v>83</v>
      </c>
      <c r="C80" s="38">
        <f t="shared" si="4"/>
        <v>-8845</v>
      </c>
      <c r="D80" s="38">
        <v>0</v>
      </c>
      <c r="E80" s="38">
        <v>-5111</v>
      </c>
      <c r="F80" s="38">
        <v>-3734</v>
      </c>
      <c r="O80" s="1"/>
      <c r="P80" s="1"/>
      <c r="Q80" s="45"/>
    </row>
    <row r="81" spans="1:20" s="12" customFormat="1" ht="12.75" x14ac:dyDescent="0.2">
      <c r="A81" s="36"/>
      <c r="B81" s="48" t="s">
        <v>84</v>
      </c>
      <c r="C81" s="38">
        <f t="shared" si="4"/>
        <v>-7650166</v>
      </c>
      <c r="D81" s="38">
        <v>0</v>
      </c>
      <c r="E81" s="38">
        <v>-6465570</v>
      </c>
      <c r="F81" s="38">
        <v>-1184596</v>
      </c>
      <c r="O81" s="1"/>
      <c r="P81" s="1"/>
      <c r="Q81" s="45"/>
    </row>
    <row r="82" spans="1:20" s="12" customFormat="1" ht="12.75" x14ac:dyDescent="0.2">
      <c r="A82" s="36"/>
      <c r="B82" s="48" t="s">
        <v>85</v>
      </c>
      <c r="C82" s="38">
        <f t="shared" si="4"/>
        <v>-163539</v>
      </c>
      <c r="D82" s="38">
        <v>0</v>
      </c>
      <c r="E82" s="38">
        <v>-110770</v>
      </c>
      <c r="F82" s="38">
        <v>-52769</v>
      </c>
      <c r="O82" s="1"/>
      <c r="P82" s="1"/>
      <c r="Q82" s="45"/>
    </row>
    <row r="83" spans="1:20" s="12" customFormat="1" ht="12.75" x14ac:dyDescent="0.2">
      <c r="A83" s="36"/>
      <c r="B83" s="48" t="s">
        <v>86</v>
      </c>
      <c r="C83" s="38">
        <f t="shared" si="4"/>
        <v>-595616</v>
      </c>
      <c r="D83" s="38">
        <v>0</v>
      </c>
      <c r="E83" s="38">
        <v>0</v>
      </c>
      <c r="F83" s="38">
        <v>-595616</v>
      </c>
      <c r="O83" s="1"/>
      <c r="P83" s="1"/>
      <c r="Q83" s="45"/>
    </row>
    <row r="84" spans="1:20" s="12" customFormat="1" ht="12.75" x14ac:dyDescent="0.2">
      <c r="A84" s="36"/>
      <c r="B84" s="48" t="s">
        <v>87</v>
      </c>
      <c r="C84" s="38">
        <f t="shared" si="4"/>
        <v>-578135</v>
      </c>
      <c r="D84" s="38">
        <v>0</v>
      </c>
      <c r="E84" s="38">
        <v>-578135</v>
      </c>
      <c r="F84" s="38">
        <v>0</v>
      </c>
      <c r="O84" s="1"/>
      <c r="P84" s="1"/>
      <c r="Q84" s="45"/>
    </row>
    <row r="85" spans="1:20" s="12" customFormat="1" ht="12.75" x14ac:dyDescent="0.2">
      <c r="A85" s="9"/>
      <c r="B85" s="48" t="s">
        <v>88</v>
      </c>
      <c r="C85" s="38">
        <f t="shared" si="4"/>
        <v>-7377203</v>
      </c>
      <c r="D85" s="38">
        <v>0</v>
      </c>
      <c r="E85" s="38">
        <v>-7377203</v>
      </c>
      <c r="F85" s="38">
        <v>0</v>
      </c>
      <c r="O85" s="1"/>
      <c r="P85" s="1"/>
      <c r="Q85" s="45"/>
    </row>
    <row r="86" spans="1:20" s="12" customFormat="1" ht="12.75" x14ac:dyDescent="0.2">
      <c r="A86" s="9"/>
      <c r="B86" s="48" t="s">
        <v>89</v>
      </c>
      <c r="C86" s="38">
        <f t="shared" si="4"/>
        <v>-370459</v>
      </c>
      <c r="D86" s="38">
        <v>0</v>
      </c>
      <c r="E86" s="38">
        <v>-386864</v>
      </c>
      <c r="F86" s="38">
        <v>16405</v>
      </c>
      <c r="O86" s="1"/>
      <c r="P86" s="1"/>
      <c r="Q86" s="45"/>
    </row>
    <row r="87" spans="1:20" s="12" customFormat="1" ht="12.75" x14ac:dyDescent="0.2">
      <c r="A87" s="9"/>
      <c r="B87" s="48" t="s">
        <v>90</v>
      </c>
      <c r="C87" s="38">
        <f t="shared" si="4"/>
        <v>-202194</v>
      </c>
      <c r="D87" s="38">
        <v>0</v>
      </c>
      <c r="E87" s="38">
        <v>-143822</v>
      </c>
      <c r="F87" s="38">
        <v>-58372</v>
      </c>
      <c r="O87" s="1"/>
      <c r="P87" s="1"/>
      <c r="Q87" s="45"/>
    </row>
    <row r="88" spans="1:20" s="12" customFormat="1" ht="12.75" x14ac:dyDescent="0.2">
      <c r="A88" s="9"/>
      <c r="B88" s="48" t="s">
        <v>91</v>
      </c>
      <c r="C88" s="38">
        <f t="shared" si="4"/>
        <v>-917</v>
      </c>
      <c r="D88" s="38">
        <v>0</v>
      </c>
      <c r="E88" s="38">
        <v>-917</v>
      </c>
      <c r="F88" s="38">
        <v>0</v>
      </c>
      <c r="O88" s="1"/>
      <c r="P88" s="1"/>
      <c r="Q88" s="45"/>
    </row>
    <row r="89" spans="1:20" s="12" customFormat="1" ht="12.75" x14ac:dyDescent="0.2">
      <c r="A89" s="9"/>
      <c r="B89" s="48"/>
      <c r="C89" s="11"/>
      <c r="D89" s="11"/>
      <c r="E89" s="11"/>
      <c r="F89" s="11"/>
      <c r="O89" s="1"/>
      <c r="P89" s="1"/>
      <c r="Q89" s="45"/>
    </row>
    <row r="90" spans="1:20" s="12" customFormat="1" ht="12.75" x14ac:dyDescent="0.2">
      <c r="A90" s="9"/>
      <c r="B90" s="48"/>
      <c r="C90" s="11"/>
      <c r="D90" s="11"/>
      <c r="E90" s="11"/>
      <c r="F90" s="11"/>
      <c r="O90" s="1"/>
      <c r="P90" s="1"/>
      <c r="Q90" s="45"/>
    </row>
    <row r="91" spans="1:20" s="12" customFormat="1" ht="12.75" x14ac:dyDescent="0.25">
      <c r="A91" s="9"/>
      <c r="B91" s="10" t="s">
        <v>92</v>
      </c>
      <c r="C91" s="11">
        <f>SUM(C64:C90)</f>
        <v>-279772548.72000003</v>
      </c>
      <c r="D91" s="11">
        <f t="shared" ref="D91:F91" si="5">SUM(D64:D90)</f>
        <v>-5662458</v>
      </c>
      <c r="E91" s="11">
        <f t="shared" si="5"/>
        <v>-123105930.72</v>
      </c>
      <c r="F91" s="11">
        <f t="shared" si="5"/>
        <v>-151004160</v>
      </c>
    </row>
    <row r="92" spans="1:20" s="12" customFormat="1" ht="12.75" x14ac:dyDescent="0.25">
      <c r="A92" s="36">
        <f>1+A63</f>
        <v>18</v>
      </c>
      <c r="B92" s="37" t="s">
        <v>93</v>
      </c>
      <c r="C92" s="38">
        <f>C25+C62+C91</f>
        <v>-81790792.020000041</v>
      </c>
      <c r="D92" s="38">
        <f>D25+D62+D91</f>
        <v>-1181049.75</v>
      </c>
      <c r="E92" s="38">
        <f>E25+E62+E91</f>
        <v>13627227.140000015</v>
      </c>
      <c r="F92" s="38">
        <f>F25+F62+F91</f>
        <v>-94236969.409999996</v>
      </c>
      <c r="O92" s="45"/>
      <c r="P92" s="45"/>
      <c r="Q92" s="45"/>
      <c r="T92" s="45"/>
    </row>
    <row r="93" spans="1:20" s="12" customFormat="1" ht="12.75" x14ac:dyDescent="0.2">
      <c r="A93" s="49"/>
      <c r="B93" s="14"/>
      <c r="C93" s="33"/>
      <c r="D93" s="50"/>
      <c r="E93" s="50"/>
      <c r="F93" s="50"/>
      <c r="G93" s="15"/>
      <c r="J93" s="33"/>
      <c r="O93" s="1"/>
    </row>
    <row r="94" spans="1:20" x14ac:dyDescent="0.25">
      <c r="A94" s="18"/>
      <c r="B94" s="51" t="s">
        <v>94</v>
      </c>
      <c r="C94" s="18"/>
      <c r="D94" s="18"/>
      <c r="E94" s="18"/>
      <c r="F94" s="18"/>
      <c r="J94" s="33"/>
      <c r="O94" s="33"/>
      <c r="Q94" s="33"/>
    </row>
    <row r="95" spans="1:20" x14ac:dyDescent="0.25">
      <c r="A95" s="18"/>
      <c r="B95" s="14" t="s">
        <v>106</v>
      </c>
      <c r="C95" s="52">
        <v>0.99369999958474675</v>
      </c>
      <c r="D95" s="52">
        <v>0.99369999958474675</v>
      </c>
      <c r="E95" s="52">
        <v>0.99369999958474675</v>
      </c>
      <c r="F95" s="52">
        <v>0.99369999958474675</v>
      </c>
      <c r="O95" s="33"/>
      <c r="Q95" s="33"/>
    </row>
    <row r="96" spans="1:20" x14ac:dyDescent="0.25">
      <c r="A96" s="18"/>
      <c r="B96" s="14" t="s">
        <v>107</v>
      </c>
      <c r="C96" s="43">
        <f>SUM(D96:F96)</f>
        <v>-81275509.9963101</v>
      </c>
      <c r="D96" s="43">
        <f t="shared" ref="D96:F96" si="6">D92*D95</f>
        <v>-1173609.1360845652</v>
      </c>
      <c r="E96" s="43">
        <f t="shared" si="6"/>
        <v>13541375.603359265</v>
      </c>
      <c r="F96" s="43">
        <f t="shared" si="6"/>
        <v>-93643276.463584796</v>
      </c>
      <c r="O96" s="53"/>
    </row>
    <row r="97" spans="1:17" x14ac:dyDescent="0.25">
      <c r="A97" s="18"/>
      <c r="B97" s="14" t="s">
        <v>108</v>
      </c>
      <c r="C97" s="54">
        <v>0.05</v>
      </c>
      <c r="D97" s="54">
        <v>0.05</v>
      </c>
      <c r="E97" s="54">
        <v>0.05</v>
      </c>
      <c r="F97" s="54">
        <v>0.05</v>
      </c>
    </row>
    <row r="98" spans="1:17" x14ac:dyDescent="0.25">
      <c r="A98" s="18"/>
      <c r="B98" s="14" t="s">
        <v>109</v>
      </c>
      <c r="C98" s="43">
        <f>SUM(D98:F98)</f>
        <v>-4063775.499815505</v>
      </c>
      <c r="D98" s="43">
        <f t="shared" ref="D98:F98" si="7">D96*D97</f>
        <v>-58680.456804228263</v>
      </c>
      <c r="E98" s="43">
        <f t="shared" si="7"/>
        <v>677068.78016796336</v>
      </c>
      <c r="F98" s="43">
        <f t="shared" si="7"/>
        <v>-4682163.8231792403</v>
      </c>
    </row>
    <row r="99" spans="1:17" x14ac:dyDescent="0.25">
      <c r="A99" s="18"/>
      <c r="B99" s="14" t="s">
        <v>96</v>
      </c>
      <c r="C99" s="55">
        <f>SUM(D99:F99)</f>
        <v>-225507</v>
      </c>
      <c r="D99" s="55">
        <v>-2490585</v>
      </c>
      <c r="E99" s="55">
        <v>-141888</v>
      </c>
      <c r="F99" s="55">
        <v>2406966</v>
      </c>
      <c r="L99" s="56"/>
      <c r="M99" s="5"/>
      <c r="Q99" s="24"/>
    </row>
    <row r="100" spans="1:17" x14ac:dyDescent="0.25">
      <c r="A100" s="18"/>
      <c r="B100" s="14" t="s">
        <v>110</v>
      </c>
      <c r="C100" s="53">
        <f>SUM(D100:F100)</f>
        <v>-4289282.499815505</v>
      </c>
      <c r="D100" s="53">
        <f>SUM(D98:D99)</f>
        <v>-2549265.4568042285</v>
      </c>
      <c r="E100" s="53">
        <f>SUM(E98:E99)</f>
        <v>535180.78016796336</v>
      </c>
      <c r="F100" s="53">
        <f>SUM(F98:F99)</f>
        <v>-2275197.8231792403</v>
      </c>
    </row>
    <row r="101" spans="1:17" x14ac:dyDescent="0.25">
      <c r="A101" s="49"/>
      <c r="B101" s="13"/>
      <c r="C101" s="6"/>
      <c r="D101" s="6"/>
      <c r="E101" s="6"/>
      <c r="F101" s="6"/>
      <c r="G101" s="15"/>
      <c r="I101" s="6"/>
      <c r="J101" s="6"/>
    </row>
    <row r="102" spans="1:17" x14ac:dyDescent="0.25">
      <c r="A102" s="49"/>
    </row>
    <row r="103" spans="1:17" x14ac:dyDescent="0.25">
      <c r="A103" s="49" t="s">
        <v>111</v>
      </c>
      <c r="B103" s="14" t="s">
        <v>112</v>
      </c>
      <c r="P103" s="33"/>
    </row>
    <row r="104" spans="1:17" x14ac:dyDescent="0.25">
      <c r="A104" s="49"/>
      <c r="B104" s="14" t="s">
        <v>113</v>
      </c>
    </row>
    <row r="105" spans="1:17" x14ac:dyDescent="0.25">
      <c r="A105" s="49"/>
      <c r="B105" s="57" t="s">
        <v>114</v>
      </c>
    </row>
    <row r="106" spans="1:17" x14ac:dyDescent="0.25">
      <c r="A106" s="49"/>
      <c r="B106" s="14" t="s">
        <v>115</v>
      </c>
    </row>
    <row r="107" spans="1:17" x14ac:dyDescent="0.25">
      <c r="A107" s="49"/>
      <c r="D107" s="33"/>
      <c r="E107" s="33"/>
      <c r="F107" s="33"/>
    </row>
    <row r="108" spans="1:17" x14ac:dyDescent="0.25">
      <c r="D108" s="58"/>
      <c r="E108" s="58"/>
      <c r="F108" s="58"/>
    </row>
    <row r="109" spans="1:17" x14ac:dyDescent="0.25">
      <c r="D109" s="33"/>
      <c r="E109" s="33"/>
      <c r="F109" s="33"/>
    </row>
  </sheetData>
  <pageMargins left="0.7" right="0.5" top="0.71" bottom="0.75" header="0.3" footer="0.3"/>
  <pageSetup scale="69" fitToHeight="2" orientation="portrait" r:id="rId1"/>
  <headerFooter differentFirst="1">
    <oddHeader xml:space="preserve">&amp;R&amp;"Times New Roman,Bold"&amp;10KyPSC Case No. 2024-00354
STAFF-DR-01-017 Attachment (017)(a)(8)
Page &amp;P of &amp;N&amp;"Times New Roman,Regular" </oddHeader>
    <firstHeader xml:space="preserve">&amp;R&amp;"Times New Roman,Bold"&amp;10KyPSC Case No. 2024-00354
STAFF-DR-01-017(a)(7-8) Attachment
Page &amp;P of &amp;N </firstHeader>
  </headerFooter>
  <rowBreaks count="1" manualBreakCount="1">
    <brk id="10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11736C6A-06B4-422E-B142-714808488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FE12D-C417-4224-A78F-315507EF02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F979E-0EE2-4368-897A-5335646E1AE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9d26d66c-7442-4f2f-84b5-fd9d62aa561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STAFF-DR-01-017(a)(7)</vt:lpstr>
      <vt:lpstr>STAFF-DR-01-017(a)(8)</vt:lpstr>
      <vt:lpstr>'STAFF-DR-01-017(a)(7)'!Print_Titles</vt:lpstr>
      <vt:lpstr>'STAFF-DR-01-017(a)(8)'!Print_Titles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Jenkins</dc:creator>
  <cp:lastModifiedBy>Sunderman, Minna</cp:lastModifiedBy>
  <cp:lastPrinted>2024-12-06T22:53:56Z</cp:lastPrinted>
  <dcterms:created xsi:type="dcterms:W3CDTF">2024-12-06T05:20:03Z</dcterms:created>
  <dcterms:modified xsi:type="dcterms:W3CDTF">2024-12-16T13:51:24Z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EYOSGCRProcessStep">
    <vt:lpwstr/>
  </property>
  <property fmtid="{D5CDD505-2E9C-101B-9397-08002B2CF9AE}" pid="7" name="_dlc_DocIdItemGuid">
    <vt:lpwstr>762e0919-4c29-402e-b603-ceec1209c6a8</vt:lpwstr>
  </property>
  <property fmtid="{D5CDD505-2E9C-101B-9397-08002B2CF9AE}" pid="8" name="TaxServiceLine">
    <vt:lpwstr>2;#Global Compliance and Reporting|35c34da8-327a-4881-b8d1-6bda7e039f7f</vt:lpwstr>
  </property>
</Properties>
</file>