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Post Hearing Data Requests/"/>
    </mc:Choice>
  </mc:AlternateContent>
  <xr:revisionPtr revIDLastSave="0" documentId="13_ncr:1_{86438B24-6F29-4B70-889A-870E72F8C53A}" xr6:coauthVersionLast="47" xr6:coauthVersionMax="47" xr10:uidLastSave="{00000000-0000-0000-0000-000000000000}"/>
  <bookViews>
    <workbookView xWindow="-120" yWindow="-120" windowWidth="29040" windowHeight="15720" xr2:uid="{81F27219-F59D-4B9A-BC62-93CC0F6839E2}"/>
  </bookViews>
  <sheets>
    <sheet name="Solar Adj #2 SCH B-3.2 - Prop" sheetId="4" r:id="rId1"/>
    <sheet name="GCRF per AG" sheetId="1" r:id="rId2"/>
    <sheet name="COC per AG" sheetId="2" r:id="rId3"/>
  </sheets>
  <externalReferences>
    <externalReference r:id="rId4"/>
    <externalReference r:id="rId5"/>
    <externalReference r:id="rId6"/>
    <externalReference r:id="rId7"/>
  </externalReferences>
  <definedNames>
    <definedName name="\\" hidden="1">#REF!</definedName>
    <definedName name="\\\" hidden="1">#REF!</definedName>
    <definedName name="\\\\" hidden="1">#REF!</definedName>
    <definedName name="__123Graph_A" hidden="1">#REF!</definedName>
    <definedName name="__123Graph_AGraph1" hidden="1">'[1]MLR Est'!$B$6:$B$23</definedName>
    <definedName name="__123Graph_AScreenCrv" hidden="1">[2]screeningcurves!$F$16:$F$23</definedName>
    <definedName name="__123Graph_B" hidden="1">#REF!</definedName>
    <definedName name="__123Graph_BGraph1" hidden="1">'[1]MLR Est'!$C$6:$C$23</definedName>
    <definedName name="__123Graph_BScreenCrv" hidden="1">[2]screeningcurves!$G$16:$G$23</definedName>
    <definedName name="__123Graph_C" hidden="1">#REF!</definedName>
    <definedName name="__123Graph_CGraph1" hidden="1">'[1]MLR Est'!$D$6:$D$23</definedName>
    <definedName name="__123Graph_CScreenCrv" hidden="1">[2]screeningcurves!$K$19:$K$23</definedName>
    <definedName name="__123Graph_D" hidden="1">#REF!</definedName>
    <definedName name="__123Graph_DGraph1" hidden="1">'[1]MLR Est'!$E$6:$E$23</definedName>
    <definedName name="__123Graph_E" hidden="1">#REF!</definedName>
    <definedName name="__123Graph_EGraph1" hidden="1">'[1]MLR Est'!$F$6:$F$23</definedName>
    <definedName name="__123Graph_F" hidden="1">#REF!</definedName>
    <definedName name="__123Graph_FGraph1" hidden="1">'[1]MLR Est'!$G$6:$G$23</definedName>
    <definedName name="__123Graph_X" hidden="1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hidden="1">#REF!</definedName>
    <definedName name="_Key1" hidden="1">#REF!</definedName>
    <definedName name="_Order1" hidden="1">255</definedName>
    <definedName name="_Order2" hidden="1">0</definedName>
    <definedName name="_Regression_X" hidden="1">#REF!</definedName>
    <definedName name="_Sort" hidden="1">#REF!</definedName>
    <definedName name="aa" localSheetId="2" hidden="1">{"FAC_SUMMARY",#N/A,FALSE,"Summaries"}</definedName>
    <definedName name="aa" localSheetId="1" hidden="1">{"FAC_SUMMARY",#N/A,FALSE,"Summaries"}</definedName>
    <definedName name="aa" hidden="1">{"FAC_SUMMARY",#N/A,FALSE,"Summaries"}</definedName>
    <definedName name="anscount" hidden="1">3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" localSheetId="2" hidden="1">{"ARK_JURIS_FUEL",#N/A,FALSE,"Ark_Fuel&amp;Rev"}</definedName>
    <definedName name="Blank" localSheetId="1" hidden="1">{"ARK_JURIS_FUEL",#N/A,FALSE,"Ark_Fuel&amp;Rev"}</definedName>
    <definedName name="Blank" hidden="1">{"ARK_JURIS_FUEL",#N/A,FALSE,"Ark_Fuel&amp;Rev"}</definedName>
    <definedName name="crap" localSheetId="2" hidden="1">{#N/A,#N/A,TRUE,"Facility-Input";#N/A,#N/A,TRUE,"Graphs";#N/A,#N/A,TRUE,"TOTAL"}</definedName>
    <definedName name="crap" localSheetId="1" hidden="1">{#N/A,#N/A,TRUE,"Facility-Input";#N/A,#N/A,TRUE,"Graphs";#N/A,#N/A,TRUE,"TOTAL"}</definedName>
    <definedName name="crap" hidden="1">{#N/A,#N/A,TRUE,"Facility-Input";#N/A,#N/A,TRUE,"Graphs";#N/A,#N/A,TRUE,"TOTAL"}</definedName>
    <definedName name="CWIP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localSheetId="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localSheetId="1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istr" localSheetId="2" hidden="1">{"wp_h4.2",#N/A,FALSE,"WP_H4.2";"wp_h4.3",#N/A,FALSE,"WP_H4.3"}</definedName>
    <definedName name="distr" localSheetId="1" hidden="1">{"wp_h4.2",#N/A,FALSE,"WP_H4.2";"wp_h4.3",#N/A,FALSE,"WP_H4.3"}</definedName>
    <definedName name="distr" hidden="1">{"wp_h4.2",#N/A,FALSE,"WP_H4.2";"wp_h4.3",#N/A,FALSE,"WP_H4.3"}</definedName>
    <definedName name="EEEE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V__CVPARAMS__" hidden="1">"% and $!$B$17:$C$38;"</definedName>
    <definedName name="EV__LASTREFTIME__" hidden="1">38727.409537037</definedName>
    <definedName name="EV__LOCKEDCVW__FINANCE" hidden="1">"TOT_EXP,ACTUAL,8,TOTFUNC,TOT_PROJ,2005.TOTAL,TOT_ACT,YTD,"</definedName>
    <definedName name="EV__LOCKSTATUS__" hidden="1">2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134217783</definedName>
    <definedName name="fadfas" localSheetId="2" hidden="1">{"Benefits Summary",#N/A,FALSE,"Benefits Info without WC Amount";"Medical and Dental Costs",#N/A,FALSE,"Benefits Info without WC Amount";"Workers' Compensation",#N/A,FALSE,"Benefits Info without WC Amount"}</definedName>
    <definedName name="fadfas" localSheetId="1" hidden="1">{"Benefits Summary",#N/A,FALSE,"Benefits Info without WC Amount";"Medical and Dental Costs",#N/A,FALSE,"Benefits Info without WC Amount";"Workers' Compensation",#N/A,FALSE,"Benefits Info without WC Amount"}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Gas.calc" localSheetId="2" hidden="1">{"ARK_JURIS_FAC",#N/A,FALSE,"Ark_Fuel&amp;Rev"}</definedName>
    <definedName name="Gas.calc" localSheetId="1" hidden="1">{"ARK_JURIS_FAC",#N/A,FALSE,"Ark_Fuel&amp;Rev"}</definedName>
    <definedName name="Gas.calc" hidden="1">{"ARK_JURIS_FAC",#N/A,FALSE,"Ark_Fuel&amp;Rev"}</definedName>
    <definedName name="GOD" localSheetId="2" hidden="1">{#N/A,#N/A,TRUE,"Facility-Input";#N/A,#N/A,TRUE,"Graphs";#N/A,#N/A,TRUE,"TOTAL"}</definedName>
    <definedName name="GOD" localSheetId="1" hidden="1">{#N/A,#N/A,TRUE,"Facility-Input";#N/A,#N/A,TRUE,"Graphs";#N/A,#N/A,TRUE,"TOTAL"}</definedName>
    <definedName name="GOD" hidden="1">{#N/A,#N/A,TRUE,"Facility-Input";#N/A,#N/A,TRUE,"Graphs";#N/A,#N/A,TRUE,"TOTAL"}</definedName>
    <definedName name="golly" localSheetId="2" hidden="1">{#N/A,#N/A,TRUE,"Facility-Input";#N/A,#N/A,TRUE,"Graphs";#N/A,#N/A,TRUE,"TOTAL"}</definedName>
    <definedName name="golly" localSheetId="1" hidden="1">{#N/A,#N/A,TRUE,"Facility-Input";#N/A,#N/A,TRUE,"Graphs";#N/A,#N/A,TRUE,"TOTAL"}</definedName>
    <definedName name="golly" hidden="1">{#N/A,#N/A,TRUE,"Facility-Input";#N/A,#N/A,TRUE,"Graphs";#N/A,#N/A,TRUE,"TOTAL"}</definedName>
    <definedName name="GOODBYE" localSheetId="2" hidden="1">{#N/A,#N/A,TRUE,"Facility-Input";#N/A,#N/A,TRUE,"Graphs";#N/A,#N/A,TRUE,"TOTAL"}</definedName>
    <definedName name="GOODBYE" localSheetId="1" hidden="1">{#N/A,#N/A,TRUE,"Facility-Input";#N/A,#N/A,TRUE,"Graphs";#N/A,#N/A,TRUE,"TOTAL"}</definedName>
    <definedName name="GOODBYE" hidden="1">{#N/A,#N/A,TRUE,"Facility-Input";#N/A,#N/A,TRUE,"Graphs";#N/A,#N/A,TRUE,"TOTAL"}</definedName>
    <definedName name="haha" localSheetId="2" hidden="1">{"OMPA_FAC",#N/A,FALSE,"OMPA FAC"}</definedName>
    <definedName name="haha" localSheetId="1" hidden="1">{"OMPA_FAC",#N/A,FALSE,"OMPA FAC"}</definedName>
    <definedName name="haha" hidden="1">{"OMPA_FAC",#N/A,FALSE,"OMPA FAC"}</definedName>
    <definedName name="hello" localSheetId="2" hidden="1">{#N/A,#N/A,TRUE,"Facility-Input";#N/A,#N/A,TRUE,"Graphs";#N/A,#N/A,TRUE,"TOTAL"}</definedName>
    <definedName name="hello" localSheetId="1" hidden="1">{#N/A,#N/A,TRUE,"Facility-Input";#N/A,#N/A,TRUE,"Graphs";#N/A,#N/A,TRUE,"TOTAL"}</definedName>
    <definedName name="hello" hidden="1">{#N/A,#N/A,TRUE,"Facility-Input";#N/A,#N/A,TRUE,"Graphs";#N/A,#N/A,TRUE,"TOTAL"}</definedName>
    <definedName name="HMMM" localSheetId="2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localSheetId="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43046.5300925926</definedName>
    <definedName name="IQ_QTD" hidden="1">750000</definedName>
    <definedName name="IQ_TODAY" hidden="1">0</definedName>
    <definedName name="IQ_YTDMONTH" hidden="1">130000</definedName>
    <definedName name="JESUS" localSheetId="2" hidden="1">{#N/A,#N/A,TRUE,"Facility-Input";#N/A,#N/A,TRUE,"Graphs";#N/A,#N/A,TRUE,"TOTAL"}</definedName>
    <definedName name="JESUS" localSheetId="1" hidden="1">{#N/A,#N/A,TRUE,"Facility-Input";#N/A,#N/A,TRUE,"Graphs";#N/A,#N/A,TRUE,"TOTAL"}</definedName>
    <definedName name="JESUS" hidden="1">{#N/A,#N/A,TRUE,"Facility-Input";#N/A,#N/A,TRUE,"Graphs";#N/A,#N/A,TRUE,"TOTAL"}</definedName>
    <definedName name="K2_WBEVMODE" hidden="1">0</definedName>
    <definedName name="Nicknames" hidden="1">[3]Weekly!$A:$A</definedName>
    <definedName name="recap" localSheetId="2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ap" localSheetId="1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recap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srg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Temp" localSheetId="2" hidden="1">{"ARK_JURIS_FUEL",#N/A,FALSE,"Ark_Fuel&amp;Rev"}</definedName>
    <definedName name="Temp" localSheetId="1" hidden="1">{"ARK_JURIS_FUEL",#N/A,FALSE,"Ark_Fuel&amp;Rev"}</definedName>
    <definedName name="Temp" hidden="1">{"ARK_JURIS_FUEL",#N/A,FALSE,"Ark_Fuel&amp;Rev"}</definedName>
    <definedName name="test" localSheetId="2" hidden="1">{"ARK_JURIS_FUEL",#N/A,FALSE,"Ark_Fuel&amp;Rev"}</definedName>
    <definedName name="test" localSheetId="1" hidden="1">{"ARK_JURIS_FUEL",#N/A,FALSE,"Ark_Fuel&amp;Rev"}</definedName>
    <definedName name="test" hidden="1">{"ARK_JURIS_FUEL",#N/A,FALSE,"Ark_Fuel&amp;Rev"}</definedName>
    <definedName name="TextRefCopyRangeCount" hidden="1">8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tran" localSheetId="2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localSheetId="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wrn.All." localSheetId="2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ll." localSheetId="1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ll.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RK._.JURIS._.FAC._.CALC." localSheetId="2" hidden="1">{"ARK_JURIS_FAC",#N/A,FALSE,"Ark_Fuel&amp;Rev"}</definedName>
    <definedName name="wrn.ARK._.JURIS._.FAC._.CALC." localSheetId="1" hidden="1">{"ARK_JURIS_FAC",#N/A,FALSE,"Ark_Fuel&amp;Rev"}</definedName>
    <definedName name="wrn.ARK._.JURIS._.FAC._.CALC." hidden="1">{"ARK_JURIS_FAC",#N/A,FALSE,"Ark_Fuel&amp;Rev"}</definedName>
    <definedName name="wrn.ARK._.JURIS._.FUEL._.COST." localSheetId="2" hidden="1">{"ARK_JURIS_FUEL",#N/A,FALSE,"Ark_Fuel&amp;Rev"}</definedName>
    <definedName name="wrn.ARK._.JURIS._.FUEL._.COST." localSheetId="1" hidden="1">{"ARK_JURIS_FUEL",#N/A,FALSE,"Ark_Fuel&amp;Rev"}</definedName>
    <definedName name="wrn.ARK._.JURIS._.FUEL._.COST." hidden="1">{"ARK_JURIS_FUEL",#N/A,FALSE,"Ark_Fuel&amp;Rev"}</definedName>
    <definedName name="wrn.ATOKA._.FAC._.CALC." localSheetId="2" hidden="1">{"ATOKA_FAC",#N/A,FALSE,"Atoka"}</definedName>
    <definedName name="wrn.ATOKA._.FAC._.CALC." localSheetId="1" hidden="1">{"ATOKA_FAC",#N/A,FALSE,"Atoka"}</definedName>
    <definedName name="wrn.ATOKA._.FAC._.CALC." hidden="1">{"ATOKA_FAC",#N/A,FALSE,"Atoka"}</definedName>
    <definedName name="wrn.Benefits." localSheetId="2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1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Cashflow." localSheetId="2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localSheetId="1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ashflow." hidden="1">{#N/A,#N/A,TRUE,"Cover";#N/A,#N/A,TRUE,"Revision Log";#N/A,#N/A,TRUE,"Assumptions";#N/A,#N/A,TRUE,"Inputs";#N/A,#N/A,TRUE,"Sensitivity";#N/A,#N/A,TRUE,"Graphs";#N/A,#N/A,TRUE,"Operating Graphs";#N/A,#N/A,TRUE,"Stats";#N/A,#N/A,TRUE,"Summary"}</definedName>
    <definedName name="wrn.CONOCO._.FAC." localSheetId="2" hidden="1">{"CONOCO_FAC",#N/A,FALSE,"Conoco FAC"}</definedName>
    <definedName name="wrn.CONOCO._.FAC." localSheetId="1" hidden="1">{"CONOCO_FAC",#N/A,FALSE,"Conoco FAC"}</definedName>
    <definedName name="wrn.CONOCO._.FAC." hidden="1">{"CONOCO_FAC",#N/A,FALSE,"Conoco FAC"}</definedName>
    <definedName name="wrn.FAC._.SUMMARY." localSheetId="2" hidden="1">{"FAC_SUMMARY",#N/A,FALSE,"Summaries"}</definedName>
    <definedName name="wrn.FAC._.SUMMARY." localSheetId="1" hidden="1">{"FAC_SUMMARY",#N/A,FALSE,"Summaries"}</definedName>
    <definedName name="wrn.FAC._.SUMMARY." hidden="1">{"FAC_SUMMARY",#N/A,FALSE,"Summaries"}</definedName>
    <definedName name="wrn.FERC._.FAC._.CALC." localSheetId="2" hidden="1">{"FERC_FAC",#N/A,FALSE,"FERC_Fuel&amp;Rev"}</definedName>
    <definedName name="wrn.FERC._.FAC._.CALC." localSheetId="1" hidden="1">{"FERC_FAC",#N/A,FALSE,"FERC_Fuel&amp;Rev"}</definedName>
    <definedName name="wrn.FERC._.FAC._.CALC." hidden="1">{"FERC_FAC",#N/A,FALSE,"FERC_Fuel&amp;Rev"}</definedName>
    <definedName name="wrn.FERC._.WEATHER._.and._.JURIS._.FUEL." localSheetId="2" hidden="1">{"FERC_WEATHER_AND_FUEL",#N/A,FALSE,"FERC_Fuel&amp;Rev"}</definedName>
    <definedName name="wrn.FERC._.WEATHER._.and._.JURIS._.FUEL." localSheetId="1" hidden="1">{"FERC_WEATHER_AND_FUEL",#N/A,FALSE,"FERC_Fuel&amp;Rev"}</definedName>
    <definedName name="wrn.FERC._.WEATHER._.and._.JURIS._.FUEL." hidden="1">{"FERC_WEATHER_AND_FUEL",#N/A,FALSE,"FERC_Fuel&amp;Rev"}</definedName>
    <definedName name="wrn.go." localSheetId="2" hidden="1">{"wp_h4.2",#N/A,FALSE,"WP_H4.2";"wp_h4.3",#N/A,FALSE,"WP_H4.3"}</definedName>
    <definedName name="wrn.go." localSheetId="1" hidden="1">{"wp_h4.2",#N/A,FALSE,"WP_H4.2";"wp_h4.3",#N/A,FALSE,"WP_H4.3"}</definedName>
    <definedName name="wrn.go." hidden="1">{"wp_h4.2",#N/A,FALSE,"WP_H4.2";"wp_h4.3",#N/A,FALSE,"WP_H4.3"}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iniSum." localSheetId="2" hidden="1">{#N/A,#N/A,TRUE,"Facility-Input";#N/A,#N/A,TRUE,"Graphs";#N/A,#N/A,TRUE,"TOTAL"}</definedName>
    <definedName name="wrn.MiniSum." localSheetId="1" hidden="1">{#N/A,#N/A,TRUE,"Facility-Input";#N/A,#N/A,TRUE,"Graphs";#N/A,#N/A,TRUE,"TOTAL"}</definedName>
    <definedName name="wrn.MiniSum." hidden="1">{#N/A,#N/A,TRUE,"Facility-Input";#N/A,#N/A,TRUE,"Graphs";#N/A,#N/A,TRUE,"TOTAL"}</definedName>
    <definedName name="wrn.OK._.FUEL._.COMPARISON." localSheetId="2" hidden="1">{"OK_FUEL_COMPARISON",#N/A,FALSE,"Ok_Fuel&amp;Rev"}</definedName>
    <definedName name="wrn.OK._.FUEL._.COMPARISON." localSheetId="1" hidden="1">{"OK_FUEL_COMPARISON",#N/A,FALSE,"Ok_Fuel&amp;Rev"}</definedName>
    <definedName name="wrn.OK._.FUEL._.COMPARISON." hidden="1">{"OK_FUEL_COMPARISON",#N/A,FALSE,"Ok_Fuel&amp;Rev"}</definedName>
    <definedName name="wrn.OK._.JURIS._.FAC._.CALCULATION." localSheetId="2" hidden="1">{"OK_JURIS_FAC",#N/A,FALSE,"Ok_Fuel&amp;Rev"}</definedName>
    <definedName name="wrn.OK._.JURIS._.FAC._.CALCULATION." localSheetId="1" hidden="1">{"OK_JURIS_FAC",#N/A,FALSE,"Ok_Fuel&amp;Rev"}</definedName>
    <definedName name="wrn.OK._.JURIS._.FAC._.CALCULATION." hidden="1">{"OK_JURIS_FAC",#N/A,FALSE,"Ok_Fuel&amp;Rev"}</definedName>
    <definedName name="wrn.OK._.JURIS._.FUEL._.COST." localSheetId="2" hidden="1">{"OK_JURIS_FUEL",#N/A,FALSE,"Ok_Fuel&amp;Rev"}</definedName>
    <definedName name="wrn.OK._.JURIS._.FUEL._.COST." localSheetId="1" hidden="1">{"OK_JURIS_FUEL",#N/A,FALSE,"Ok_Fuel&amp;Rev"}</definedName>
    <definedName name="wrn.OK._.JURIS._.FUEL._.COST." hidden="1">{"OK_JURIS_FUEL",#N/A,FALSE,"Ok_Fuel&amp;Rev"}</definedName>
    <definedName name="wrn.OKLA._.PRO._.FORMA._.FUEL." localSheetId="2" hidden="1">{"OK_PRO_FORMA_FUEL",#N/A,FALSE,"Ok_Fuel&amp;Rev"}</definedName>
    <definedName name="wrn.OKLA._.PRO._.FORMA._.FUEL." localSheetId="1" hidden="1">{"OK_PRO_FORMA_FUEL",#N/A,FALSE,"Ok_Fuel&amp;Rev"}</definedName>
    <definedName name="wrn.OKLA._.PRO._.FORMA._.FUEL." hidden="1">{"OK_PRO_FORMA_FUEL",#N/A,FALSE,"Ok_Fuel&amp;Rev"}</definedName>
    <definedName name="wrn.OMPA._.FAC." localSheetId="2" hidden="1">{"OMPA_FAC",#N/A,FALSE,"OMPA FAC"}</definedName>
    <definedName name="wrn.OMPA._.FAC." localSheetId="1" hidden="1">{"OMPA_FAC",#N/A,FALSE,"OMPA FAC"}</definedName>
    <definedName name="wrn.OMPA._.FAC." hidden="1">{"OMPA_FAC",#N/A,FALSE,"OMPA FAC"}</definedName>
    <definedName name="wrn.Operating_Graphs_Stats." localSheetId="2" hidden="1">{#N/A,#N/A,TRUE,"Operating Graphs";#N/A,#N/A,TRUE,"Stats"}</definedName>
    <definedName name="wrn.Operating_Graphs_Stats." localSheetId="1" hidden="1">{#N/A,#N/A,TRUE,"Operating Graphs";#N/A,#N/A,TRUE,"Stats"}</definedName>
    <definedName name="wrn.Operating_Graphs_Stats." hidden="1">{#N/A,#N/A,TRUE,"Operating Graphs";#N/A,#N/A,TRUE,"Stats"}</definedName>
    <definedName name="wrn.OTHER._.DATA." localSheetId="2" hidden="1">{"OTHER_DATA",#N/A,FALSE,"Ok_Fuel&amp;Rev"}</definedName>
    <definedName name="wrn.OTHER._.DATA." localSheetId="1" hidden="1">{"OTHER_DATA",#N/A,FALSE,"Ok_Fuel&amp;Rev"}</definedName>
    <definedName name="wrn.OTHER._.DATA." hidden="1">{"OTHER_DATA",#N/A,FALSE,"Ok_Fuel&amp;Rev"}</definedName>
    <definedName name="wrn.print." localSheetId="2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localSheetId="1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_.All." localSheetId="2" hidden="1">{#N/A,#N/A,FALSE,"Summary";#N/A,#N/A,FALSE,"City Gate";#N/A,#N/A,FALSE,"Ind Trans";#N/A,#N/A,FALSE,"Electric Gen"}</definedName>
    <definedName name="wrn.Print._.All." localSheetId="1" hidden="1">{#N/A,#N/A,FALSE,"Summary";#N/A,#N/A,FALSE,"City Gate";#N/A,#N/A,FALSE,"Ind Trans";#N/A,#N/A,FALSE,"Electric Gen"}</definedName>
    <definedName name="wrn.Print._.All." hidden="1">{#N/A,#N/A,FALSE,"Summary";#N/A,#N/A,FALSE,"City Gate";#N/A,#N/A,FALSE,"Ind Trans";#N/A,#N/A,FALSE,"Electric Gen"}</definedName>
    <definedName name="wrn.printb1." localSheetId="2" hidden="1">{#N/A,#N/A,FALSE,"B-1";#N/A,#N/A,FALSE,"B-1(P2)";#N/A,#N/A,FALSE,"B-1(P3)";#N/A,#N/A,FALSE,"B-1(P4)"}</definedName>
    <definedName name="wrn.printb1." localSheetId="1" hidden="1">{#N/A,#N/A,FALSE,"B-1";#N/A,#N/A,FALSE,"B-1(P2)";#N/A,#N/A,FALSE,"B-1(P3)";#N/A,#N/A,FALSE,"B-1(P4)"}</definedName>
    <definedName name="wrn.printb1." hidden="1">{#N/A,#N/A,FALSE,"B-1";#N/A,#N/A,FALSE,"B-1(P2)";#N/A,#N/A,FALSE,"B-1(P3)";#N/A,#N/A,FALSE,"B-1(P4)"}</definedName>
    <definedName name="wrn.printb1.4." localSheetId="2" hidden="1">{"page1",#N/A,FALSE,"B-1_4";"page2",#N/A,FALSE,"B-1_4";"page3",#N/A,FALSE,"B-1_4";"page4",#N/A,FALSE,"B-1_4";"page5",#N/A,FALSE,"B-1_4";"page6",#N/A,FALSE,"B-1_4";"page7",#N/A,FALSE,"B-1_4";"page8",#N/A,FALSE,"B-1_4"}</definedName>
    <definedName name="wrn.printb1.4." localSheetId="1" hidden="1">{"page1",#N/A,FALSE,"B-1_4";"page2",#N/A,FALSE,"B-1_4";"page3",#N/A,FALSE,"B-1_4";"page4",#N/A,FALSE,"B-1_4";"page5",#N/A,FALSE,"B-1_4";"page6",#N/A,FALSE,"B-1_4";"page7",#N/A,FALSE,"B-1_4";"page8",#N/A,FALSE,"B-1_4"}</definedName>
    <definedName name="wrn.printb1.4." hidden="1">{"page1",#N/A,FALSE,"B-1_4";"page2",#N/A,FALSE,"B-1_4";"page3",#N/A,FALSE,"B-1_4";"page4",#N/A,FALSE,"B-1_4";"page5",#N/A,FALSE,"B-1_4";"page6",#N/A,FALSE,"B-1_4";"page7",#N/A,FALSE,"B-1_4";"page8",#N/A,FALSE,"B-1_4"}</definedName>
    <definedName name="wrn.Project._.A." localSheetId="2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localSheetId="1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Risk._.Reserves." localSheetId="2" hidden="1">{#N/A,#N/A,TRUE,"Reserves";#N/A,#N/A,TRUE,"Graphs"}</definedName>
    <definedName name="wrn.Risk._.Reserves." localSheetId="1" hidden="1">{#N/A,#N/A,TRUE,"Reserves";#N/A,#N/A,TRUE,"Graphs"}</definedName>
    <definedName name="wrn.Risk._.Reserves." hidden="1">{#N/A,#N/A,TRUE,"Reserves";#N/A,#N/A,TRUE,"Graphs"}</definedName>
    <definedName name="wrn.Schedule._.J.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localSheetId="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wrn.Segment._.1." localSheetId="2" hidden="1">{#N/A,#N/A,TRUE,"Segment 1"}</definedName>
    <definedName name="wrn.Segment._.1." localSheetId="1" hidden="1">{#N/A,#N/A,TRUE,"Segment 1"}</definedName>
    <definedName name="wrn.Segment._.1." hidden="1">{#N/A,#N/A,TRUE,"Segment 1"}</definedName>
    <definedName name="wrn.Segment._.2." localSheetId="2" hidden="1">{#N/A,#N/A,TRUE,"Segment 2"}</definedName>
    <definedName name="wrn.Segment._.2." localSheetId="1" hidden="1">{#N/A,#N/A,TRUE,"Segment 2"}</definedName>
    <definedName name="wrn.Segment._.2." hidden="1">{#N/A,#N/A,TRUE,"Segment 2"}</definedName>
    <definedName name="wrn.Segment._.3." localSheetId="2" hidden="1">{#N/A,#N/A,TRUE,"Segment 3"}</definedName>
    <definedName name="wrn.Segment._.3." localSheetId="1" hidden="1">{#N/A,#N/A,TRUE,"Segment 3"}</definedName>
    <definedName name="wrn.Segment._.3." hidden="1">{#N/A,#N/A,TRUE,"Segment 3"}</definedName>
    <definedName name="wrn.Segment._.4." localSheetId="2" hidden="1">{#N/A,#N/A,TRUE,"Segment 4"}</definedName>
    <definedName name="wrn.Segment._.4." localSheetId="1" hidden="1">{#N/A,#N/A,TRUE,"Segment 4"}</definedName>
    <definedName name="wrn.Segment._.4." hidden="1">{#N/A,#N/A,TRUE,"Segment 4"}</definedName>
    <definedName name="wrn.Segment._.5." localSheetId="2" hidden="1">{#N/A,#N/A,TRUE,"Segment 5"}</definedName>
    <definedName name="wrn.Segment._.5." localSheetId="1" hidden="1">{#N/A,#N/A,TRUE,"Segment 5"}</definedName>
    <definedName name="wrn.Segment._.5." hidden="1">{#N/A,#N/A,TRUE,"Segment 5"}</definedName>
    <definedName name="wrn.Snapshot." localSheetId="2" hidden="1">{#N/A,#N/A,TRUE,"Facility-Input";#N/A,#N/A,TRUE,"Graphs"}</definedName>
    <definedName name="wrn.Snapshot." localSheetId="1" hidden="1">{#N/A,#N/A,TRUE,"Facility-Input";#N/A,#N/A,TRUE,"Graphs"}</definedName>
    <definedName name="wrn.Snapshot." hidden="1">{#N/A,#N/A,TRUE,"Facility-Input";#N/A,#N/A,TRUE,"Graphs"}</definedName>
    <definedName name="wrn.SPA._.FAC." localSheetId="2" hidden="1">{"SPA_FAC",#N/A,FALSE,"OMPA SPA FAC"}</definedName>
    <definedName name="wrn.SPA._.FAC." localSheetId="1" hidden="1">{"SPA_FAC",#N/A,FALSE,"OMPA SPA FAC"}</definedName>
    <definedName name="wrn.SPA._.FAC." hidden="1">{"SPA_FAC",#N/A,FALSE,"OMPA SPA FAC"}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localSheetId="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localSheetId="1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Total._.Report." localSheetId="2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localSheetId="1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Totals." localSheetId="2" hidden="1">{#N/A,#N/A,TRUE,"TOTAL";#N/A,#N/A,TRUE,"Total Pipes"}</definedName>
    <definedName name="wrn.Totals." localSheetId="1" hidden="1">{#N/A,#N/A,TRUE,"TOTAL";#N/A,#N/A,TRUE,"Total Pipes"}</definedName>
    <definedName name="wrn.Totals." hidden="1">{#N/A,#N/A,TRUE,"TOTAL";#N/A,#N/A,TRUE,"Total Pipes"}</definedName>
    <definedName name="wrn.WEATHER._.AND._.YR._.END._.CUST._.ADJ." localSheetId="2" hidden="1">{"WEATHER_CUSTOMERS",#N/A,FALSE,"Ok_Fuel&amp;Rev"}</definedName>
    <definedName name="wrn.WEATHER._.AND._.YR._.END._.CUST._.ADJ." localSheetId="1" hidden="1">{"WEATHER_CUSTOMERS",#N/A,FALSE,"Ok_Fuel&amp;Rev"}</definedName>
    <definedName name="wrn.WEATHER._.AND._.YR._.END._.CUST._.ADJ." hidden="1">{"WEATHER_CUSTOMERS",#N/A,FALSE,"Ok_Fuel&amp;Rev"}</definedName>
    <definedName name="x" localSheetId="2" hidden="1">{"Benefits Summary",#N/A,FALSE,"Benefits Info without WC Amount";"Medical and Dental Costs",#N/A,FALSE,"Benefits Info without WC Amount";"Workers' Compensation",#N/A,FALSE,"Benefits Info without WC Amount"}</definedName>
    <definedName name="x" localSheetId="1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8</definedName>
    <definedName name="XRefCopy13" hidden="1">#REF!</definedName>
    <definedName name="XRefCopy13Row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3" hidden="1">#REF!</definedName>
    <definedName name="XRefCopy3Row" hidden="1">#REF!</definedName>
    <definedName name="XRefCopy4" hidden="1">#REF!</definedName>
    <definedName name="XRefCopy5" hidden="1">#REF!</definedName>
    <definedName name="XRefCopy7" hidden="1">#REF!</definedName>
    <definedName name="XRefCopy7Row" hidden="1">#REF!</definedName>
    <definedName name="XRefCopyRangeCount" hidden="1">5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9" hidden="1">#REF!</definedName>
    <definedName name="XRefPaste9Row" hidden="1">#REF!</definedName>
    <definedName name="XRefPasteRangeCount" hidden="1">4</definedName>
    <definedName name="yikes" localSheetId="2" hidden="1">{#N/A,#N/A,FALSE,"Summary";#N/A,#N/A,FALSE,"City Gate";#N/A,#N/A,FALSE,"Ind Trans";#N/A,#N/A,FALSE,"Electric Gen"}</definedName>
    <definedName name="yikes" localSheetId="1" hidden="1">{#N/A,#N/A,FALSE,"Summary";#N/A,#N/A,FALSE,"City Gate";#N/A,#N/A,FALSE,"Ind Trans";#N/A,#N/A,FALSE,"Electric Gen"}</definedName>
    <definedName name="yikes" hidden="1">{#N/A,#N/A,FALSE,"Summary";#N/A,#N/A,FALSE,"City Gate";#N/A,#N/A,FALSE,"Ind Trans";#N/A,#N/A,FALSE,"Electric Gen"}</definedName>
    <definedName name="yikes1" localSheetId="2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localSheetId="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5" i="4" l="1"/>
  <c r="L311" i="4"/>
  <c r="H313" i="4"/>
  <c r="L321" i="4" l="1"/>
  <c r="G18" i="1" l="1"/>
  <c r="G20" i="1" s="1"/>
  <c r="G22" i="1" l="1"/>
  <c r="G24" i="1" s="1"/>
  <c r="G26" i="1" l="1"/>
  <c r="G28" i="1"/>
  <c r="G30" i="1" s="1"/>
  <c r="J318" i="4" l="1"/>
  <c r="H291" i="4"/>
  <c r="H296" i="4" s="1"/>
  <c r="F291" i="4"/>
  <c r="F295" i="4" s="1"/>
  <c r="F300" i="4" s="1"/>
  <c r="L286" i="4"/>
  <c r="L283" i="4"/>
  <c r="L281" i="4"/>
  <c r="L279" i="4"/>
  <c r="L277" i="4"/>
  <c r="L275" i="4"/>
  <c r="L274" i="4"/>
  <c r="L273" i="4"/>
  <c r="M261" i="4"/>
  <c r="M260" i="4"/>
  <c r="A260" i="4"/>
  <c r="M258" i="4"/>
  <c r="A253" i="4"/>
  <c r="A252" i="4"/>
  <c r="A251" i="4"/>
  <c r="A250" i="4"/>
  <c r="A249" i="4"/>
  <c r="A248" i="4"/>
  <c r="H238" i="4"/>
  <c r="F238" i="4"/>
  <c r="A238" i="4"/>
  <c r="L233" i="4"/>
  <c r="L231" i="4"/>
  <c r="L228" i="4"/>
  <c r="L224" i="4"/>
  <c r="L222" i="4"/>
  <c r="L221" i="4"/>
  <c r="A208" i="4"/>
  <c r="M206" i="4"/>
  <c r="A201" i="4"/>
  <c r="A200" i="4"/>
  <c r="A199" i="4"/>
  <c r="A198" i="4"/>
  <c r="A197" i="4"/>
  <c r="A196" i="4"/>
  <c r="H189" i="4"/>
  <c r="F189" i="4"/>
  <c r="F241" i="4" s="1"/>
  <c r="L184" i="4"/>
  <c r="L183" i="4"/>
  <c r="L182" i="4"/>
  <c r="L181" i="4"/>
  <c r="L180" i="4"/>
  <c r="L179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A161" i="4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9" i="4" s="1"/>
  <c r="A160" i="4"/>
  <c r="A149" i="4"/>
  <c r="M147" i="4"/>
  <c r="A141" i="4"/>
  <c r="A140" i="4"/>
  <c r="A139" i="4"/>
  <c r="A138" i="4"/>
  <c r="A137" i="4"/>
  <c r="A136" i="4"/>
  <c r="H131" i="4"/>
  <c r="F131" i="4"/>
  <c r="A131" i="4"/>
  <c r="L126" i="4"/>
  <c r="L125" i="4"/>
  <c r="L124" i="4"/>
  <c r="L123" i="4"/>
  <c r="L122" i="4"/>
  <c r="L121" i="4"/>
  <c r="L120" i="4"/>
  <c r="L119" i="4"/>
  <c r="L118" i="4"/>
  <c r="L117" i="4"/>
  <c r="L116" i="4"/>
  <c r="A96" i="4"/>
  <c r="S84" i="4"/>
  <c r="A95" i="4"/>
  <c r="U83" i="4"/>
  <c r="A94" i="4"/>
  <c r="U82" i="4"/>
  <c r="A93" i="4"/>
  <c r="U81" i="4"/>
  <c r="U84" i="4" s="1"/>
  <c r="T84" i="4" s="1"/>
  <c r="A92" i="4"/>
  <c r="A91" i="4"/>
  <c r="S79" i="4"/>
  <c r="U78" i="4"/>
  <c r="U77" i="4"/>
  <c r="U79" i="4" s="1"/>
  <c r="T79" i="4" s="1"/>
  <c r="U76" i="4"/>
  <c r="H84" i="4"/>
  <c r="F84" i="4"/>
  <c r="S71" i="4"/>
  <c r="U70" i="4"/>
  <c r="U69" i="4"/>
  <c r="U68" i="4"/>
  <c r="U71" i="4" s="1"/>
  <c r="T71" i="4" s="1"/>
  <c r="L79" i="4"/>
  <c r="S66" i="4"/>
  <c r="L77" i="4"/>
  <c r="U65" i="4"/>
  <c r="U66" i="4" s="1"/>
  <c r="T66" i="4" s="1"/>
  <c r="L76" i="4"/>
  <c r="U64" i="4"/>
  <c r="L75" i="4"/>
  <c r="U63" i="4"/>
  <c r="L74" i="4"/>
  <c r="L73" i="4"/>
  <c r="L72" i="4"/>
  <c r="L71" i="4"/>
  <c r="L70" i="4"/>
  <c r="L69" i="4"/>
  <c r="L68" i="4"/>
  <c r="A49" i="4"/>
  <c r="A48" i="4"/>
  <c r="A47" i="4"/>
  <c r="A46" i="4"/>
  <c r="A45" i="4"/>
  <c r="A44" i="4"/>
  <c r="H38" i="4"/>
  <c r="F38" i="4"/>
  <c r="L35" i="4"/>
  <c r="L34" i="4"/>
  <c r="L31" i="4"/>
  <c r="L30" i="4"/>
  <c r="L29" i="4"/>
  <c r="L28" i="4"/>
  <c r="L27" i="4"/>
  <c r="L26" i="4"/>
  <c r="L25" i="4"/>
  <c r="A25" i="4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8" i="4" s="1"/>
  <c r="H48" i="2"/>
  <c r="J43" i="2"/>
  <c r="D43" i="2"/>
  <c r="F42" i="2"/>
  <c r="D42" i="2"/>
  <c r="F41" i="2"/>
  <c r="D41" i="2"/>
  <c r="D30" i="2"/>
  <c r="E27" i="2" s="1"/>
  <c r="G27" i="2" s="1"/>
  <c r="H27" i="2" s="1"/>
  <c r="D18" i="2"/>
  <c r="E14" i="2" s="1"/>
  <c r="J16" i="2"/>
  <c r="M20" i="1"/>
  <c r="M22" i="1" s="1"/>
  <c r="M24" i="1" s="1"/>
  <c r="M18" i="1"/>
  <c r="C18" i="1"/>
  <c r="C20" i="1" s="1"/>
  <c r="I17" i="1"/>
  <c r="E17" i="1"/>
  <c r="I16" i="1"/>
  <c r="I18" i="1" s="1"/>
  <c r="I20" i="1" s="1"/>
  <c r="I24" i="1" s="1"/>
  <c r="I28" i="1" s="1"/>
  <c r="I30" i="1" s="1"/>
  <c r="E16" i="1"/>
  <c r="E18" i="1" s="1"/>
  <c r="E20" i="1" s="1"/>
  <c r="E24" i="1" s="1"/>
  <c r="E28" i="1" s="1"/>
  <c r="E30" i="1" s="1"/>
  <c r="L189" i="4" l="1"/>
  <c r="L84" i="4"/>
  <c r="H241" i="4"/>
  <c r="H300" i="4" s="1"/>
  <c r="L291" i="4"/>
  <c r="L297" i="4" s="1"/>
  <c r="L131" i="4"/>
  <c r="L38" i="4"/>
  <c r="L238" i="4"/>
  <c r="L241" i="4" s="1"/>
  <c r="L300" i="4" s="1"/>
  <c r="D45" i="2"/>
  <c r="E16" i="2"/>
  <c r="G16" i="2" s="1"/>
  <c r="H16" i="2" s="1"/>
  <c r="E28" i="2"/>
  <c r="G28" i="2" s="1"/>
  <c r="H28" i="2" s="1"/>
  <c r="E15" i="2"/>
  <c r="G15" i="2" s="1"/>
  <c r="H15" i="2" s="1"/>
  <c r="K16" i="1"/>
  <c r="K18" i="1" s="1"/>
  <c r="K20" i="1" s="1"/>
  <c r="K24" i="1" s="1"/>
  <c r="K28" i="1" s="1"/>
  <c r="K30" i="1" s="1"/>
  <c r="G14" i="2"/>
  <c r="M26" i="1"/>
  <c r="M34" i="1" s="1"/>
  <c r="E41" i="2"/>
  <c r="C22" i="1"/>
  <c r="C24" i="1" s="1"/>
  <c r="E43" i="2"/>
  <c r="G43" i="2" s="1"/>
  <c r="H43" i="2" s="1"/>
  <c r="E42" i="2"/>
  <c r="G42" i="2" s="1"/>
  <c r="H42" i="2" s="1"/>
  <c r="E26" i="2"/>
  <c r="E18" i="2" l="1"/>
  <c r="C26" i="1"/>
  <c r="C28" i="1" s="1"/>
  <c r="C30" i="1" s="1"/>
  <c r="M28" i="1"/>
  <c r="M30" i="1" s="1"/>
  <c r="E45" i="2"/>
  <c r="G41" i="2"/>
  <c r="G26" i="2"/>
  <c r="E30" i="2"/>
  <c r="H14" i="2"/>
  <c r="H18" i="2" s="1"/>
  <c r="G18" i="2"/>
  <c r="F318" i="4"/>
  <c r="L318" i="4" s="1"/>
  <c r="F317" i="4"/>
  <c r="L317" i="4" s="1"/>
  <c r="L313" i="4"/>
  <c r="G30" i="2" l="1"/>
  <c r="H26" i="2"/>
  <c r="H30" i="2" s="1"/>
  <c r="H41" i="2"/>
  <c r="H45" i="2" s="1"/>
  <c r="H47" i="2" s="1"/>
  <c r="H49" i="2" s="1"/>
  <c r="G45" i="2"/>
  <c r="L320" i="4"/>
  <c r="L323" i="4" s="1"/>
  <c r="H53" i="2" l="1"/>
  <c r="H52" i="2"/>
</calcChain>
</file>

<file path=xl/sharedStrings.xml><?xml version="1.0" encoding="utf-8"?>
<sst xmlns="http://schemas.openxmlformats.org/spreadsheetml/2006/main" count="709" uniqueCount="256">
  <si>
    <t>Duke Energy Kentucky, Inc. Gross Revenue Conversion Factor</t>
  </si>
  <si>
    <t>As Filed and With AG Recommendations</t>
  </si>
  <si>
    <t>KPSC Case No. 2024-00354</t>
  </si>
  <si>
    <t>Forecasted Test Period:  Twelve Months Ended June 30, 2026</t>
  </si>
  <si>
    <t>Source:  Schedule H Page 2 of 2</t>
  </si>
  <si>
    <t>As Filed</t>
  </si>
  <si>
    <t>As Adjusted</t>
  </si>
  <si>
    <t>KPSC Maint</t>
  </si>
  <si>
    <t xml:space="preserve">To Lower </t>
  </si>
  <si>
    <t>Fee &amp; BD</t>
  </si>
  <si>
    <t>Uncollectible</t>
  </si>
  <si>
    <t>Fee</t>
  </si>
  <si>
    <t>Income Tax</t>
  </si>
  <si>
    <t>Only</t>
  </si>
  <si>
    <t>Ratio</t>
  </si>
  <si>
    <t>Duke Energy</t>
  </si>
  <si>
    <t>Additional Revenue</t>
  </si>
  <si>
    <t xml:space="preserve"> Less:  KPSC Maintenance Fee</t>
  </si>
  <si>
    <t xml:space="preserve">           Uncollectible Accounts Expense</t>
  </si>
  <si>
    <t xml:space="preserve">           Total KPSC Maintenance Fee and Uncollectible Expense</t>
  </si>
  <si>
    <t>Income Before Income Taxes</t>
  </si>
  <si>
    <t>Less: State Income Taxes  (5.0% * 99.37%)</t>
  </si>
  <si>
    <t>Taxable Income for Federal Income Tax</t>
  </si>
  <si>
    <t>Less: Federal Income Taxes   (21%)</t>
  </si>
  <si>
    <t>Operating Income Percentage</t>
  </si>
  <si>
    <t>Gross Revenue Conversion Factor</t>
  </si>
  <si>
    <t>Combined Effective Income Tax Rate</t>
  </si>
  <si>
    <t>Duke Energy Kentucky, Inc.</t>
  </si>
  <si>
    <t>Cost of Capital - With AG Recommended Adjustments</t>
  </si>
  <si>
    <t>($ Millions)</t>
  </si>
  <si>
    <t>I.  DEK Cost of Capital Per Filing</t>
  </si>
  <si>
    <t>Capital</t>
  </si>
  <si>
    <t>Component</t>
  </si>
  <si>
    <t>Weighted</t>
  </si>
  <si>
    <t>Grossed Up</t>
  </si>
  <si>
    <t>Pretax</t>
  </si>
  <si>
    <t>Amount</t>
  </si>
  <si>
    <t>Costs</t>
  </si>
  <si>
    <t>Avg Cost</t>
  </si>
  <si>
    <t>Cost</t>
  </si>
  <si>
    <t>Short Term Debt</t>
  </si>
  <si>
    <t>Long Term Debt</t>
  </si>
  <si>
    <t>Common Equity</t>
  </si>
  <si>
    <t>Total Capital</t>
  </si>
  <si>
    <t>II.  DEK Cost of Capital Per Filing and Adjusted Gross Up Factor for Uncollectible Expense</t>
  </si>
  <si>
    <t xml:space="preserve">Adjustment to Uncollectible Expense Based on As Filed Revenue Requirement Reflected on </t>
  </si>
  <si>
    <t xml:space="preserve">Summary Table as Last Operating Income Adjustment.  </t>
  </si>
  <si>
    <t>III.  DEK Cost of Capital Adjusted to Include AG Recommended ROE of 9.65%</t>
  </si>
  <si>
    <t>Change in Grossed Up Weighted Avg Cost of Capital</t>
  </si>
  <si>
    <t>Rate Base Recommended by AG</t>
  </si>
  <si>
    <t>Revenue Requirement Effect of Adjustment</t>
  </si>
  <si>
    <t>Every 1% ROE Change</t>
  </si>
  <si>
    <t>Every 0.1% ROE Change</t>
  </si>
  <si>
    <t>Adjustment to Depreciation Expense with Expense Gross Up  for KPSC Maint Fees &amp; BD</t>
  </si>
  <si>
    <t>Change to A/D</t>
  </si>
  <si>
    <t>Change to ADIT</t>
  </si>
  <si>
    <t>Change in Rate Base</t>
  </si>
  <si>
    <t>Grossed Up Cost of Capital - As Filed</t>
  </si>
  <si>
    <t>Return on Changes to Rate Base</t>
  </si>
  <si>
    <t>Reduction in Revenue Requirement - AG Recommendation #1 (Remove Terminal Net Salvage)</t>
  </si>
  <si>
    <t>DUKE ENERGY KENTUCKY, INC.</t>
  </si>
  <si>
    <t>CASE NO. 2024-00354</t>
  </si>
  <si>
    <t>DEPRECIATION AND AMORTIZATION ACCRUAL RATES AND</t>
  </si>
  <si>
    <t>JURISDICTIONAL ACCUMULATED BALANCES BY ACCOUNTS,</t>
  </si>
  <si>
    <t>FUNCTIONAL CLASS OR MAJOR PROPERTY GROUP</t>
  </si>
  <si>
    <t>THIRTEEN MONTH AVERAGE AS OF JUNE 30, 2026</t>
  </si>
  <si>
    <t>.</t>
  </si>
  <si>
    <t>STEAM PRODUCTION PLANT</t>
  </si>
  <si>
    <t/>
  </si>
  <si>
    <t>DATA:  BASE PERIOD  "X" FORECASTED PERIOD</t>
  </si>
  <si>
    <t>SCHEDULE B-3.2</t>
  </si>
  <si>
    <t xml:space="preserve">TYPE OF FILING:  "X" ORIGINAL   UPDATED    REVISED  </t>
  </si>
  <si>
    <t>PAGE  1  OF  6</t>
  </si>
  <si>
    <t>WORK PAPER REFERENCE NOS.: SCHEDULE B-2.1, SCHEDULE B-3</t>
  </si>
  <si>
    <t>WITNESS RESPONSIBLE:</t>
  </si>
  <si>
    <t>G. S. CARPENTER / S. S. MITCHELL</t>
  </si>
  <si>
    <t>Adjusted Jurisdiction</t>
  </si>
  <si>
    <t>FERC</t>
  </si>
  <si>
    <t>Company</t>
  </si>
  <si>
    <t>Account Title</t>
  </si>
  <si>
    <t>13-Month Average</t>
  </si>
  <si>
    <t>Proposed</t>
  </si>
  <si>
    <t>Calculated</t>
  </si>
  <si>
    <t>Average</t>
  </si>
  <si>
    <t>Line</t>
  </si>
  <si>
    <t>Acct.</t>
  </si>
  <si>
    <t>or Major</t>
  </si>
  <si>
    <t>Plant</t>
  </si>
  <si>
    <t>Accumulated</t>
  </si>
  <si>
    <t>Accrual</t>
  </si>
  <si>
    <t>Depr/Amort</t>
  </si>
  <si>
    <t>% Net</t>
  </si>
  <si>
    <t>Service</t>
  </si>
  <si>
    <t>Curve</t>
  </si>
  <si>
    <t>No.</t>
  </si>
  <si>
    <t>Property Grouping</t>
  </si>
  <si>
    <t>Investment (1)</t>
  </si>
  <si>
    <t>Balance</t>
  </si>
  <si>
    <t>Rate</t>
  </si>
  <si>
    <t>Expense</t>
  </si>
  <si>
    <t>Salvage</t>
  </si>
  <si>
    <t>Life</t>
  </si>
  <si>
    <t>Form</t>
  </si>
  <si>
    <t>(A)</t>
  </si>
  <si>
    <t>(B-1)</t>
  </si>
  <si>
    <t>(B-2)</t>
  </si>
  <si>
    <t>(C)</t>
  </si>
  <si>
    <t>(D)</t>
  </si>
  <si>
    <t>(E)</t>
  </si>
  <si>
    <t>(F)</t>
  </si>
  <si>
    <t>(G=DxF)</t>
  </si>
  <si>
    <t>(H)</t>
  </si>
  <si>
    <t>(I)</t>
  </si>
  <si>
    <t>(J)</t>
  </si>
  <si>
    <t>$</t>
  </si>
  <si>
    <t>Land and Land Rights</t>
  </si>
  <si>
    <t>Perpetual Life</t>
  </si>
  <si>
    <t>Structures &amp; Improvements</t>
  </si>
  <si>
    <t>S1</t>
  </si>
  <si>
    <t>See Response to AG 2-060</t>
  </si>
  <si>
    <t>Boiler Plant Equipment</t>
  </si>
  <si>
    <t>S0</t>
  </si>
  <si>
    <t>Boiler Plant Equip - SCR Catalyst</t>
  </si>
  <si>
    <t>R3</t>
  </si>
  <si>
    <t>Turbogenerator Equipment</t>
  </si>
  <si>
    <t>S0.5</t>
  </si>
  <si>
    <t>Accessory Electric Equipment</t>
  </si>
  <si>
    <t>R2</t>
  </si>
  <si>
    <t>Miscellaneous Powerplant Equipment</t>
  </si>
  <si>
    <t>AROs</t>
  </si>
  <si>
    <t>Various</t>
  </si>
  <si>
    <t>Depr charged to reg asset account</t>
  </si>
  <si>
    <t>Case 2015-120 Acq of DPL Share of East Bend</t>
  </si>
  <si>
    <t>-</t>
  </si>
  <si>
    <t>Amort. adjusted for 2038 retirement date</t>
  </si>
  <si>
    <t>Completed Construction Not Classified</t>
  </si>
  <si>
    <t>Retirement Work in Progress</t>
  </si>
  <si>
    <t xml:space="preserve">Total Steam Production Plant </t>
  </si>
  <si>
    <t>(1) Plant Investment includes Completed Construction Not Classified (Account 106).</t>
  </si>
  <si>
    <t>OTHER PRODUCTION PLANT</t>
  </si>
  <si>
    <t>PAGE  2  OF  6</t>
  </si>
  <si>
    <t>1</t>
  </si>
  <si>
    <t>Rights of Way</t>
  </si>
  <si>
    <t>R4</t>
  </si>
  <si>
    <t>Fuel Holders, Producers, Accessories</t>
  </si>
  <si>
    <t>S1.5</t>
  </si>
  <si>
    <t>Prime Movers</t>
  </si>
  <si>
    <t>Generators</t>
  </si>
  <si>
    <t>Solar Generators</t>
  </si>
  <si>
    <t>S2.5</t>
  </si>
  <si>
    <t>CRITTENDEN</t>
  </si>
  <si>
    <t>WALTON</t>
  </si>
  <si>
    <t>Solar Accessory Electric Equipment</t>
  </si>
  <si>
    <t>AERO</t>
  </si>
  <si>
    <t>Miscellaneous Plant Equipment</t>
  </si>
  <si>
    <t>R1.5</t>
  </si>
  <si>
    <t>ARO - Solar - Other Production</t>
  </si>
  <si>
    <t xml:space="preserve">Total Other Production Plant </t>
  </si>
  <si>
    <t>From Depr Study for Composite Average - With No Terminal Net Salvage</t>
  </si>
  <si>
    <t>TRANSMISSION PLANT</t>
  </si>
  <si>
    <t>PAGE  3  OF  6</t>
  </si>
  <si>
    <t xml:space="preserve"> </t>
  </si>
  <si>
    <t>Land</t>
  </si>
  <si>
    <t>R2.5</t>
  </si>
  <si>
    <t>Station Equipment</t>
  </si>
  <si>
    <t>R1</t>
  </si>
  <si>
    <t>Station Equipment - Step Up</t>
  </si>
  <si>
    <t>Station Equipment - Major</t>
  </si>
  <si>
    <t>Station Equipment - Step Up Equipment</t>
  </si>
  <si>
    <t>Poles &amp; Fixtures</t>
  </si>
  <si>
    <t>Overhead Conductors &amp; Devices</t>
  </si>
  <si>
    <t xml:space="preserve">R1 </t>
  </si>
  <si>
    <t>Overhead Conductors - Clear R/W</t>
  </si>
  <si>
    <t>Total Transmission Plant</t>
  </si>
  <si>
    <t>(1)  Plant Investment includes Completed Construction Not Classified (Account 106).</t>
  </si>
  <si>
    <t>DISTRIBUTION PLANT</t>
  </si>
  <si>
    <t>PAGE  4  OF  6</t>
  </si>
  <si>
    <t>R0.5</t>
  </si>
  <si>
    <t>Storage Battery Equipment</t>
  </si>
  <si>
    <t>Poles, Towers &amp; Fixtures</t>
  </si>
  <si>
    <t>O1</t>
  </si>
  <si>
    <t>Underground Conduit</t>
  </si>
  <si>
    <t>Underground Conductors &amp; Devices</t>
  </si>
  <si>
    <t>Line Transformers</t>
  </si>
  <si>
    <t>Customers Transformer Installation</t>
  </si>
  <si>
    <t>Services - Underground</t>
  </si>
  <si>
    <t>Services - Overhead</t>
  </si>
  <si>
    <t>Meters</t>
  </si>
  <si>
    <t xml:space="preserve">L1 </t>
  </si>
  <si>
    <t>AMI Meters</t>
  </si>
  <si>
    <t>3711, 3712</t>
  </si>
  <si>
    <t>Company Owned Outdoor Lighting</t>
  </si>
  <si>
    <t>Leased Property on Customers</t>
  </si>
  <si>
    <t>N/A</t>
  </si>
  <si>
    <t>(2)</t>
  </si>
  <si>
    <t>L3</t>
  </si>
  <si>
    <t xml:space="preserve">Street Lighting - Overhead  </t>
  </si>
  <si>
    <t>L0.5</t>
  </si>
  <si>
    <t>Street Lighting - Boulevard</t>
  </si>
  <si>
    <t>Street Lighting - Cust, Private Outdoor Lighting</t>
  </si>
  <si>
    <t>L0</t>
  </si>
  <si>
    <t>Light Choice OLE</t>
  </si>
  <si>
    <t>Total Distribution Plant</t>
  </si>
  <si>
    <t>(2)  This account is fully depreciated.</t>
  </si>
  <si>
    <t>GENERAL PLANT</t>
  </si>
  <si>
    <t>PAGE  5  OF  6</t>
  </si>
  <si>
    <t>Miscellaneous Intangible Plant</t>
  </si>
  <si>
    <t>Office Furniture &amp; Equipment</t>
  </si>
  <si>
    <t>SQ</t>
  </si>
  <si>
    <t>3910-URR</t>
  </si>
  <si>
    <t>NA</t>
  </si>
  <si>
    <t>Electronic Data Proc Equip</t>
  </si>
  <si>
    <t>3911-URR</t>
  </si>
  <si>
    <t>Transportation Equipment</t>
  </si>
  <si>
    <t>Transp Expense</t>
  </si>
  <si>
    <t>S3</t>
  </si>
  <si>
    <t>Trailers</t>
  </si>
  <si>
    <t>Tools, Shop &amp; Garage Equipment</t>
  </si>
  <si>
    <t>3940-URR</t>
  </si>
  <si>
    <t>Power Operated Equipment</t>
  </si>
  <si>
    <t>L2</t>
  </si>
  <si>
    <t>Communication Equipment</t>
  </si>
  <si>
    <t>397-URR</t>
  </si>
  <si>
    <t>Total General Plant</t>
  </si>
  <si>
    <t>Total Electric Plant</t>
  </si>
  <si>
    <t>(2)  5 year life for Unrecovered Reserve for Amortization</t>
  </si>
  <si>
    <t>COMMON PLANT</t>
  </si>
  <si>
    <t>PAGE  6  OF  6</t>
  </si>
  <si>
    <t>(4)</t>
  </si>
  <si>
    <t>Amortizes over 60 months</t>
  </si>
  <si>
    <t>1910-URR</t>
  </si>
  <si>
    <t>(3)</t>
  </si>
  <si>
    <t>Office Furniture &amp; Equipment - EDP Equipment</t>
  </si>
  <si>
    <t>1911-URR</t>
  </si>
  <si>
    <t>1940-URR</t>
  </si>
  <si>
    <t>1970-URR</t>
  </si>
  <si>
    <t>Miscellaneous Equipment</t>
  </si>
  <si>
    <t>1980-URR</t>
  </si>
  <si>
    <t>ARO - Common Plant</t>
  </si>
  <si>
    <t>Total Common Plant</t>
  </si>
  <si>
    <t>Common Plant Allocated to Electric</t>
  </si>
  <si>
    <t>Original Cost</t>
  </si>
  <si>
    <t>Reserve</t>
  </si>
  <si>
    <t>Annual Provision</t>
  </si>
  <si>
    <t>Total Electric Plant Including Allocated Common</t>
  </si>
  <si>
    <t>(2)  Composite of four groups in Structures &amp; Improvements account.</t>
  </si>
  <si>
    <t>(3)  5 year life for Unrecovered Reserve for Amortization</t>
  </si>
  <si>
    <t>(4)  Fully Amortized</t>
  </si>
  <si>
    <t>AG Recommendation #2 (Remove Terminal Net Salvage) - Change in Depreciation Expense</t>
  </si>
  <si>
    <t>Depr Exp</t>
  </si>
  <si>
    <t>TY</t>
  </si>
  <si>
    <t>Tax Rate</t>
  </si>
  <si>
    <t>Per Sch-B-3.2 - Prop from Depr Study for Composite Average</t>
  </si>
  <si>
    <t xml:space="preserve">Depreciation Expense from Application per Sch B-3.2 Proposed, page 6 of 6, line 21, column G </t>
  </si>
  <si>
    <t>Source:  Duke_Energy_KY_Rev_Req_-_AG Recommendations_Workpapers_1</t>
  </si>
  <si>
    <t xml:space="preserve">   Gross Up Factor Source:  Duke_Energy_KY_Rev_Req_-_AG Recommendations_Workpapers_1 As 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</si>
</sst>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0%"/>
    <numFmt numFmtId="165" formatCode="0.000%"/>
    <numFmt numFmtId="166" formatCode="_(* #,##0.0000000_);_(* \(#,##0.0000000\);_(* &quot;-&quot;??_);_(@_)"/>
    <numFmt numFmtId="167" formatCode="_(* #,##0_);_(* \(#,##0\);_(* &quot;-&quot;??_);_(@_)"/>
    <numFmt numFmtId="168" formatCode="_(* #,##0.000_);_(* \(#,##0.000\);_(* &quot;-&quot;??_);_(@_)"/>
    <numFmt numFmtId="169" formatCode="0.0%"/>
    <numFmt numFmtId="170" formatCode="0.00000"/>
  </numFmts>
  <fonts count="14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Courier"/>
      <family val="3"/>
    </font>
    <font>
      <sz val="10"/>
      <name val="Courier"/>
      <family val="3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37" fontId="7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0" fontId="2" fillId="0" borderId="0" xfId="3" applyFont="1" applyAlignment="1">
      <alignment horizontal="center"/>
    </xf>
    <xf numFmtId="0" fontId="4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/>
    <xf numFmtId="0" fontId="3" fillId="0" borderId="1" xfId="2" applyFont="1" applyBorder="1" applyAlignment="1">
      <alignment horizontal="center"/>
    </xf>
    <xf numFmtId="0" fontId="5" fillId="0" borderId="0" xfId="2" applyFont="1"/>
    <xf numFmtId="164" fontId="3" fillId="0" borderId="0" xfId="2" applyNumberFormat="1" applyFont="1"/>
    <xf numFmtId="10" fontId="3" fillId="0" borderId="0" xfId="2" applyNumberFormat="1" applyFont="1"/>
    <xf numFmtId="164" fontId="3" fillId="0" borderId="0" xfId="4" applyNumberFormat="1" applyFont="1"/>
    <xf numFmtId="0" fontId="3" fillId="0" borderId="0" xfId="2" quotePrefix="1" applyFont="1"/>
    <xf numFmtId="164" fontId="3" fillId="0" borderId="1" xfId="4" applyNumberFormat="1" applyFont="1" applyBorder="1"/>
    <xf numFmtId="165" fontId="3" fillId="0" borderId="1" xfId="2" applyNumberFormat="1" applyFont="1" applyBorder="1"/>
    <xf numFmtId="164" fontId="3" fillId="0" borderId="1" xfId="2" applyNumberFormat="1" applyFont="1" applyBorder="1"/>
    <xf numFmtId="37" fontId="3" fillId="0" borderId="0" xfId="5" applyFont="1" applyAlignment="1">
      <alignment horizontal="left"/>
    </xf>
    <xf numFmtId="164" fontId="3" fillId="0" borderId="0" xfId="6" applyNumberFormat="1" applyFont="1" applyFill="1" applyBorder="1" applyAlignment="1"/>
    <xf numFmtId="10" fontId="3" fillId="0" borderId="0" xfId="6" applyNumberFormat="1" applyFont="1" applyFill="1" applyBorder="1" applyAlignment="1"/>
    <xf numFmtId="164" fontId="3" fillId="0" borderId="1" xfId="6" applyNumberFormat="1" applyFont="1" applyFill="1" applyBorder="1" applyAlignment="1"/>
    <xf numFmtId="166" fontId="3" fillId="0" borderId="2" xfId="1" applyNumberFormat="1" applyFont="1" applyFill="1" applyBorder="1" applyAlignment="1"/>
    <xf numFmtId="166" fontId="3" fillId="0" borderId="0" xfId="1" applyNumberFormat="1" applyFont="1" applyFill="1" applyBorder="1" applyAlignment="1"/>
    <xf numFmtId="164" fontId="3" fillId="0" borderId="2" xfId="6" applyNumberFormat="1" applyFont="1" applyFill="1" applyBorder="1" applyAlignment="1"/>
    <xf numFmtId="0" fontId="3" fillId="0" borderId="0" xfId="3"/>
    <xf numFmtId="0" fontId="2" fillId="0" borderId="0" xfId="3" applyFont="1"/>
    <xf numFmtId="0" fontId="5" fillId="0" borderId="0" xfId="3" applyFont="1"/>
    <xf numFmtId="167" fontId="1" fillId="0" borderId="0" xfId="1" applyNumberFormat="1"/>
    <xf numFmtId="0" fontId="2" fillId="0" borderId="0" xfId="3" quotePrefix="1" applyFont="1" applyAlignment="1">
      <alignment horizontal="left"/>
    </xf>
    <xf numFmtId="0" fontId="3" fillId="0" borderId="0" xfId="3" applyAlignment="1">
      <alignment horizontal="center"/>
    </xf>
    <xf numFmtId="0" fontId="3" fillId="0" borderId="1" xfId="3" applyBorder="1" applyAlignment="1">
      <alignment horizontal="center"/>
    </xf>
    <xf numFmtId="0" fontId="3" fillId="0" borderId="1" xfId="3" quotePrefix="1" applyBorder="1" applyAlignment="1">
      <alignment horizontal="center"/>
    </xf>
    <xf numFmtId="168" fontId="3" fillId="0" borderId="0" xfId="1" applyNumberFormat="1" applyFont="1" applyFill="1" applyProtection="1"/>
    <xf numFmtId="10" fontId="3" fillId="0" borderId="0" xfId="3" applyNumberFormat="1"/>
    <xf numFmtId="10" fontId="0" fillId="0" borderId="0" xfId="6" applyNumberFormat="1" applyFont="1"/>
    <xf numFmtId="168" fontId="3" fillId="0" borderId="0" xfId="1" applyNumberFormat="1" applyFont="1"/>
    <xf numFmtId="10" fontId="3" fillId="0" borderId="0" xfId="6" applyNumberFormat="1" applyFont="1" applyFill="1"/>
    <xf numFmtId="168" fontId="3" fillId="0" borderId="1" xfId="1" applyNumberFormat="1" applyFont="1" applyBorder="1"/>
    <xf numFmtId="10" fontId="3" fillId="0" borderId="1" xfId="3" applyNumberFormat="1" applyBorder="1"/>
    <xf numFmtId="169" fontId="1" fillId="0" borderId="0" xfId="6" applyNumberFormat="1"/>
    <xf numFmtId="0" fontId="3" fillId="0" borderId="0" xfId="3" quotePrefix="1" applyAlignment="1">
      <alignment horizontal="left"/>
    </xf>
    <xf numFmtId="168" fontId="3" fillId="0" borderId="2" xfId="1" applyNumberFormat="1" applyFont="1" applyBorder="1"/>
    <xf numFmtId="169" fontId="3" fillId="0" borderId="2" xfId="6" applyNumberFormat="1" applyFont="1" applyFill="1" applyBorder="1"/>
    <xf numFmtId="10" fontId="3" fillId="0" borderId="2" xfId="3" applyNumberFormat="1" applyBorder="1"/>
    <xf numFmtId="168" fontId="3" fillId="0" borderId="0" xfId="1" applyNumberFormat="1" applyFont="1" applyBorder="1"/>
    <xf numFmtId="0" fontId="3" fillId="0" borderId="0" xfId="7"/>
    <xf numFmtId="168" fontId="1" fillId="0" borderId="0" xfId="1" applyNumberFormat="1" applyFill="1"/>
    <xf numFmtId="168" fontId="3" fillId="0" borderId="0" xfId="7" applyNumberFormat="1"/>
    <xf numFmtId="168" fontId="1" fillId="0" borderId="0" xfId="1" applyNumberFormat="1"/>
    <xf numFmtId="168" fontId="3" fillId="0" borderId="0" xfId="1" applyNumberFormat="1" applyFont="1" applyBorder="1" applyAlignment="1">
      <alignment horizontal="center"/>
    </xf>
    <xf numFmtId="168" fontId="3" fillId="0" borderId="1" xfId="1" applyNumberFormat="1" applyFont="1" applyBorder="1" applyAlignment="1">
      <alignment horizontal="center"/>
    </xf>
    <xf numFmtId="165" fontId="3" fillId="0" borderId="0" xfId="3" applyNumberFormat="1"/>
    <xf numFmtId="10" fontId="3" fillId="0" borderId="0" xfId="7" applyNumberFormat="1"/>
    <xf numFmtId="168" fontId="0" fillId="0" borderId="1" xfId="1" applyNumberFormat="1" applyFont="1" applyFill="1" applyBorder="1"/>
    <xf numFmtId="168" fontId="3" fillId="0" borderId="3" xfId="1" applyNumberFormat="1" applyFont="1" applyFill="1" applyBorder="1"/>
    <xf numFmtId="10" fontId="3" fillId="0" borderId="0" xfId="3" applyNumberFormat="1" applyAlignment="1">
      <alignment horizontal="center"/>
    </xf>
    <xf numFmtId="168" fontId="0" fillId="0" borderId="2" xfId="1" applyNumberFormat="1" applyFont="1" applyBorder="1"/>
    <xf numFmtId="167" fontId="0" fillId="0" borderId="0" xfId="1" applyNumberFormat="1" applyFont="1"/>
    <xf numFmtId="167" fontId="3" fillId="0" borderId="0" xfId="8" applyNumberFormat="1" applyFill="1"/>
    <xf numFmtId="0" fontId="0" fillId="0" borderId="0" xfId="3" applyFont="1"/>
    <xf numFmtId="0" fontId="3" fillId="0" borderId="0" xfId="10" applyFont="1" applyAlignment="1">
      <alignment horizontal="centerContinuous"/>
    </xf>
    <xf numFmtId="0" fontId="3" fillId="0" borderId="0" xfId="10" applyFont="1"/>
    <xf numFmtId="0" fontId="3" fillId="0" borderId="0" xfId="11" applyFont="1" applyAlignment="1">
      <alignment horizontal="centerContinuous"/>
    </xf>
    <xf numFmtId="0" fontId="9" fillId="0" borderId="0" xfId="9" applyFont="1" applyFill="1" applyAlignment="1" applyProtection="1">
      <alignment horizontal="centerContinuous"/>
    </xf>
    <xf numFmtId="0" fontId="3" fillId="0" borderId="0" xfId="10" quotePrefix="1" applyFont="1" applyAlignment="1">
      <alignment horizontal="centerContinuous"/>
    </xf>
    <xf numFmtId="0" fontId="3" fillId="0" borderId="0" xfId="10" applyFont="1" applyAlignment="1">
      <alignment horizontal="left"/>
    </xf>
    <xf numFmtId="37" fontId="3" fillId="0" borderId="0" xfId="10" applyNumberFormat="1" applyFont="1" applyAlignment="1">
      <alignment horizontal="left"/>
    </xf>
    <xf numFmtId="0" fontId="3" fillId="0" borderId="1" xfId="10" applyFont="1" applyBorder="1"/>
    <xf numFmtId="0" fontId="10" fillId="0" borderId="4" xfId="10" applyFont="1" applyBorder="1"/>
    <xf numFmtId="0" fontId="10" fillId="0" borderId="4" xfId="10" applyFont="1" applyBorder="1" applyAlignment="1">
      <alignment horizontal="center"/>
    </xf>
    <xf numFmtId="0" fontId="10" fillId="0" borderId="4" xfId="10" quotePrefix="1" applyFont="1" applyBorder="1" applyAlignment="1">
      <alignment horizontal="center"/>
    </xf>
    <xf numFmtId="0" fontId="10" fillId="0" borderId="0" xfId="10" applyFont="1" applyAlignment="1">
      <alignment horizontal="centerContinuous"/>
    </xf>
    <xf numFmtId="0" fontId="10" fillId="0" borderId="0" xfId="10" applyFont="1"/>
    <xf numFmtId="0" fontId="10" fillId="0" borderId="0" xfId="10" applyFont="1" applyAlignment="1">
      <alignment horizontal="center"/>
    </xf>
    <xf numFmtId="0" fontId="3" fillId="0" borderId="0" xfId="10" applyFont="1" applyAlignment="1">
      <alignment horizontal="center"/>
    </xf>
    <xf numFmtId="0" fontId="3" fillId="0" borderId="0" xfId="10" quotePrefix="1" applyFont="1" applyAlignment="1">
      <alignment horizontal="center"/>
    </xf>
    <xf numFmtId="0" fontId="3" fillId="0" borderId="1" xfId="10" quotePrefix="1" applyFont="1" applyBorder="1" applyAlignment="1">
      <alignment horizontal="center"/>
    </xf>
    <xf numFmtId="0" fontId="2" fillId="0" borderId="0" xfId="10" applyFont="1"/>
    <xf numFmtId="0" fontId="3" fillId="0" borderId="0" xfId="12" applyFont="1" applyAlignment="1">
      <alignment horizontal="center"/>
    </xf>
    <xf numFmtId="0" fontId="3" fillId="0" borderId="0" xfId="12" applyFont="1" applyAlignment="1">
      <alignment horizontal="left"/>
    </xf>
    <xf numFmtId="37" fontId="3" fillId="0" borderId="0" xfId="10" applyNumberFormat="1" applyFont="1" applyAlignment="1">
      <alignment horizontal="right"/>
    </xf>
    <xf numFmtId="37" fontId="3" fillId="0" borderId="0" xfId="10" applyNumberFormat="1" applyFont="1"/>
    <xf numFmtId="10" fontId="11" fillId="0" borderId="0" xfId="3" applyNumberFormat="1" applyFont="1" applyAlignment="1">
      <alignment horizontal="center"/>
    </xf>
    <xf numFmtId="0" fontId="11" fillId="0" borderId="0" xfId="3" applyFont="1"/>
    <xf numFmtId="10" fontId="11" fillId="0" borderId="0" xfId="0" applyNumberFormat="1" applyFont="1" applyAlignment="1">
      <alignment horizontal="center"/>
    </xf>
    <xf numFmtId="0" fontId="3" fillId="0" borderId="0" xfId="10" quotePrefix="1" applyFont="1"/>
    <xf numFmtId="10" fontId="11" fillId="0" borderId="0" xfId="3" applyNumberFormat="1" applyFont="1"/>
    <xf numFmtId="0" fontId="11" fillId="0" borderId="0" xfId="3" applyFont="1" applyAlignment="1">
      <alignment horizontal="center"/>
    </xf>
    <xf numFmtId="37" fontId="11" fillId="0" borderId="0" xfId="10" applyNumberFormat="1" applyFont="1"/>
    <xf numFmtId="37" fontId="3" fillId="0" borderId="1" xfId="10" applyNumberFormat="1" applyFont="1" applyBorder="1"/>
    <xf numFmtId="10" fontId="11" fillId="0" borderId="0" xfId="13" applyNumberFormat="1" applyFont="1"/>
    <xf numFmtId="0" fontId="11" fillId="0" borderId="0" xfId="13" applyFont="1" applyAlignment="1">
      <alignment horizontal="center"/>
    </xf>
    <xf numFmtId="0" fontId="0" fillId="0" borderId="0" xfId="10" applyFont="1"/>
    <xf numFmtId="37" fontId="0" fillId="0" borderId="0" xfId="10" applyNumberFormat="1" applyFont="1"/>
    <xf numFmtId="10" fontId="11" fillId="0" borderId="0" xfId="13" applyNumberFormat="1" applyFont="1" applyAlignment="1">
      <alignment horizontal="center"/>
    </xf>
    <xf numFmtId="0" fontId="3" fillId="0" borderId="0" xfId="13" applyAlignment="1">
      <alignment horizontal="left" indent="1"/>
    </xf>
    <xf numFmtId="0" fontId="3" fillId="0" borderId="0" xfId="13"/>
    <xf numFmtId="39" fontId="3" fillId="0" borderId="0" xfId="13" applyNumberFormat="1"/>
    <xf numFmtId="43" fontId="3" fillId="0" borderId="0" xfId="13" applyNumberFormat="1"/>
    <xf numFmtId="39" fontId="3" fillId="0" borderId="1" xfId="13" applyNumberFormat="1" applyBorder="1"/>
    <xf numFmtId="43" fontId="3" fillId="0" borderId="1" xfId="13" applyNumberFormat="1" applyBorder="1"/>
    <xf numFmtId="39" fontId="3" fillId="0" borderId="0" xfId="3" applyNumberFormat="1"/>
    <xf numFmtId="43" fontId="3" fillId="2" borderId="0" xfId="3" applyNumberFormat="1" applyFill="1"/>
    <xf numFmtId="0" fontId="0" fillId="0" borderId="0" xfId="12" applyFont="1" applyAlignment="1">
      <alignment horizontal="left"/>
    </xf>
    <xf numFmtId="0" fontId="3" fillId="0" borderId="0" xfId="3" applyAlignment="1">
      <alignment horizontal="left"/>
    </xf>
    <xf numFmtId="10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10" fontId="12" fillId="0" borderId="0" xfId="3" applyNumberFormat="1" applyFont="1"/>
    <xf numFmtId="0" fontId="0" fillId="0" borderId="0" xfId="12" applyFont="1" applyAlignment="1">
      <alignment horizontal="center"/>
    </xf>
    <xf numFmtId="10" fontId="12" fillId="0" borderId="0" xfId="3" quotePrefix="1" applyNumberFormat="1" applyFont="1" applyAlignment="1">
      <alignment horizontal="center"/>
    </xf>
    <xf numFmtId="37" fontId="3" fillId="0" borderId="0" xfId="10" applyNumberFormat="1" applyFont="1" applyAlignment="1">
      <alignment horizontal="center"/>
    </xf>
    <xf numFmtId="10" fontId="12" fillId="0" borderId="0" xfId="3" applyNumberFormat="1" applyFont="1" applyAlignment="1">
      <alignment horizontal="right"/>
    </xf>
    <xf numFmtId="0" fontId="12" fillId="0" borderId="0" xfId="3" applyFont="1" applyAlignment="1">
      <alignment horizontal="right"/>
    </xf>
    <xf numFmtId="0" fontId="0" fillId="0" borderId="0" xfId="10" quotePrefix="1" applyFont="1"/>
    <xf numFmtId="37" fontId="11" fillId="0" borderId="0" xfId="13" applyNumberFormat="1" applyFont="1"/>
    <xf numFmtId="10" fontId="12" fillId="0" borderId="0" xfId="10" applyNumberFormat="1" applyFont="1" applyAlignment="1">
      <alignment horizontal="center"/>
    </xf>
    <xf numFmtId="0" fontId="11" fillId="0" borderId="0" xfId="10" applyFont="1" applyAlignment="1">
      <alignment horizontal="center"/>
    </xf>
    <xf numFmtId="37" fontId="10" fillId="0" borderId="0" xfId="10" applyNumberFormat="1" applyFont="1"/>
    <xf numFmtId="49" fontId="0" fillId="0" borderId="0" xfId="10" quotePrefix="1" applyNumberFormat="1" applyFont="1"/>
    <xf numFmtId="49" fontId="3" fillId="0" borderId="0" xfId="10" quotePrefix="1" applyNumberFormat="1" applyFont="1"/>
    <xf numFmtId="10" fontId="11" fillId="0" borderId="0" xfId="3" quotePrefix="1" applyNumberFormat="1" applyFont="1" applyAlignment="1">
      <alignment horizontal="center"/>
    </xf>
    <xf numFmtId="0" fontId="11" fillId="0" borderId="0" xfId="3" quotePrefix="1" applyFont="1" applyAlignment="1">
      <alignment horizontal="center"/>
    </xf>
    <xf numFmtId="0" fontId="0" fillId="0" borderId="0" xfId="10" quotePrefix="1" applyFont="1" applyAlignment="1">
      <alignment horizontal="center"/>
    </xf>
    <xf numFmtId="9" fontId="3" fillId="0" borderId="1" xfId="10" applyNumberFormat="1" applyFont="1" applyBorder="1"/>
    <xf numFmtId="10" fontId="3" fillId="0" borderId="0" xfId="10" applyNumberFormat="1" applyFont="1"/>
    <xf numFmtId="3" fontId="3" fillId="0" borderId="0" xfId="10" applyNumberFormat="1" applyFont="1" applyAlignment="1">
      <alignment horizontal="right"/>
    </xf>
    <xf numFmtId="0" fontId="0" fillId="0" borderId="0" xfId="10" applyFont="1" applyAlignment="1">
      <alignment horizontal="left"/>
    </xf>
    <xf numFmtId="37" fontId="3" fillId="0" borderId="2" xfId="3" applyNumberFormat="1" applyBorder="1"/>
    <xf numFmtId="37" fontId="3" fillId="0" borderId="0" xfId="3" applyNumberFormat="1"/>
    <xf numFmtId="170" fontId="3" fillId="0" borderId="0" xfId="3" applyNumberFormat="1"/>
    <xf numFmtId="9" fontId="3" fillId="0" borderId="0" xfId="3" applyNumberFormat="1"/>
    <xf numFmtId="164" fontId="3" fillId="0" borderId="0" xfId="14" applyNumberFormat="1" applyFill="1"/>
    <xf numFmtId="167" fontId="3" fillId="0" borderId="1" xfId="8" applyNumberFormat="1" applyFill="1" applyBorder="1"/>
    <xf numFmtId="167" fontId="3" fillId="0" borderId="0" xfId="3" applyNumberFormat="1"/>
    <xf numFmtId="10" fontId="3" fillId="0" borderId="1" xfId="14" applyNumberFormat="1" applyFill="1" applyBorder="1"/>
    <xf numFmtId="167" fontId="3" fillId="0" borderId="2" xfId="8" applyNumberFormat="1" applyFill="1" applyBorder="1"/>
    <xf numFmtId="0" fontId="13" fillId="0" borderId="0" xfId="10" applyFont="1"/>
    <xf numFmtId="10" fontId="11" fillId="3" borderId="0" xfId="3" applyNumberFormat="1" applyFont="1" applyFill="1" applyAlignment="1">
      <alignment horizontal="center"/>
    </xf>
    <xf numFmtId="0" fontId="2" fillId="0" borderId="0" xfId="2" applyFont="1" applyAlignment="1">
      <alignment horizontal="left"/>
    </xf>
    <xf numFmtId="0" fontId="3" fillId="0" borderId="1" xfId="10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quotePrefix="1" applyFont="1" applyAlignment="1">
      <alignment horizontal="center"/>
    </xf>
  </cellXfs>
  <cellStyles count="15">
    <cellStyle name="Comma" xfId="1" builtinId="3"/>
    <cellStyle name="Comma 2" xfId="8" xr:uid="{03B26E4B-5DA9-4657-8061-E4180806B9A1}"/>
    <cellStyle name="Hyperlink" xfId="9" builtinId="8"/>
    <cellStyle name="Normal" xfId="0" builtinId="0"/>
    <cellStyle name="Normal 10 18" xfId="3" xr:uid="{0761A23D-F721-4FC6-ADA4-118F50F228DC}"/>
    <cellStyle name="Normal 11 2 2" xfId="7" xr:uid="{C778D55A-FA4D-4E70-ABCD-F13633C451A4}"/>
    <cellStyle name="Normal 2" xfId="13" xr:uid="{DD038463-7671-44D5-BA2D-5E2153CFDC2E}"/>
    <cellStyle name="Normal 3" xfId="2" xr:uid="{5B9F23FA-EAF5-4F63-B01B-F6DBE6D1D956}"/>
    <cellStyle name="Normal_Composite Tax Rates" xfId="5" xr:uid="{62F3202C-1C48-43A5-91CB-A0204BD4836F}"/>
    <cellStyle name="Normal_SCH_H" xfId="4" xr:uid="{CEFFC511-8366-4829-A2AE-74930FFD5256}"/>
    <cellStyle name="Normal_SCH_J1" xfId="11" xr:uid="{D69C685B-D703-4F8E-8108-99A141AC1F60}"/>
    <cellStyle name="Normal_Schedule B-2" xfId="12" xr:uid="{8003AAAE-C447-4D46-807A-5FFA1B0F3C3D}"/>
    <cellStyle name="Normal_Schedule B-3" xfId="10" xr:uid="{626A09D7-AE62-410D-A416-722608CEACA7}"/>
    <cellStyle name="Percent 2" xfId="14" xr:uid="{519AB0AC-4F66-4288-847D-16F31E9B1453}"/>
    <cellStyle name="Percent 3" xfId="6" xr:uid="{40CA828F-3EBF-4949-976B-E06F098865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.NoteData\AEPEast%205%20Cos%20Alloc%20062904%20w_%20Alle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Jrm\norrisscreening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SICA1-PC\Kentucky%20Power%202017-00179\TWC\Timesheet\Timeshee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Rate%20Case%20Filings\DEK%20Electric%20Case%202024-00354\Intervenor%20Testimony\Duke_Energy_KY_Rev_Req_-_AG_Recommendations_Workpapers__1%20-%20LDS%20Copy.xlsx" TargetMode="External"/><Relationship Id="rId1" Type="http://schemas.openxmlformats.org/officeDocument/2006/relationships/externalLinkPath" Target="/Rate%20Case%20Filings/DEK%20Electric%20Case%202024-00354/Intervenor%20Testimony/Duke_Energy_KY_Rev_Req_-_AG_Recommendations_Workpapers__1%20-%20LDS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Alloc Matrix"/>
      <sheetName val="AEP Summer"/>
      <sheetName val="AEP Winter"/>
      <sheetName val="APCo Summer"/>
      <sheetName val="APCO Winter"/>
      <sheetName val="CSP Summer"/>
      <sheetName val="CSP Winter"/>
      <sheetName val="I&amp;M Summer"/>
      <sheetName val="I&amp;M Winter"/>
      <sheetName val="Kentucky Summer"/>
      <sheetName val="Kentucky Winter"/>
      <sheetName val="OPCO Summer"/>
      <sheetName val="OPCO Winter"/>
      <sheetName val="OHIO Summer"/>
      <sheetName val="cap changes"/>
      <sheetName val="Inter"/>
      <sheetName val="Peaks (2)"/>
      <sheetName val="allegheny"/>
      <sheetName val="Peaks w_Alleg"/>
      <sheetName val="Peaks"/>
      <sheetName val="Peaks w DSM"/>
      <sheetName val="DSM"/>
      <sheetName val="MLR Est"/>
      <sheetName val="SS"/>
      <sheetName val="Commited Sales"/>
      <sheetName val="Mone"/>
      <sheetName val="OVEC"/>
      <sheetName val="FINAL MLRfrom MLR spread"/>
      <sheetName val="FINAL MLRfrom MLR spread (2)"/>
      <sheetName val="Buckeye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6">
          <cell r="A6">
            <v>2004</v>
          </cell>
          <cell r="B6">
            <v>0.31713999999999998</v>
          </cell>
          <cell r="C6">
            <v>0.29614000000000001</v>
          </cell>
          <cell r="D6">
            <v>0.17862</v>
          </cell>
          <cell r="E6">
            <v>0.18423999999999999</v>
          </cell>
          <cell r="F6">
            <v>0.19578000000000001</v>
          </cell>
          <cell r="G6">
            <v>0.20194000000000001</v>
          </cell>
        </row>
        <row r="7">
          <cell r="B7">
            <v>0.29636000000000001</v>
          </cell>
          <cell r="C7">
            <v>0.29824000000000001</v>
          </cell>
          <cell r="D7">
            <v>0.18653</v>
          </cell>
          <cell r="E7">
            <v>0.18310999999999999</v>
          </cell>
          <cell r="F7">
            <v>0.19891</v>
          </cell>
          <cell r="G7">
            <v>0.19525999999999999</v>
          </cell>
        </row>
        <row r="8">
          <cell r="B8">
            <v>0.30939</v>
          </cell>
          <cell r="C8">
            <v>0.32024999999999998</v>
          </cell>
          <cell r="D8">
            <v>0.18282000000000001</v>
          </cell>
          <cell r="E8">
            <v>0.17227999999999999</v>
          </cell>
          <cell r="F8">
            <v>0.18983999999999998</v>
          </cell>
          <cell r="G8">
            <v>0.18432999999999999</v>
          </cell>
        </row>
        <row r="9">
          <cell r="B9">
            <v>0.31552000000000002</v>
          </cell>
          <cell r="C9">
            <v>0.31767000000000001</v>
          </cell>
          <cell r="D9">
            <v>0.18061000000000002</v>
          </cell>
          <cell r="E9">
            <v>0.17859</v>
          </cell>
          <cell r="F9">
            <v>0.18758</v>
          </cell>
          <cell r="G9">
            <v>0.18626000000000001</v>
          </cell>
        </row>
        <row r="10">
          <cell r="B10">
            <v>0.31518000000000002</v>
          </cell>
          <cell r="C10">
            <v>0.31791000000000003</v>
          </cell>
          <cell r="D10">
            <v>0.18204999999999999</v>
          </cell>
          <cell r="E10">
            <v>0.18113000000000001</v>
          </cell>
          <cell r="F10">
            <v>0.18814</v>
          </cell>
          <cell r="G10">
            <v>0.18718000000000001</v>
          </cell>
        </row>
        <row r="11">
          <cell r="B11">
            <v>0.31498999999999999</v>
          </cell>
          <cell r="C11">
            <v>0.31869999999999998</v>
          </cell>
          <cell r="D11">
            <v>0.18326999999999999</v>
          </cell>
          <cell r="E11">
            <v>0.18196000000000001</v>
          </cell>
          <cell r="F11">
            <v>0.18869</v>
          </cell>
          <cell r="G11">
            <v>0.18734000000000001</v>
          </cell>
        </row>
        <row r="12">
          <cell r="B12">
            <v>0.31466</v>
          </cell>
          <cell r="C12">
            <v>0.31775999999999999</v>
          </cell>
          <cell r="D12">
            <v>0.18436</v>
          </cell>
          <cell r="E12">
            <v>0.18326999999999999</v>
          </cell>
          <cell r="F12">
            <v>0.18962999999999999</v>
          </cell>
          <cell r="G12">
            <v>0.18851000000000001</v>
          </cell>
        </row>
        <row r="13">
          <cell r="B13">
            <v>0.31461</v>
          </cell>
          <cell r="C13">
            <v>0.31784000000000001</v>
          </cell>
          <cell r="D13">
            <v>0.18553</v>
          </cell>
          <cell r="E13">
            <v>0.18436</v>
          </cell>
          <cell r="F13">
            <v>0.19008</v>
          </cell>
          <cell r="G13">
            <v>0.18887999999999999</v>
          </cell>
        </row>
        <row r="14">
          <cell r="B14">
            <v>0.30558000000000002</v>
          </cell>
          <cell r="C14">
            <v>0.31770999999999999</v>
          </cell>
          <cell r="D14">
            <v>0.19139999999999999</v>
          </cell>
          <cell r="E14">
            <v>0.18299000000000001</v>
          </cell>
          <cell r="F14">
            <v>0.19555</v>
          </cell>
          <cell r="G14">
            <v>0.18992000000000001</v>
          </cell>
        </row>
        <row r="15">
          <cell r="B15">
            <v>0.31441999999999998</v>
          </cell>
          <cell r="C15">
            <v>0.31669999999999998</v>
          </cell>
          <cell r="D15">
            <v>0.18776999999999999</v>
          </cell>
          <cell r="E15">
            <v>0.18562000000000001</v>
          </cell>
          <cell r="F15">
            <v>0.19098999999999999</v>
          </cell>
          <cell r="G15">
            <v>0.18962000000000001</v>
          </cell>
        </row>
        <row r="16">
          <cell r="B16">
            <v>0.31437999999999999</v>
          </cell>
          <cell r="C16">
            <v>0.31753999999999999</v>
          </cell>
          <cell r="D16">
            <v>0.18872</v>
          </cell>
          <cell r="E16">
            <v>0.18756999999999999</v>
          </cell>
          <cell r="F16">
            <v>0.19169</v>
          </cell>
          <cell r="G16">
            <v>0.19051999999999999</v>
          </cell>
        </row>
        <row r="17">
          <cell r="B17">
            <v>0.31455</v>
          </cell>
          <cell r="C17">
            <v>0.31773000000000001</v>
          </cell>
          <cell r="D17">
            <v>0.18948000000000001</v>
          </cell>
          <cell r="E17">
            <v>0.18836</v>
          </cell>
          <cell r="F17">
            <v>0.19228999999999999</v>
          </cell>
          <cell r="G17">
            <v>0.19116</v>
          </cell>
        </row>
        <row r="18">
          <cell r="B18">
            <v>0.31489</v>
          </cell>
          <cell r="C18">
            <v>0.31766</v>
          </cell>
          <cell r="D18">
            <v>0.19012000000000001</v>
          </cell>
          <cell r="E18">
            <v>0.18917</v>
          </cell>
          <cell r="F18">
            <v>0.19303000000000001</v>
          </cell>
          <cell r="G18">
            <v>0.19208</v>
          </cell>
        </row>
        <row r="19">
          <cell r="B19">
            <v>0.30780999999999997</v>
          </cell>
          <cell r="C19">
            <v>0.31919999999999998</v>
          </cell>
          <cell r="D19">
            <v>0.19522</v>
          </cell>
          <cell r="E19">
            <v>0.18616000000000002</v>
          </cell>
          <cell r="F19">
            <v>0.19763999999999998</v>
          </cell>
          <cell r="G19">
            <v>0.19194</v>
          </cell>
        </row>
        <row r="20">
          <cell r="B20">
            <v>0.31581999999999999</v>
          </cell>
          <cell r="C20">
            <v>0.31812000000000001</v>
          </cell>
          <cell r="D20">
            <v>0.19126000000000001</v>
          </cell>
          <cell r="E20">
            <v>0.18961</v>
          </cell>
          <cell r="F20">
            <v>0.19402</v>
          </cell>
          <cell r="G20">
            <v>0.19289000000000001</v>
          </cell>
        </row>
        <row r="21">
          <cell r="B21">
            <v>0.31657000000000002</v>
          </cell>
          <cell r="C21">
            <v>0.31891000000000003</v>
          </cell>
          <cell r="D21">
            <v>0.19170000000000001</v>
          </cell>
          <cell r="E21">
            <v>0.18995000000000001</v>
          </cell>
          <cell r="F21">
            <v>0.19417999999999999</v>
          </cell>
          <cell r="G21">
            <v>0.193</v>
          </cell>
        </row>
        <row r="22">
          <cell r="B22">
            <v>0.31740000000000002</v>
          </cell>
          <cell r="C22">
            <v>0.32018000000000002</v>
          </cell>
          <cell r="D22">
            <v>0.19191</v>
          </cell>
          <cell r="E22">
            <v>0.19095000000000001</v>
          </cell>
          <cell r="F22">
            <v>0.19454000000000002</v>
          </cell>
          <cell r="G22">
            <v>0.19355</v>
          </cell>
        </row>
        <row r="23">
          <cell r="B23">
            <v>0.31838</v>
          </cell>
          <cell r="C23">
            <v>0.32221</v>
          </cell>
          <cell r="D23">
            <v>0.19208</v>
          </cell>
          <cell r="E23">
            <v>0.19070999999999999</v>
          </cell>
          <cell r="F23">
            <v>0.19464000000000001</v>
          </cell>
          <cell r="G23">
            <v>0.19325000000000001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eening curve per kw"/>
      <sheetName val="screening curve per mwh"/>
      <sheetName val="screeningcurves"/>
    </sheetNames>
    <sheetDataSet>
      <sheetData sheetId="0" refreshError="1"/>
      <sheetData sheetId="1" refreshError="1"/>
      <sheetData sheetId="2" refreshError="1">
        <row r="16">
          <cell r="F16">
            <v>5813</v>
          </cell>
          <cell r="G16" t="str">
            <v>--</v>
          </cell>
        </row>
        <row r="17">
          <cell r="F17">
            <v>8.76</v>
          </cell>
          <cell r="G17" t="str">
            <v>--</v>
          </cell>
        </row>
        <row r="18">
          <cell r="F18">
            <v>100</v>
          </cell>
          <cell r="G18" t="str">
            <v>--</v>
          </cell>
        </row>
        <row r="19">
          <cell r="F19">
            <v>2</v>
          </cell>
          <cell r="G19">
            <v>2</v>
          </cell>
        </row>
        <row r="20">
          <cell r="F20">
            <v>10780</v>
          </cell>
          <cell r="G20">
            <v>7050</v>
          </cell>
        </row>
        <row r="21">
          <cell r="F21">
            <v>4</v>
          </cell>
          <cell r="G21">
            <v>4</v>
          </cell>
        </row>
        <row r="22">
          <cell r="F22">
            <v>0</v>
          </cell>
          <cell r="G2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Weekly"/>
      <sheetName val="Comments"/>
      <sheetName val="R12 Load Data Issues"/>
      <sheetName val="R12 Load Data"/>
      <sheetName val="Parameters"/>
      <sheetName val="Office Code Note"/>
      <sheetName val="Sheet1"/>
    </sheetNames>
    <sheetDataSet>
      <sheetData sheetId="0"/>
      <sheetData sheetId="1">
        <row r="1">
          <cell r="A1" t="str">
            <v>Nickname
(must be unique)</v>
          </cell>
        </row>
        <row r="2">
          <cell r="A2" t="str">
            <v>Ad Hoc - Cash Flows</v>
          </cell>
        </row>
        <row r="3">
          <cell r="A3" t="str">
            <v>Ad Hoc - Cost Model Updates</v>
          </cell>
        </row>
        <row r="4">
          <cell r="A4" t="str">
            <v>Ad Hoc - HRA Pricing</v>
          </cell>
        </row>
        <row r="5">
          <cell r="A5" t="str">
            <v>Ad Hoc - OOS</v>
          </cell>
        </row>
        <row r="6">
          <cell r="A6" t="str">
            <v>AEP 2013 - Assets - NQ</v>
          </cell>
        </row>
        <row r="7">
          <cell r="A7" t="str">
            <v>AEP 2013 - Assets - Q</v>
          </cell>
        </row>
        <row r="8">
          <cell r="A8" t="str">
            <v>AEP 2013 - Billing</v>
          </cell>
        </row>
        <row r="9">
          <cell r="A9" t="str">
            <v>AEP 2013 - Data - NonUMWA</v>
          </cell>
        </row>
        <row r="10">
          <cell r="A10" t="str">
            <v>AEP 2013 - Data - NQ</v>
          </cell>
        </row>
        <row r="11">
          <cell r="A11" t="str">
            <v>AEP 2013 - Data - Q</v>
          </cell>
        </row>
        <row r="12">
          <cell r="A12" t="str">
            <v>AEP 2013 - Data - UMWA</v>
          </cell>
        </row>
        <row r="13">
          <cell r="A13" t="str">
            <v>AEP 2013 - Fcast - NonUMWA</v>
          </cell>
        </row>
        <row r="14">
          <cell r="A14" t="str">
            <v>AEP 2013 - Fcast - NQ</v>
          </cell>
        </row>
        <row r="15">
          <cell r="A15" t="str">
            <v>AEP 2013 - Fcast - Q</v>
          </cell>
        </row>
        <row r="16">
          <cell r="A16" t="str">
            <v>AEP 2013 - Fcast - UMWA</v>
          </cell>
        </row>
        <row r="17">
          <cell r="A17" t="str">
            <v>AEP 2013 - Govt</v>
          </cell>
        </row>
        <row r="18">
          <cell r="A18" t="str">
            <v>AEP 2013 - PM</v>
          </cell>
        </row>
        <row r="19">
          <cell r="A19" t="str">
            <v>AEP 2013 - Reports - All</v>
          </cell>
        </row>
        <row r="20">
          <cell r="A20" t="str">
            <v>AEP 2013 - Reports - NQ</v>
          </cell>
        </row>
        <row r="21">
          <cell r="A21" t="str">
            <v>AEP 2013 - Reports - NUMWA</v>
          </cell>
        </row>
        <row r="22">
          <cell r="A22" t="str">
            <v>AEP 2013 - Reports - Q</v>
          </cell>
        </row>
        <row r="23">
          <cell r="A23" t="str">
            <v>AEP 2013 - Reports - UMWA</v>
          </cell>
        </row>
        <row r="24">
          <cell r="A24" t="str">
            <v>AEP 2013 - Results - NonUMWA</v>
          </cell>
        </row>
        <row r="25">
          <cell r="A25" t="str">
            <v>AEP 2013 - Results - NonUMWA - old</v>
          </cell>
        </row>
        <row r="26">
          <cell r="A26" t="str">
            <v>AEP 2013 - Results - NQ</v>
          </cell>
        </row>
        <row r="27">
          <cell r="A27" t="str">
            <v>AEP 2013 - Results - Q</v>
          </cell>
        </row>
        <row r="28">
          <cell r="A28" t="str">
            <v>AEP 2013 - Results - UMWA</v>
          </cell>
        </row>
        <row r="29">
          <cell r="A29" t="str">
            <v>AEP 2013 - YED - All</v>
          </cell>
        </row>
        <row r="30">
          <cell r="A30" t="str">
            <v>AEP 2013 - YED - NQ</v>
          </cell>
        </row>
        <row r="31">
          <cell r="A31" t="str">
            <v>AEP 2013 - YED - NUMWA</v>
          </cell>
        </row>
        <row r="32">
          <cell r="A32" t="str">
            <v>AEP 2013 - YED - Q</v>
          </cell>
        </row>
        <row r="33">
          <cell r="A33" t="str">
            <v>AEP 2013 - YED - UMWA</v>
          </cell>
        </row>
        <row r="34">
          <cell r="A34" t="str">
            <v>AEP Ad Hoc - Analysis/Results Dev</v>
          </cell>
        </row>
        <row r="35">
          <cell r="A35" t="str">
            <v>AEP Ad Hoc - Data/ Forecast / Allocation</v>
          </cell>
        </row>
        <row r="36">
          <cell r="A36" t="str">
            <v>AEP Ad Hoc 1</v>
          </cell>
        </row>
        <row r="37">
          <cell r="A37" t="str">
            <v>AEP Ad Hoc 10- Data Conversion - PRW</v>
          </cell>
        </row>
        <row r="38">
          <cell r="A38" t="str">
            <v>AEP Ad Hoc 2 - new BU disclosure</v>
          </cell>
        </row>
        <row r="39">
          <cell r="A39" t="str">
            <v>AEP Ad Hoc 3 - Plan Design / Cost Savings</v>
          </cell>
        </row>
        <row r="40">
          <cell r="A40" t="str">
            <v>AEP Ad Hoc 4- TWIS</v>
          </cell>
        </row>
        <row r="41">
          <cell r="A41" t="str">
            <v>AEP Ad Hoc 5</v>
          </cell>
        </row>
        <row r="42">
          <cell r="A42" t="str">
            <v>AEP Ad Hoc 6 - Data Questions - Pension</v>
          </cell>
        </row>
        <row r="43">
          <cell r="A43" t="str">
            <v>AEP Ad Hoc 7 - Month-End Liabs</v>
          </cell>
        </row>
        <row r="44">
          <cell r="A44" t="str">
            <v>AEP Ad Hoc 8 - Data Conversion - Pension</v>
          </cell>
        </row>
        <row r="45">
          <cell r="A45" t="str">
            <v>AEP Ad Hoc 9 - Data Questions - PRW</v>
          </cell>
        </row>
        <row r="46">
          <cell r="A46" t="str">
            <v>AEP Ad Hoc- Billing &amp; Fin Mgt/ Auditors Request</v>
          </cell>
        </row>
        <row r="47">
          <cell r="A47" t="str">
            <v>AEP Ad Hoc- Proj Plan &amp; Proj Mgt</v>
          </cell>
        </row>
        <row r="48">
          <cell r="A48" t="str">
            <v>AEP Liability Conversion</v>
          </cell>
        </row>
        <row r="49">
          <cell r="A49" t="str">
            <v>Reporting &amp; Meetings</v>
          </cell>
        </row>
        <row r="50">
          <cell r="A50" t="str">
            <v>Barton Adhoc</v>
          </cell>
        </row>
        <row r="51">
          <cell r="A51" t="str">
            <v>Barton AFN</v>
          </cell>
        </row>
        <row r="52">
          <cell r="A52" t="str">
            <v>Barton Assets</v>
          </cell>
        </row>
        <row r="53">
          <cell r="A53" t="str">
            <v>Barton Assumption Setting</v>
          </cell>
        </row>
        <row r="54">
          <cell r="A54" t="str">
            <v>Barton Calcs &amp; Results Dev</v>
          </cell>
        </row>
        <row r="55">
          <cell r="A55" t="str">
            <v>Barton Data</v>
          </cell>
        </row>
        <row r="56">
          <cell r="A56" t="str">
            <v>Barton Forecasting</v>
          </cell>
        </row>
        <row r="57">
          <cell r="A57" t="str">
            <v>Barton Proj Plan &amp; Proj Mgt</v>
          </cell>
        </row>
        <row r="58">
          <cell r="A58" t="str">
            <v>Barton Report Prep &amp; Deliv</v>
          </cell>
        </row>
        <row r="59">
          <cell r="A59" t="str">
            <v>Barton Year-End Disclosure</v>
          </cell>
        </row>
        <row r="60">
          <cell r="A60" t="str">
            <v>Bayer - November Meeting LER</v>
          </cell>
        </row>
        <row r="61">
          <cell r="A61" t="str">
            <v>Bayer audit code</v>
          </cell>
        </row>
        <row r="62">
          <cell r="A62" t="str">
            <v>Bayer Proj Plan &amp; Proj Mgt</v>
          </cell>
        </row>
        <row r="63">
          <cell r="A63" t="str">
            <v>Bayer YED Disclosure</v>
          </cell>
        </row>
        <row r="64">
          <cell r="A64" t="str">
            <v>LTD Valuation</v>
          </cell>
        </row>
        <row r="65">
          <cell r="A65" t="str">
            <v>Bridgestone - Data Clean Up</v>
          </cell>
        </row>
        <row r="66">
          <cell r="A66" t="str">
            <v>2016 Asset</v>
          </cell>
        </row>
        <row r="67">
          <cell r="A67" t="str">
            <v>2016 Billing/Invoicing</v>
          </cell>
        </row>
        <row r="68">
          <cell r="A68" t="str">
            <v>2016 Claims</v>
          </cell>
        </row>
        <row r="69">
          <cell r="A69" t="str">
            <v>2016 Client Deliverables (including YED 2015 Reports)</v>
          </cell>
        </row>
        <row r="70">
          <cell r="A70" t="str">
            <v>2016 Forecasts/Channel Updates</v>
          </cell>
        </row>
        <row r="71">
          <cell r="A71" t="str">
            <v>2016 Government Forms</v>
          </cell>
        </row>
        <row r="72">
          <cell r="A72" t="str">
            <v>2016 In Scope Data</v>
          </cell>
        </row>
        <row r="73">
          <cell r="A73" t="str">
            <v>2016 N/A</v>
          </cell>
        </row>
        <row r="74">
          <cell r="A74" t="str">
            <v>2016 New Business</v>
          </cell>
        </row>
        <row r="75">
          <cell r="A75" t="str">
            <v>2016 Programming/Liability/Results</v>
          </cell>
        </row>
        <row r="76">
          <cell r="A76" t="str">
            <v>2016 Project management</v>
          </cell>
        </row>
        <row r="77">
          <cell r="A77" t="str">
            <v>2017 Assets</v>
          </cell>
        </row>
        <row r="78">
          <cell r="A78" t="str">
            <v>2017 Billing/Invoicing</v>
          </cell>
        </row>
        <row r="79">
          <cell r="A79" t="str">
            <v>2017 Claims</v>
          </cell>
        </row>
        <row r="80">
          <cell r="A80" t="str">
            <v>2017 Client Deliverables</v>
          </cell>
        </row>
        <row r="81">
          <cell r="A81" t="str">
            <v>2017 DO NOT USE - For YED2017</v>
          </cell>
        </row>
        <row r="82">
          <cell r="A82" t="str">
            <v>2017 Forecasts/Channel Updates</v>
          </cell>
        </row>
        <row r="83">
          <cell r="A83" t="str">
            <v>2017 Government Forms</v>
          </cell>
        </row>
        <row r="84">
          <cell r="A84" t="str">
            <v>2017 In Scope Data</v>
          </cell>
        </row>
        <row r="85">
          <cell r="A85" t="str">
            <v>2017 N/A</v>
          </cell>
        </row>
        <row r="86">
          <cell r="A86" t="str">
            <v>2017 Non Trust Adhoc Code 1 (Shared Services)</v>
          </cell>
        </row>
        <row r="87">
          <cell r="A87" t="str">
            <v>2017 Non Trust Adhoc Code 2 (Scott Sullivan)</v>
          </cell>
        </row>
        <row r="88">
          <cell r="A88" t="str">
            <v>2017 Non Trust Adhoc Code 3 (Pam deVeer)</v>
          </cell>
        </row>
        <row r="89">
          <cell r="A89" t="str">
            <v>2017 Non Trust Adhoc Code 4 (Dave Yurmuth)</v>
          </cell>
        </row>
        <row r="90">
          <cell r="A90" t="str">
            <v>2017 Programming/Liabilities/Results</v>
          </cell>
        </row>
        <row r="91">
          <cell r="A91" t="str">
            <v>2017 Trust Adhoc Code</v>
          </cell>
        </row>
        <row r="92">
          <cell r="A92" t="str">
            <v>Auditor's request</v>
          </cell>
        </row>
        <row r="93">
          <cell r="A93" t="str">
            <v>Auditor's request 2016</v>
          </cell>
        </row>
        <row r="94">
          <cell r="A94" t="str">
            <v>BAI Experience Study</v>
          </cell>
        </row>
        <row r="95">
          <cell r="A95" t="str">
            <v>BAI Liability Conversion</v>
          </cell>
        </row>
        <row r="96">
          <cell r="A96" t="str">
            <v xml:space="preserve">BAI Project Management </v>
          </cell>
        </row>
        <row r="97">
          <cell r="A97" t="str">
            <v>BAI Section 199</v>
          </cell>
        </row>
        <row r="98">
          <cell r="A98" t="str">
            <v>Bridgestone 5-year age bracket counts</v>
          </cell>
        </row>
        <row r="99">
          <cell r="A99" t="str">
            <v>Bridgestone Data Process</v>
          </cell>
        </row>
        <row r="100">
          <cell r="A100" t="str">
            <v>BSAM - Shutdown Scenarios</v>
          </cell>
        </row>
        <row r="101">
          <cell r="A101" t="str">
            <v>Data Coversion</v>
          </cell>
        </row>
        <row r="102">
          <cell r="A102" t="str">
            <v>Disclosure Exhibits and Ratelinks for YED 2016</v>
          </cell>
        </row>
        <row r="103">
          <cell r="A103" t="str">
            <v>Forcasting</v>
          </cell>
        </row>
        <row r="104">
          <cell r="A104" t="str">
            <v>Liability and Results</v>
          </cell>
        </row>
        <row r="105">
          <cell r="A105" t="str">
            <v>Non-Billable Work</v>
          </cell>
        </row>
        <row r="106">
          <cell r="A106" t="str">
            <v>Plan Design Pricing</v>
          </cell>
        </row>
        <row r="107">
          <cell r="A107" t="str">
            <v>Chargeurs Adhoc (any task code, just comment)</v>
          </cell>
        </row>
        <row r="108">
          <cell r="A108" t="str">
            <v>Chargeurs Assets</v>
          </cell>
        </row>
        <row r="109">
          <cell r="A109" t="str">
            <v>Chargeurs Assumptions</v>
          </cell>
        </row>
        <row r="110">
          <cell r="A110" t="str">
            <v>Chargeurs Auditors</v>
          </cell>
        </row>
        <row r="111">
          <cell r="A111" t="str">
            <v>Chargeurs Claims analysis</v>
          </cell>
        </row>
        <row r="112">
          <cell r="A112" t="str">
            <v>Chargeurs Data</v>
          </cell>
        </row>
        <row r="113">
          <cell r="A113" t="str">
            <v>Chargeurs Forecasts</v>
          </cell>
        </row>
        <row r="114">
          <cell r="A114" t="str">
            <v>Chargeurs Government forms (PBGC, AFN, 5500, etc.)</v>
          </cell>
        </row>
        <row r="115">
          <cell r="A115" t="str">
            <v>Chargeurs Liabilitites, results</v>
          </cell>
        </row>
        <row r="116">
          <cell r="A116" t="str">
            <v>Chargeurs Miscellaneous (include comment)</v>
          </cell>
        </row>
        <row r="117">
          <cell r="A117" t="str">
            <v>Chargeurs Project Management</v>
          </cell>
        </row>
        <row r="118">
          <cell r="A118" t="str">
            <v>Chargeurs Reports, presentations</v>
          </cell>
        </row>
        <row r="119">
          <cell r="A119" t="str">
            <v>Chargeurs YED</v>
          </cell>
        </row>
        <row r="120">
          <cell r="A120" t="str">
            <v>OLD Benefit Calculation/Data</v>
          </cell>
        </row>
        <row r="121">
          <cell r="A121" t="str">
            <v>OLD Chargeurs Project Management</v>
          </cell>
        </row>
        <row r="122">
          <cell r="A122" t="str">
            <v>OLD Charguers Disclosure</v>
          </cell>
        </row>
        <row r="123">
          <cell r="A123" t="str">
            <v>OLD General Non-billable</v>
          </cell>
        </row>
        <row r="124">
          <cell r="A124" t="str">
            <v>OLD RP2014 Mortality Study/ Report and Mtg</v>
          </cell>
        </row>
        <row r="125">
          <cell r="A125" t="str">
            <v>OLD Valuation Report/ Results Dev</v>
          </cell>
        </row>
        <row r="126">
          <cell r="A126" t="str">
            <v>OLD Valuation with BLS</v>
          </cell>
        </row>
        <row r="127">
          <cell r="A127" t="str">
            <v>Plan Termination Study</v>
          </cell>
        </row>
        <row r="128">
          <cell r="A128" t="str">
            <v>Covestro audit code</v>
          </cell>
        </row>
        <row r="129">
          <cell r="A129" t="str">
            <v>YED disclosure/IAS19</v>
          </cell>
        </row>
        <row r="130">
          <cell r="A130" t="str">
            <v>Ad Hoc 2</v>
          </cell>
        </row>
        <row r="131">
          <cell r="A131" t="str">
            <v>Ad Hoc 3</v>
          </cell>
        </row>
        <row r="132">
          <cell r="A132" t="str">
            <v>Assets</v>
          </cell>
        </row>
        <row r="133">
          <cell r="A133" t="str">
            <v>Assumption Setting</v>
          </cell>
        </row>
        <row r="134">
          <cell r="A134" t="str">
            <v>Auditor Data Listing</v>
          </cell>
        </row>
        <row r="135">
          <cell r="A135" t="str">
            <v>Calcs &amp; Results Dev</v>
          </cell>
        </row>
        <row r="136">
          <cell r="A136" t="str">
            <v>Claim Analysis &amp; Dev</v>
          </cell>
        </row>
        <row r="137">
          <cell r="A137" t="str">
            <v>Data</v>
          </cell>
        </row>
        <row r="138">
          <cell r="A138" t="str">
            <v>Eramet New Business</v>
          </cell>
        </row>
        <row r="139">
          <cell r="A139" t="str">
            <v>Fix Fee Project - Val and Gov Forms</v>
          </cell>
        </row>
        <row r="140">
          <cell r="A140" t="str">
            <v>Forecasting</v>
          </cell>
        </row>
        <row r="141">
          <cell r="A141" t="str">
            <v>IAS19 work/YED disclosure</v>
          </cell>
        </row>
        <row r="142">
          <cell r="A142" t="str">
            <v>Report Prepare and Deliver</v>
          </cell>
        </row>
        <row r="143">
          <cell r="A143" t="str">
            <v>Team management meeting</v>
          </cell>
        </row>
        <row r="144">
          <cell r="A144" t="str">
            <v>First Fin Fixed Fee - Adhoc 1</v>
          </cell>
        </row>
        <row r="145">
          <cell r="A145" t="str">
            <v>First Fin Fixed Fee - Adhoc 2</v>
          </cell>
        </row>
        <row r="146">
          <cell r="A146" t="str">
            <v>First Fin Fixed Fee - Adhoc 3</v>
          </cell>
        </row>
        <row r="147">
          <cell r="A147" t="str">
            <v>First Fin Fixed Fee - Assets</v>
          </cell>
        </row>
        <row r="148">
          <cell r="A148" t="str">
            <v>First Fin Fixed Fee - Assumption Setting</v>
          </cell>
        </row>
        <row r="149">
          <cell r="A149" t="str">
            <v>First Fin Fixed Fee - Calcs &amp; Results Dev</v>
          </cell>
        </row>
        <row r="150">
          <cell r="A150" t="str">
            <v>First Fin Fixed Fee - Claim Analysis &amp; Dev</v>
          </cell>
        </row>
        <row r="151">
          <cell r="A151" t="str">
            <v>First Fin Fixed Fee - Data</v>
          </cell>
        </row>
        <row r="152">
          <cell r="A152" t="str">
            <v>First Fin Fixed Fee - Forecasting</v>
          </cell>
        </row>
        <row r="153">
          <cell r="A153" t="str">
            <v>First Fin Fixed Fee - Report Prep &amp; Deliv</v>
          </cell>
        </row>
        <row r="154">
          <cell r="A154" t="str">
            <v>First Fin Fixed Fee - Year-end Disclosure</v>
          </cell>
        </row>
        <row r="155">
          <cell r="A155" t="str">
            <v>First Fin OOS - Adhoc 1</v>
          </cell>
        </row>
        <row r="156">
          <cell r="A156" t="str">
            <v>First Fin OOS - Adhoc 2</v>
          </cell>
        </row>
        <row r="157">
          <cell r="A157" t="str">
            <v>First Fin OOS - Adhoc 3</v>
          </cell>
        </row>
        <row r="158">
          <cell r="A158" t="str">
            <v>First Fin OOS - Analysis/Results Dev</v>
          </cell>
        </row>
        <row r="159">
          <cell r="A159" t="str">
            <v>First Fin OOS - Data</v>
          </cell>
        </row>
        <row r="160">
          <cell r="A160" t="str">
            <v>First Fin OOS - Reporting &amp; Meetings</v>
          </cell>
        </row>
        <row r="161">
          <cell r="A161" t="str">
            <v>Mortality Creditbility Tool</v>
          </cell>
        </row>
        <row r="162">
          <cell r="A162" t="str">
            <v>Materion Non-Trust 01.01-NB.New Business</v>
          </cell>
        </row>
        <row r="163">
          <cell r="A163" t="str">
            <v>Materion Non-Trust 01.02-NB.Other NonBillable</v>
          </cell>
        </row>
        <row r="164">
          <cell r="A164" t="str">
            <v>Materion Non-Trust 02.00-Billing &amp; Fin Mgt</v>
          </cell>
        </row>
        <row r="165">
          <cell r="A165" t="str">
            <v>Materion Non-Trust 03.00-Proj Plan &amp; Proj Mgt</v>
          </cell>
        </row>
        <row r="166">
          <cell r="A166" t="str">
            <v>Materion Non-Trust 04.01-Data</v>
          </cell>
        </row>
        <row r="167">
          <cell r="A167" t="str">
            <v>Materion Non-Trust 04.02-Assumption Setting</v>
          </cell>
        </row>
        <row r="168">
          <cell r="A168" t="str">
            <v>Materion Non-Trust 04.03-Assets</v>
          </cell>
        </row>
        <row r="169">
          <cell r="A169" t="str">
            <v>Materion Non-Trust 04.04-Claim Analysis &amp; Dev</v>
          </cell>
        </row>
        <row r="170">
          <cell r="A170" t="str">
            <v>Materion Non-Trust 04.05-Calcs &amp; Results Dev</v>
          </cell>
        </row>
        <row r="171">
          <cell r="A171" t="str">
            <v>Materion Non-Trust 04.06-Report Prep &amp; Deliv</v>
          </cell>
        </row>
        <row r="172">
          <cell r="A172" t="str">
            <v>Materion Non-Trust 04.07-Forecasting</v>
          </cell>
        </row>
        <row r="173">
          <cell r="A173" t="str">
            <v>Materion Non-Trust 04.08-Year-End Disclosure</v>
          </cell>
        </row>
        <row r="174">
          <cell r="A174" t="str">
            <v>Materion Non-Trust 04.09-Ad Hoc 1</v>
          </cell>
        </row>
        <row r="175">
          <cell r="A175" t="str">
            <v>Materion Non-Trust 04.10-Ad Hoc 2</v>
          </cell>
        </row>
        <row r="176">
          <cell r="A176" t="str">
            <v>Materion Non-Trust 04.11-Ad Hoc 3</v>
          </cell>
        </row>
        <row r="177">
          <cell r="A177" t="str">
            <v>Materion OOS 01.01-NB.New Business</v>
          </cell>
        </row>
        <row r="178">
          <cell r="A178" t="str">
            <v>Materion OOS 01.02-NB.Other NonBillable</v>
          </cell>
        </row>
        <row r="179">
          <cell r="A179" t="str">
            <v>Materion OOS 02.00-Billing &amp; Fin Mgt</v>
          </cell>
        </row>
        <row r="180">
          <cell r="A180" t="str">
            <v>Materion OOS 03.00-Proj Plan &amp; Proj Mgt</v>
          </cell>
        </row>
        <row r="181">
          <cell r="A181" t="str">
            <v>Materion OOS 04.01-Data</v>
          </cell>
        </row>
        <row r="182">
          <cell r="A182" t="str">
            <v>Materion OOS 04.02-Assumption Setting</v>
          </cell>
        </row>
        <row r="183">
          <cell r="A183" t="str">
            <v>Materion OOS 04.03-Assets</v>
          </cell>
        </row>
        <row r="184">
          <cell r="A184" t="str">
            <v>Materion OOS 04.04-Claim Analysis &amp; Dev</v>
          </cell>
        </row>
        <row r="185">
          <cell r="A185" t="str">
            <v>Materion OOS 04.05-Calcs &amp; Results Dev (Disc Dis mort)</v>
          </cell>
        </row>
        <row r="186">
          <cell r="A186" t="str">
            <v>Materion OOS 04.06-Report Prep &amp; Deliv</v>
          </cell>
        </row>
        <row r="187">
          <cell r="A187" t="str">
            <v>Materion OOS 04.07-Forecasting</v>
          </cell>
        </row>
        <row r="188">
          <cell r="A188" t="str">
            <v>Materion OOS 04.08-Year-End Disclosure</v>
          </cell>
        </row>
        <row r="189">
          <cell r="A189" t="str">
            <v>Materion OOS 04.09-Ad Hoc 1 (LS factors)</v>
          </cell>
        </row>
        <row r="190">
          <cell r="A190" t="str">
            <v>Materion OOS 04.10-Ad Hoc 2 (gov forms)</v>
          </cell>
        </row>
        <row r="191">
          <cell r="A191" t="str">
            <v>Materion OOS 04.11-Ad Hoc 3 (plan freeze/plan design)</v>
          </cell>
        </row>
        <row r="192">
          <cell r="A192" t="str">
            <v>Materion Trust 01.01-NB.New Business</v>
          </cell>
        </row>
        <row r="193">
          <cell r="A193" t="str">
            <v>Materion Trust 01.02-NB.Other NonBillable</v>
          </cell>
        </row>
        <row r="194">
          <cell r="A194" t="str">
            <v>Materion Trust 02.00-Billing &amp; Fin Mgt</v>
          </cell>
        </row>
        <row r="195">
          <cell r="A195" t="str">
            <v>Materion Trust 03.00-Proj Plan &amp; Proj Mgt</v>
          </cell>
        </row>
        <row r="196">
          <cell r="A196" t="str">
            <v>Materion Trust 04.01-FY Budget &amp; Target</v>
          </cell>
        </row>
        <row r="197">
          <cell r="A197" t="str">
            <v>Materion Trust 04.02-Flex Pricing</v>
          </cell>
        </row>
        <row r="198">
          <cell r="A198" t="str">
            <v>Materion Trust 04.03-Strategy/LT Planning</v>
          </cell>
        </row>
        <row r="199">
          <cell r="A199" t="str">
            <v>Materion Trust 04.04-Other/Miscellaneous</v>
          </cell>
        </row>
        <row r="200">
          <cell r="A200" t="str">
            <v>Materion Trust 04.05-Calcs &amp; Results Dev</v>
          </cell>
        </row>
        <row r="201">
          <cell r="A201" t="str">
            <v>Materion Trust 04.06-Report Prep &amp; Deliv</v>
          </cell>
        </row>
        <row r="202">
          <cell r="A202" t="str">
            <v>Materion Trust 04.07-Forecasting</v>
          </cell>
        </row>
        <row r="203">
          <cell r="A203" t="str">
            <v>Materion Trust 04.08-Year-End Disclosure</v>
          </cell>
        </row>
        <row r="204">
          <cell r="A204" t="str">
            <v>Materion Trust 04.09-Ad Hoc 1</v>
          </cell>
        </row>
        <row r="205">
          <cell r="A205" t="str">
            <v>Materion Trust 04.10-Ad Hoc 2</v>
          </cell>
        </row>
        <row r="206">
          <cell r="A206" t="str">
            <v>Materion Trust 04.11-Ad Hoc 3</v>
          </cell>
        </row>
        <row r="207">
          <cell r="A207" t="str">
            <v>2014 Disclosure</v>
          </cell>
        </row>
        <row r="208">
          <cell r="A208" t="str">
            <v>NG - Inactive CAS Payment</v>
          </cell>
        </row>
        <row r="209">
          <cell r="A209" t="str">
            <v>SRIP SWIFT 4</v>
          </cell>
        </row>
        <row r="210">
          <cell r="A210" t="str">
            <v>OPEB Valuation</v>
          </cell>
        </row>
        <row r="211">
          <cell r="A211" t="str">
            <v>Billing and Filing Mgt</v>
          </cell>
        </row>
        <row r="212">
          <cell r="A212" t="str">
            <v>Calculation &amp; Results Dev</v>
          </cell>
        </row>
        <row r="213">
          <cell r="A213" t="str">
            <v>Calculator update</v>
          </cell>
        </row>
        <row r="214">
          <cell r="A214" t="str">
            <v>New Business</v>
          </cell>
        </row>
        <row r="215">
          <cell r="A215" t="str">
            <v>Other NonBillable</v>
          </cell>
        </row>
        <row r="216">
          <cell r="A216" t="str">
            <v>Premier Asset</v>
          </cell>
        </row>
        <row r="217">
          <cell r="A217" t="str">
            <v>Premier Assumption Setting</v>
          </cell>
        </row>
        <row r="218">
          <cell r="A218" t="str">
            <v>Premier Claim Analysis &amp; Dev</v>
          </cell>
        </row>
        <row r="219">
          <cell r="A219" t="str">
            <v>Premier Data Process</v>
          </cell>
        </row>
        <row r="220">
          <cell r="A220" t="str">
            <v>Project Management</v>
          </cell>
        </row>
        <row r="221">
          <cell r="A221" t="str">
            <v>Reports and Projections</v>
          </cell>
        </row>
        <row r="222">
          <cell r="A222" t="str">
            <v>SWIFT</v>
          </cell>
        </row>
        <row r="223">
          <cell r="A223" t="str">
            <v>Valuation</v>
          </cell>
        </row>
        <row r="224">
          <cell r="A224" t="str">
            <v>Weldon</v>
          </cell>
        </row>
        <row r="225">
          <cell r="A225" t="str">
            <v>Salem BLS</v>
          </cell>
        </row>
        <row r="226">
          <cell r="A226" t="str">
            <v>LTD OOS</v>
          </cell>
        </row>
        <row r="227">
          <cell r="A227" t="str">
            <v>PRW OOS</v>
          </cell>
        </row>
        <row r="228">
          <cell r="A228" t="str">
            <v>The Osborn Ad Hoc 1</v>
          </cell>
        </row>
        <row r="229">
          <cell r="A229" t="str">
            <v>The Osborn Ad Hoc 2</v>
          </cell>
        </row>
        <row r="230">
          <cell r="A230" t="str">
            <v>The Osborn Ad Hoc 3</v>
          </cell>
        </row>
        <row r="231">
          <cell r="A231" t="str">
            <v>The Osborn Asset</v>
          </cell>
        </row>
        <row r="232">
          <cell r="A232" t="str">
            <v>The Osborn Assumption Setting</v>
          </cell>
        </row>
        <row r="233">
          <cell r="A233" t="str">
            <v>The Osborn Calcs &amp; Results Dev</v>
          </cell>
        </row>
        <row r="234">
          <cell r="A234" t="str">
            <v>The Osborn Claim Analysis &amp; Dev</v>
          </cell>
        </row>
        <row r="235">
          <cell r="A235" t="str">
            <v>The Osborn Data</v>
          </cell>
        </row>
        <row r="236">
          <cell r="A236" t="str">
            <v>The Osborn Forecasting</v>
          </cell>
        </row>
        <row r="237">
          <cell r="A237" t="str">
            <v>The Osborn Proj Plan &amp; Proj Mgt (Expense)</v>
          </cell>
        </row>
        <row r="238">
          <cell r="A238" t="str">
            <v>The Osborn Reports and Deliverables</v>
          </cell>
        </row>
        <row r="239">
          <cell r="A239" t="str">
            <v>The Osborn Year-End Disclosure</v>
          </cell>
        </row>
        <row r="240">
          <cell r="A240" t="str">
            <v>Data verification collecting changes</v>
          </cell>
        </row>
        <row r="241">
          <cell r="A241" t="str">
            <v xml:space="preserve">Data Verification Data Support </v>
          </cell>
        </row>
        <row r="242">
          <cell r="A242" t="str">
            <v>Dawson postret death processing</v>
          </cell>
        </row>
        <row r="243">
          <cell r="A243" t="str">
            <v>Disclosre work related to Pioneer (Stub Period/ rollforward sheet)</v>
          </cell>
        </row>
        <row r="244">
          <cell r="A244" t="str">
            <v>Fix Fee - Annual Funding Notices</v>
          </cell>
        </row>
        <row r="245">
          <cell r="A245" t="str">
            <v>Fix Fee - ASC 965 OPEB Bargaining Plan Due to VEBA Funding</v>
          </cell>
        </row>
        <row r="246">
          <cell r="A246" t="str">
            <v>Fix Fee - Bargaining Plan Surviving Spouses Annuity Equv/Min Distrib</v>
          </cell>
        </row>
        <row r="247">
          <cell r="A247" t="str">
            <v>Fix Fee - BOND: Link  Pension + OPEB  (1 iteration and report)</v>
          </cell>
        </row>
        <row r="248">
          <cell r="A248" t="str">
            <v>Fix Fee - Changing Quantify Data Process</v>
          </cell>
        </row>
        <row r="249">
          <cell r="A249" t="str">
            <v>Fix Fee - Counts for PBGC/Form 5500</v>
          </cell>
        </row>
        <row r="250">
          <cell r="A250" t="str">
            <v>Fix Fee - Data Request (Pension + OPEB)</v>
          </cell>
        </row>
        <row r="251">
          <cell r="A251" t="str">
            <v>Fix Fee - Disclosure Planning Meeting (Pension + OPEB)</v>
          </cell>
        </row>
        <row r="252">
          <cell r="A252" t="str">
            <v>Fix Fee - Elections - PPA Assumptions and Credit Balance</v>
          </cell>
        </row>
        <row r="253">
          <cell r="A253" t="str">
            <v>Fix Fee - Forecaster - January Update for assets, discount rate and benefit payments</v>
          </cell>
        </row>
        <row r="254">
          <cell r="A254" t="str">
            <v>Fix Fee - Forecaster - June Update for census and val results</v>
          </cell>
        </row>
        <row r="255">
          <cell r="A255" t="str">
            <v>Fix Fee - fxAct Software Update</v>
          </cell>
        </row>
        <row r="256">
          <cell r="A256" t="str">
            <v>Fix Fee - Internal General Valuation Planning (see separate code for External Val Planning Mtg at Timken)</v>
          </cell>
        </row>
        <row r="257">
          <cell r="A257" t="str">
            <v>Fix Fee - Notify Union of Actuarial Assumptions Used for Bargaining Plan benefit calculations</v>
          </cell>
        </row>
        <row r="258">
          <cell r="A258" t="str">
            <v>Fix Fee - OPEB Allocations</v>
          </cell>
        </row>
        <row r="259">
          <cell r="A259" t="str">
            <v>Fix Fee - OPEB Disclosure</v>
          </cell>
        </row>
        <row r="260">
          <cell r="A260" t="str">
            <v>Fix Fee - OPEB Expense Valuation (data work / expense current year / 5 year expense projection)</v>
          </cell>
        </row>
        <row r="261">
          <cell r="A261" t="str">
            <v>Fix Fee - OPEB Updated Expense - January</v>
          </cell>
        </row>
        <row r="262">
          <cell r="A262" t="str">
            <v>Fix Fee - PBGC Electronic Filing</v>
          </cell>
        </row>
        <row r="263">
          <cell r="A263" t="str">
            <v>Fix Fee - Pension - 5 year projection cash funding</v>
          </cell>
        </row>
        <row r="264">
          <cell r="A264" t="str">
            <v>Fix Fee - Pension - 5 year projection pension expense</v>
          </cell>
        </row>
        <row r="265">
          <cell r="A265" t="str">
            <v>Fix Fee - Pension - Current Year Expense (includes expense reconciliation)</v>
          </cell>
        </row>
        <row r="266">
          <cell r="A266" t="str">
            <v>Fix Fee - Pension - Current Year Funding Valuation (including report)</v>
          </cell>
        </row>
        <row r="267">
          <cell r="A267" t="str">
            <v>Fix Fee - Pension - Data Work (In Scope - see separate code for Changing Quantify Data Process)</v>
          </cell>
        </row>
        <row r="268">
          <cell r="A268" t="str">
            <v>Fix Fee - Pension - Gain/Loss Analysis</v>
          </cell>
        </row>
        <row r="269">
          <cell r="A269" t="str">
            <v>Fix Fee - Pension Allocations</v>
          </cell>
        </row>
        <row r="270">
          <cell r="A270" t="str">
            <v>Fix Fee - Pension Census Upload for Plan Auditors</v>
          </cell>
        </row>
        <row r="271">
          <cell r="A271" t="str">
            <v>Fix Fee - Pension Disclosure</v>
          </cell>
        </row>
        <row r="272">
          <cell r="A272" t="str">
            <v>Fix Fee - Relative Value Notices Update</v>
          </cell>
        </row>
        <row r="273">
          <cell r="A273" t="str">
            <v>Fix Fee - Schedules SB</v>
          </cell>
        </row>
        <row r="274">
          <cell r="A274" t="str">
            <v>Fix Fee - Update Spreadsheet to Allocate Cash Contribution</v>
          </cell>
        </row>
        <row r="275">
          <cell r="A275" t="str">
            <v>Fix Fee - Valuation Planning Meeting at Timken (Pension + OPEB)</v>
          </cell>
        </row>
        <row r="276">
          <cell r="A276" t="str">
            <v>Fix Fee - Valuation Results Meeting - Pension + OPEB  (Prep / Slide Deck / Attendance)</v>
          </cell>
        </row>
        <row r="277">
          <cell r="A277" t="str">
            <v>Implementation - Meetings</v>
          </cell>
        </row>
        <row r="278">
          <cell r="A278" t="str">
            <v>Pioneer Annuity Purchase T&amp;E Services - Data Cleanup</v>
          </cell>
        </row>
        <row r="279">
          <cell r="A279" t="str">
            <v>Pioneer Annuity Purchase T&amp;E Services - Data File Preparation</v>
          </cell>
        </row>
        <row r="280">
          <cell r="A280" t="str">
            <v>Pioneer Annuity Purchase T&amp;E Services - Independent Fiduciary &amp; Legal Support</v>
          </cell>
        </row>
        <row r="281">
          <cell r="A281" t="str">
            <v>Pioneer Fixed Fee - Annuity Placement Services</v>
          </cell>
        </row>
        <row r="282">
          <cell r="A282" t="str">
            <v>Pioneer Fixed Fee - Financial Analysis including MED</v>
          </cell>
        </row>
        <row r="283">
          <cell r="A283" t="str">
            <v>Pioneer Fixed Fee - Project Management</v>
          </cell>
        </row>
        <row r="284">
          <cell r="A284" t="str">
            <v>Project Dawson</v>
          </cell>
        </row>
        <row r="285">
          <cell r="A285" t="str">
            <v>Project Pioneer - June work</v>
          </cell>
        </row>
        <row r="286">
          <cell r="A286" t="str">
            <v>Timken OOS - 04.01 TLMT Trust</v>
          </cell>
        </row>
        <row r="287">
          <cell r="A287" t="str">
            <v>Timken OOS - 04.02 TLMT Trust</v>
          </cell>
        </row>
        <row r="288">
          <cell r="A288" t="str">
            <v>Timken OOS - 04.03 TLMT Trust</v>
          </cell>
        </row>
        <row r="289">
          <cell r="A289" t="str">
            <v>Timken OOS - 04.04 TLMT Trust</v>
          </cell>
        </row>
        <row r="290">
          <cell r="A290" t="str">
            <v>Timken OOS - 04.05 Barg Trust</v>
          </cell>
        </row>
        <row r="291">
          <cell r="A291" t="str">
            <v>Timken OOS - 04.06 Barg Trust</v>
          </cell>
        </row>
        <row r="292">
          <cell r="A292" t="str">
            <v>Timken OOS - 04.07 Barg Trust</v>
          </cell>
        </row>
        <row r="293">
          <cell r="A293" t="str">
            <v>Timken OOS - 04.08 Barg Trust</v>
          </cell>
        </row>
        <row r="294">
          <cell r="A294" t="str">
            <v>Timken OOS - 04.09 Non Trust</v>
          </cell>
        </row>
        <row r="295">
          <cell r="A295" t="str">
            <v>Timken OOS - 04.10 Non Trust</v>
          </cell>
        </row>
        <row r="296">
          <cell r="A296" t="str">
            <v>Timken OOS - 04.11 Non Trust</v>
          </cell>
        </row>
        <row r="297">
          <cell r="A297" t="str">
            <v>Timken OOS - 04.12 Non Trust</v>
          </cell>
        </row>
        <row r="298">
          <cell r="A298" t="str">
            <v>Timken OOS - Billing</v>
          </cell>
        </row>
        <row r="299">
          <cell r="A299" t="str">
            <v>Timken OOS - Proj Mgt, Travel</v>
          </cell>
        </row>
        <row r="300">
          <cell r="A300" t="str">
            <v>Timken TWIS Project</v>
          </cell>
        </row>
        <row r="301">
          <cell r="A301" t="str">
            <v>YED Disclosure In-Scope/Bargaining Work</v>
          </cell>
        </row>
        <row r="302">
          <cell r="A302" t="str">
            <v>YED Disclosure In-Scope/TLMT work</v>
          </cell>
        </row>
        <row r="303">
          <cell r="A303" t="str">
            <v>Timken BLS - Benefit Recalculations</v>
          </cell>
        </row>
        <row r="304">
          <cell r="A304" t="str">
            <v>Timken BLS - Billing &amp; Fin Mgt</v>
          </cell>
        </row>
        <row r="305">
          <cell r="A305" t="str">
            <v>Timken BLS - Calcs-Dev</v>
          </cell>
        </row>
        <row r="306">
          <cell r="A306" t="str">
            <v>Timken BLS - Call Center</v>
          </cell>
        </row>
        <row r="307">
          <cell r="A307" t="str">
            <v>Timken BLS - Case Management</v>
          </cell>
        </row>
        <row r="308">
          <cell r="A308" t="str">
            <v>Timken BLS - Communications</v>
          </cell>
        </row>
        <row r="309">
          <cell r="A309" t="str">
            <v>Timken BLS - Data</v>
          </cell>
        </row>
        <row r="310">
          <cell r="A310" t="str">
            <v>Timken BLS - EEpoint</v>
          </cell>
        </row>
        <row r="311">
          <cell r="A311" t="str">
            <v>Timken BLS - Fulfillment/Mailing</v>
          </cell>
        </row>
        <row r="312">
          <cell r="A312" t="str">
            <v>Timken BLS - Kits-Development</v>
          </cell>
        </row>
        <row r="313">
          <cell r="A313" t="str">
            <v>Timken BLS - Meetings</v>
          </cell>
        </row>
        <row r="314">
          <cell r="A314" t="str">
            <v>Timken BLS - New Bus</v>
          </cell>
        </row>
        <row r="315">
          <cell r="A315" t="str">
            <v>Timken BLS - Other NonBill</v>
          </cell>
        </row>
        <row r="316">
          <cell r="A316" t="str">
            <v>Timken BLS - PBO Estimate</v>
          </cell>
        </row>
        <row r="317">
          <cell r="A317" t="str">
            <v>Timken BLS - PM</v>
          </cell>
        </row>
        <row r="318">
          <cell r="A318" t="str">
            <v>Timken BLS - Recalculations</v>
          </cell>
        </row>
        <row r="319">
          <cell r="A319" t="str">
            <v>Timken BLS - Reporting</v>
          </cell>
        </row>
        <row r="320">
          <cell r="A320" t="str">
            <v>Timken BLS - Review-returned kits</v>
          </cell>
        </row>
        <row r="321">
          <cell r="A321" t="str">
            <v>Timken BLS - Specs</v>
          </cell>
        </row>
        <row r="322">
          <cell r="A322" t="str">
            <v>Timken BLS - Trustee File</v>
          </cell>
        </row>
        <row r="323">
          <cell r="A323" t="str">
            <v>TimkenSteel 02.00 OOS Billing</v>
          </cell>
        </row>
        <row r="324">
          <cell r="A324" t="str">
            <v>TimkenSteel 03.00 OOS Travel</v>
          </cell>
        </row>
        <row r="325">
          <cell r="A325" t="str">
            <v>TimkenSteel 04.01 OOS Barg Trust</v>
          </cell>
        </row>
        <row r="326">
          <cell r="A326" t="str">
            <v>TimkenSteel 04.02 OOS Barg Trust</v>
          </cell>
        </row>
        <row r="327">
          <cell r="A327" t="str">
            <v>TimkenSteel 04.03 OOS Barg Trust</v>
          </cell>
        </row>
        <row r="328">
          <cell r="A328" t="str">
            <v>TimkenSteel 04.04 OOS NonBarg Trust</v>
          </cell>
        </row>
        <row r="329">
          <cell r="A329" t="str">
            <v>TimkenSteel 04.05 OOS NonBarg Trust</v>
          </cell>
        </row>
        <row r="330">
          <cell r="A330" t="str">
            <v>TimkenSteel 04.06 OOS NonBarg Trust</v>
          </cell>
        </row>
        <row r="331">
          <cell r="A331" t="str">
            <v>TimkenSteel 04.07 OOS Non-Trust</v>
          </cell>
        </row>
        <row r="332">
          <cell r="A332" t="str">
            <v>TimkenSteel 04.08 OOS Non-Trust</v>
          </cell>
        </row>
        <row r="333">
          <cell r="A333" t="str">
            <v>TimkenSteel 04.09 OOS Non-Trust</v>
          </cell>
        </row>
        <row r="334">
          <cell r="A334" t="str">
            <v>TimkenSteel 04.10 OOS Misc</v>
          </cell>
        </row>
        <row r="335">
          <cell r="A335" t="str">
            <v>TimkenSteel 04.11 OOS Misc</v>
          </cell>
        </row>
        <row r="336">
          <cell r="A336" t="str">
            <v>TimkenSteel 04.12 OOS Misc</v>
          </cell>
        </row>
        <row r="337">
          <cell r="A337" t="str">
            <v>TimkenSteel Val - ad hoc #1</v>
          </cell>
        </row>
        <row r="338">
          <cell r="A338" t="str">
            <v>TimkenSteel Val - ad hoc #2</v>
          </cell>
        </row>
        <row r="339">
          <cell r="A339" t="str">
            <v>TimkenSteel Val - ad hoc #3</v>
          </cell>
        </row>
        <row r="340">
          <cell r="A340" t="str">
            <v>TimkenSteel Val - assets</v>
          </cell>
        </row>
        <row r="341">
          <cell r="A341" t="str">
            <v>TimkenSteel Val - assumptions</v>
          </cell>
        </row>
        <row r="342">
          <cell r="A342" t="str">
            <v>TimkenSteel Val - billing</v>
          </cell>
        </row>
        <row r="343">
          <cell r="A343" t="str">
            <v>TimkenSteel Val - claims</v>
          </cell>
        </row>
        <row r="344">
          <cell r="A344" t="str">
            <v>TimkenSteel Val - data</v>
          </cell>
        </row>
        <row r="345">
          <cell r="A345" t="str">
            <v>TimkenSteel Val - disclosure</v>
          </cell>
        </row>
        <row r="346">
          <cell r="A346" t="str">
            <v>TimkenSteel Val - forecasting</v>
          </cell>
        </row>
        <row r="347">
          <cell r="A347" t="str">
            <v>TimkenSteel Val - project mgt</v>
          </cell>
        </row>
        <row r="348">
          <cell r="A348" t="str">
            <v>TimkenSteel Val - report</v>
          </cell>
        </row>
        <row r="349">
          <cell r="A349" t="str">
            <v>TimkenSteel Val - results</v>
          </cell>
        </row>
        <row r="350">
          <cell r="A350" t="str">
            <v>Actuarial Committee</v>
          </cell>
        </row>
        <row r="351">
          <cell r="A351" t="str">
            <v>Actuarial Exam Study</v>
          </cell>
        </row>
        <row r="352">
          <cell r="A352" t="str">
            <v>Actuarial Exam Time</v>
          </cell>
        </row>
        <row r="353">
          <cell r="A353" t="str">
            <v>Exam Coordination</v>
          </cell>
        </row>
        <row r="354">
          <cell r="A354" t="str">
            <v>General Admin</v>
          </cell>
        </row>
        <row r="355">
          <cell r="A355" t="str">
            <v>Intermediate RAFT</v>
          </cell>
        </row>
        <row r="356">
          <cell r="A356" t="str">
            <v>Knowledge and Research</v>
          </cell>
        </row>
        <row r="357">
          <cell r="A357" t="str">
            <v>Leading Training</v>
          </cell>
        </row>
        <row r="358">
          <cell r="A358" t="str">
            <v>Making Administrative Decisions</v>
          </cell>
        </row>
        <row r="359">
          <cell r="A359" t="str">
            <v>Management</v>
          </cell>
        </row>
        <row r="360">
          <cell r="A360" t="str">
            <v>Mentoring / Buddies</v>
          </cell>
        </row>
        <row r="361">
          <cell r="A361" t="str">
            <v>Non Client Specific Marketing</v>
          </cell>
        </row>
        <row r="362">
          <cell r="A362" t="str">
            <v>Non-Actuarial Study</v>
          </cell>
        </row>
        <row r="363">
          <cell r="A363" t="str">
            <v>Office Leadership Roles</v>
          </cell>
        </row>
        <row r="364">
          <cell r="A364" t="str">
            <v>People Management</v>
          </cell>
        </row>
        <row r="365">
          <cell r="A365" t="str">
            <v>Professional Development</v>
          </cell>
        </row>
        <row r="366">
          <cell r="A366" t="str">
            <v>Professional Excellence</v>
          </cell>
        </row>
        <row r="367">
          <cell r="A367" t="str">
            <v>PTO</v>
          </cell>
        </row>
        <row r="368">
          <cell r="A368" t="str">
            <v>Recruiting (non-interview time)</v>
          </cell>
        </row>
        <row r="369">
          <cell r="A369" t="str">
            <v>Recruiting Interviews</v>
          </cell>
        </row>
        <row r="370">
          <cell r="A370" t="str">
            <v>SWIFT Training</v>
          </cell>
        </row>
        <row r="371">
          <cell r="A371" t="str">
            <v>Tools Champion</v>
          </cell>
        </row>
        <row r="372">
          <cell r="A372" t="str">
            <v>US Holiday</v>
          </cell>
        </row>
        <row r="373">
          <cell r="A373" t="str">
            <v>Volunteer Day</v>
          </cell>
        </row>
        <row r="374">
          <cell r="A374" t="str">
            <v>Workplace Initiatives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 - Summary Rev Req"/>
      <sheetName val="Rate Base"/>
      <sheetName val="COC"/>
      <sheetName val="Table 5 COC"/>
      <sheetName val="GCRF"/>
      <sheetName val="Table 2 - Errors"/>
      <sheetName val="Construction AP"/>
      <sheetName val="Deferred Rate Case Expenses"/>
      <sheetName val="Uncollectible Expense"/>
      <sheetName val="PJM NITS"/>
      <sheetName val="Alt Amort Decommissioning"/>
      <sheetName val="CWC - AG 1-054"/>
      <sheetName val="CWC Adjust #1"/>
      <sheetName val="CWC Adjust #2"/>
      <sheetName val="CWC Adjust #3"/>
      <sheetName val="CWC Adjust #4"/>
      <sheetName val="As Filed SCH B-3.2 - Proposed"/>
      <sheetName val="Adj #1 SCH B-3.2 - Proposed"/>
      <sheetName val="Adj #2 SCH B-3.2 - Proposed"/>
    </sheetNames>
    <sheetDataSet>
      <sheetData sheetId="0"/>
      <sheetData sheetId="1">
        <row r="27">
          <cell r="D27">
            <v>1219.0391971379324</v>
          </cell>
        </row>
      </sheetData>
      <sheetData sheetId="2">
        <row r="17">
          <cell r="H17">
            <v>9.9747594955321567E-2</v>
          </cell>
        </row>
      </sheetData>
      <sheetData sheetId="3"/>
      <sheetData sheetId="4">
        <row r="29">
          <cell r="C29">
            <v>1.3464970475359239</v>
          </cell>
          <cell r="E29">
            <v>1.0108811244232923</v>
          </cell>
          <cell r="G29">
            <v>1.3401703463723869</v>
          </cell>
          <cell r="I29">
            <v>1.0061313645354792</v>
          </cell>
        </row>
        <row r="33">
          <cell r="M33">
            <v>0.24925120000000001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00">
          <cell r="L300">
            <v>80870127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C409F-04EF-44D3-A159-4D9BE7B95F16}">
  <dimension ref="A1:U326"/>
  <sheetViews>
    <sheetView tabSelected="1" view="pageLayout" topLeftCell="F1" zoomScaleNormal="100" workbookViewId="0">
      <selection activeCell="D319" sqref="D319"/>
    </sheetView>
  </sheetViews>
  <sheetFormatPr defaultColWidth="11.42578125" defaultRowHeight="12.75" x14ac:dyDescent="0.2"/>
  <cols>
    <col min="1" max="1" width="7.5703125" style="27" customWidth="1"/>
    <col min="2" max="2" width="11.42578125" style="27" customWidth="1"/>
    <col min="3" max="3" width="14.5703125" style="27" customWidth="1"/>
    <col min="4" max="4" width="53.5703125" style="27" customWidth="1"/>
    <col min="5" max="5" width="2.42578125" style="27" customWidth="1"/>
    <col min="6" max="6" width="15.42578125" style="27" customWidth="1"/>
    <col min="7" max="7" width="3.42578125" style="27" customWidth="1"/>
    <col min="8" max="8" width="14.42578125" style="27" customWidth="1"/>
    <col min="9" max="9" width="3.42578125" style="27" customWidth="1"/>
    <col min="10" max="10" width="11.42578125" style="27" customWidth="1"/>
    <col min="11" max="11" width="4" style="27" customWidth="1"/>
    <col min="12" max="12" width="14.5703125" style="27" customWidth="1"/>
    <col min="13" max="13" width="12.42578125" style="27" customWidth="1"/>
    <col min="14" max="14" width="11.42578125" style="27" customWidth="1"/>
    <col min="15" max="15" width="12.5703125" style="27" customWidth="1"/>
    <col min="16" max="18" width="11.42578125" style="27"/>
    <col min="19" max="19" width="14.7109375" style="27" customWidth="1"/>
    <col min="20" max="20" width="11.42578125" style="27"/>
    <col min="21" max="21" width="23.7109375" style="27" customWidth="1"/>
    <col min="22" max="16384" width="11.42578125" style="27"/>
  </cols>
  <sheetData>
    <row r="1" spans="1:17" x14ac:dyDescent="0.2">
      <c r="A1" s="63" t="s">
        <v>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</row>
    <row r="2" spans="1:17" x14ac:dyDescent="0.2">
      <c r="A2" s="63" t="s">
        <v>61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64"/>
    </row>
    <row r="3" spans="1:17" x14ac:dyDescent="0.2">
      <c r="A3" s="63" t="s">
        <v>62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  <c r="Q3" s="64"/>
    </row>
    <row r="4" spans="1:17" x14ac:dyDescent="0.2">
      <c r="A4" s="63" t="s">
        <v>63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  <c r="Q4" s="64"/>
    </row>
    <row r="5" spans="1:17" x14ac:dyDescent="0.2">
      <c r="A5" s="63" t="s">
        <v>64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  <c r="Q5" s="64"/>
    </row>
    <row r="6" spans="1:17" x14ac:dyDescent="0.2">
      <c r="A6" s="65" t="s">
        <v>65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  <c r="Q6" s="64"/>
    </row>
    <row r="7" spans="1:17" x14ac:dyDescent="0.2">
      <c r="A7" s="66" t="s">
        <v>66</v>
      </c>
      <c r="B7" s="63"/>
      <c r="C7" s="63"/>
      <c r="D7" s="63"/>
      <c r="E7" s="63"/>
      <c r="F7" s="63"/>
      <c r="G7" s="63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x14ac:dyDescent="0.2">
      <c r="A8" s="63" t="s">
        <v>67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  <c r="Q8" s="64"/>
    </row>
    <row r="9" spans="1:17" x14ac:dyDescent="0.2">
      <c r="A9" s="67" t="s">
        <v>68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/>
      <c r="Q9" s="64"/>
    </row>
    <row r="10" spans="1:17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</row>
    <row r="11" spans="1:17" x14ac:dyDescent="0.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spans="1:17" x14ac:dyDescent="0.2">
      <c r="A12" s="68" t="s">
        <v>69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9" t="s">
        <v>70</v>
      </c>
      <c r="N12" s="64"/>
      <c r="O12" s="64"/>
      <c r="P12" s="64"/>
      <c r="Q12" s="64"/>
    </row>
    <row r="13" spans="1:17" x14ac:dyDescent="0.2">
      <c r="A13" s="68" t="s">
        <v>71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9" t="s">
        <v>72</v>
      </c>
      <c r="N13" s="64"/>
      <c r="O13" s="64"/>
      <c r="P13" s="64"/>
      <c r="Q13" s="64"/>
    </row>
    <row r="14" spans="1:17" x14ac:dyDescent="0.2">
      <c r="A14" s="68" t="s">
        <v>73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9" t="s">
        <v>74</v>
      </c>
      <c r="N14" s="64"/>
      <c r="O14" s="64"/>
      <c r="P14" s="64"/>
      <c r="Q14" s="64"/>
    </row>
    <row r="15" spans="1:17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9" t="s">
        <v>75</v>
      </c>
      <c r="N15" s="64"/>
      <c r="O15" s="64"/>
      <c r="P15" s="64"/>
      <c r="Q15" s="64"/>
    </row>
    <row r="16" spans="1:17" x14ac:dyDescent="0.2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</row>
    <row r="17" spans="1:17" x14ac:dyDescent="0.2">
      <c r="A17" s="64"/>
      <c r="B17" s="64"/>
      <c r="C17" s="64"/>
      <c r="D17" s="64"/>
      <c r="E17" s="64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64"/>
      <c r="Q17" s="64"/>
    </row>
    <row r="18" spans="1:17" x14ac:dyDescent="0.2">
      <c r="A18" s="71"/>
      <c r="B18" s="72"/>
      <c r="C18" s="73"/>
      <c r="D18" s="71"/>
      <c r="E18" s="71"/>
      <c r="F18" s="74" t="s">
        <v>76</v>
      </c>
      <c r="G18" s="74"/>
      <c r="H18" s="74"/>
      <c r="I18" s="64"/>
      <c r="J18" s="64"/>
      <c r="K18" s="64"/>
      <c r="L18" s="64"/>
      <c r="M18" s="64"/>
      <c r="N18" s="64"/>
      <c r="O18" s="64"/>
      <c r="P18" s="64"/>
      <c r="Q18" s="64"/>
    </row>
    <row r="19" spans="1:17" x14ac:dyDescent="0.2">
      <c r="A19" s="75"/>
      <c r="B19" s="76" t="s">
        <v>77</v>
      </c>
      <c r="C19" s="76" t="s">
        <v>78</v>
      </c>
      <c r="D19" s="77" t="s">
        <v>79</v>
      </c>
      <c r="E19" s="77"/>
      <c r="F19" s="142" t="s">
        <v>80</v>
      </c>
      <c r="G19" s="142"/>
      <c r="H19" s="142"/>
      <c r="I19" s="64"/>
      <c r="J19" s="77" t="s">
        <v>81</v>
      </c>
      <c r="K19" s="64"/>
      <c r="L19" s="77" t="s">
        <v>82</v>
      </c>
      <c r="M19" s="64"/>
      <c r="N19" s="77" t="s">
        <v>83</v>
      </c>
      <c r="O19" s="64"/>
      <c r="P19" s="64"/>
      <c r="Q19" s="64"/>
    </row>
    <row r="20" spans="1:17" x14ac:dyDescent="0.2">
      <c r="A20" s="77" t="s">
        <v>84</v>
      </c>
      <c r="B20" s="77" t="s">
        <v>85</v>
      </c>
      <c r="C20" s="77" t="s">
        <v>85</v>
      </c>
      <c r="D20" s="77" t="s">
        <v>86</v>
      </c>
      <c r="E20" s="77"/>
      <c r="F20" s="77" t="s">
        <v>87</v>
      </c>
      <c r="G20" s="77"/>
      <c r="H20" s="77" t="s">
        <v>88</v>
      </c>
      <c r="I20" s="64"/>
      <c r="J20" s="77" t="s">
        <v>89</v>
      </c>
      <c r="K20" s="64"/>
      <c r="L20" s="77" t="s">
        <v>90</v>
      </c>
      <c r="M20" s="78" t="s">
        <v>91</v>
      </c>
      <c r="N20" s="77" t="s">
        <v>92</v>
      </c>
      <c r="O20" s="77" t="s">
        <v>93</v>
      </c>
      <c r="P20" s="64"/>
      <c r="Q20" s="64"/>
    </row>
    <row r="21" spans="1:17" x14ac:dyDescent="0.2">
      <c r="A21" s="77" t="s">
        <v>94</v>
      </c>
      <c r="B21" s="77" t="s">
        <v>94</v>
      </c>
      <c r="C21" s="77" t="s">
        <v>94</v>
      </c>
      <c r="D21" s="77" t="s">
        <v>95</v>
      </c>
      <c r="E21" s="77"/>
      <c r="F21" s="77" t="s">
        <v>96</v>
      </c>
      <c r="G21" s="77"/>
      <c r="H21" s="77" t="s">
        <v>97</v>
      </c>
      <c r="I21" s="64"/>
      <c r="J21" s="77" t="s">
        <v>98</v>
      </c>
      <c r="K21" s="64"/>
      <c r="L21" s="77" t="s">
        <v>99</v>
      </c>
      <c r="M21" s="77" t="s">
        <v>100</v>
      </c>
      <c r="N21" s="77" t="s">
        <v>101</v>
      </c>
      <c r="O21" s="77" t="s">
        <v>102</v>
      </c>
      <c r="P21" s="64"/>
      <c r="Q21" s="64"/>
    </row>
    <row r="22" spans="1:17" x14ac:dyDescent="0.2">
      <c r="A22" s="78" t="s">
        <v>103</v>
      </c>
      <c r="B22" s="78" t="s">
        <v>104</v>
      </c>
      <c r="C22" s="78" t="s">
        <v>105</v>
      </c>
      <c r="D22" s="78" t="s">
        <v>106</v>
      </c>
      <c r="E22" s="78"/>
      <c r="F22" s="78" t="s">
        <v>107</v>
      </c>
      <c r="G22" s="79"/>
      <c r="H22" s="79" t="s">
        <v>108</v>
      </c>
      <c r="I22" s="70"/>
      <c r="J22" s="79" t="s">
        <v>109</v>
      </c>
      <c r="K22" s="79"/>
      <c r="L22" s="79" t="s">
        <v>110</v>
      </c>
      <c r="M22" s="79" t="s">
        <v>111</v>
      </c>
      <c r="N22" s="79" t="s">
        <v>112</v>
      </c>
      <c r="O22" s="79" t="s">
        <v>113</v>
      </c>
      <c r="P22" s="64"/>
      <c r="Q22" s="64"/>
    </row>
    <row r="23" spans="1:17" x14ac:dyDescent="0.2">
      <c r="A23" s="71"/>
      <c r="B23" s="71"/>
      <c r="C23" s="71"/>
      <c r="D23" s="71"/>
      <c r="E23" s="71"/>
      <c r="F23" s="72" t="s">
        <v>114</v>
      </c>
      <c r="G23" s="75"/>
      <c r="H23" s="77" t="s">
        <v>114</v>
      </c>
      <c r="I23" s="64"/>
      <c r="J23" s="64"/>
      <c r="K23" s="64"/>
      <c r="L23" s="77" t="s">
        <v>114</v>
      </c>
      <c r="M23" s="64"/>
      <c r="N23" s="64"/>
      <c r="O23" s="64"/>
      <c r="P23" s="64"/>
      <c r="Q23" s="64"/>
    </row>
    <row r="24" spans="1:17" x14ac:dyDescent="0.2">
      <c r="A24" s="64"/>
      <c r="B24" s="80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x14ac:dyDescent="0.2">
      <c r="A25" s="77">
        <f>A24+1</f>
        <v>1</v>
      </c>
      <c r="B25" s="81">
        <v>310</v>
      </c>
      <c r="C25" s="81">
        <v>3100</v>
      </c>
      <c r="D25" s="82" t="s">
        <v>115</v>
      </c>
      <c r="E25" s="68"/>
      <c r="F25" s="83">
        <v>7270233</v>
      </c>
      <c r="G25" s="68"/>
      <c r="H25" s="84">
        <v>105677</v>
      </c>
      <c r="I25" s="64"/>
      <c r="J25" s="85">
        <v>0</v>
      </c>
      <c r="K25" s="64"/>
      <c r="L25" s="84">
        <f t="shared" ref="L25:L35" si="0">ROUND(F25*J25,0)</f>
        <v>0</v>
      </c>
      <c r="M25" s="86" t="s">
        <v>116</v>
      </c>
      <c r="N25" s="86"/>
      <c r="O25" s="86"/>
      <c r="P25" s="64"/>
      <c r="Q25" s="64"/>
    </row>
    <row r="26" spans="1:17" x14ac:dyDescent="0.2">
      <c r="A26" s="77">
        <f t="shared" ref="A26:A35" si="1">A25+1</f>
        <v>2</v>
      </c>
      <c r="B26" s="81">
        <v>311</v>
      </c>
      <c r="C26" s="81">
        <v>3110</v>
      </c>
      <c r="D26" s="82" t="s">
        <v>117</v>
      </c>
      <c r="E26" s="68"/>
      <c r="F26" s="83">
        <v>130360214</v>
      </c>
      <c r="G26" s="68"/>
      <c r="H26" s="84">
        <v>62866643</v>
      </c>
      <c r="I26" s="64"/>
      <c r="J26" s="87">
        <v>5.4100000000000002E-2</v>
      </c>
      <c r="K26" s="88"/>
      <c r="L26" s="84">
        <f t="shared" si="0"/>
        <v>7052488</v>
      </c>
      <c r="M26" s="89">
        <v>-0.1</v>
      </c>
      <c r="N26" s="90">
        <v>65</v>
      </c>
      <c r="O26" s="90" t="s">
        <v>118</v>
      </c>
      <c r="P26" s="64"/>
      <c r="Q26" s="64"/>
    </row>
    <row r="27" spans="1:17" x14ac:dyDescent="0.2">
      <c r="A27" s="77">
        <f t="shared" si="1"/>
        <v>3</v>
      </c>
      <c r="B27" s="81">
        <v>312</v>
      </c>
      <c r="C27" s="81">
        <v>3120</v>
      </c>
      <c r="D27" s="82" t="s">
        <v>120</v>
      </c>
      <c r="E27" s="68"/>
      <c r="F27" s="83">
        <v>580229539</v>
      </c>
      <c r="G27" s="68"/>
      <c r="H27" s="84">
        <v>334171765</v>
      </c>
      <c r="I27" s="64"/>
      <c r="J27" s="87">
        <v>3.8699999999999998E-2</v>
      </c>
      <c r="K27" s="64"/>
      <c r="L27" s="84">
        <f t="shared" si="0"/>
        <v>22454883</v>
      </c>
      <c r="M27" s="89">
        <v>-0.1</v>
      </c>
      <c r="N27" s="90">
        <v>50</v>
      </c>
      <c r="O27" s="90" t="s">
        <v>121</v>
      </c>
      <c r="P27" s="64"/>
      <c r="Q27" s="64"/>
    </row>
    <row r="28" spans="1:17" x14ac:dyDescent="0.2">
      <c r="A28" s="77">
        <f t="shared" si="1"/>
        <v>4</v>
      </c>
      <c r="B28" s="81">
        <v>312</v>
      </c>
      <c r="C28" s="81">
        <v>3123</v>
      </c>
      <c r="D28" s="82" t="s">
        <v>122</v>
      </c>
      <c r="E28" s="68"/>
      <c r="F28" s="83">
        <v>8054003</v>
      </c>
      <c r="G28" s="68"/>
      <c r="H28" s="84">
        <v>6967253</v>
      </c>
      <c r="I28" s="64"/>
      <c r="J28" s="87">
        <v>4.1799999999999997E-2</v>
      </c>
      <c r="K28" s="64"/>
      <c r="L28" s="84">
        <f t="shared" si="0"/>
        <v>336657</v>
      </c>
      <c r="M28" s="89">
        <v>0</v>
      </c>
      <c r="N28" s="90">
        <v>15</v>
      </c>
      <c r="O28" s="90" t="s">
        <v>123</v>
      </c>
      <c r="P28" s="64"/>
      <c r="Q28" s="64"/>
    </row>
    <row r="29" spans="1:17" x14ac:dyDescent="0.2">
      <c r="A29" s="77">
        <f t="shared" si="1"/>
        <v>5</v>
      </c>
      <c r="B29" s="81">
        <v>314</v>
      </c>
      <c r="C29" s="81">
        <v>3140</v>
      </c>
      <c r="D29" s="82" t="s">
        <v>124</v>
      </c>
      <c r="E29" s="68"/>
      <c r="F29" s="83">
        <v>122525657</v>
      </c>
      <c r="G29" s="68"/>
      <c r="H29" s="84">
        <v>50650221</v>
      </c>
      <c r="I29" s="64"/>
      <c r="J29" s="87">
        <v>5.2400000000000002E-2</v>
      </c>
      <c r="K29" s="64"/>
      <c r="L29" s="84">
        <f t="shared" si="0"/>
        <v>6420344</v>
      </c>
      <c r="M29" s="89">
        <v>-0.1</v>
      </c>
      <c r="N29" s="90">
        <v>35</v>
      </c>
      <c r="O29" s="90" t="s">
        <v>125</v>
      </c>
      <c r="P29" s="64"/>
      <c r="Q29" s="64"/>
    </row>
    <row r="30" spans="1:17" x14ac:dyDescent="0.2">
      <c r="A30" s="77">
        <f t="shared" si="1"/>
        <v>6</v>
      </c>
      <c r="B30" s="81">
        <v>315</v>
      </c>
      <c r="C30" s="81">
        <v>3150</v>
      </c>
      <c r="D30" s="82" t="s">
        <v>126</v>
      </c>
      <c r="E30" s="68"/>
      <c r="F30" s="83">
        <v>49741207</v>
      </c>
      <c r="G30" s="68"/>
      <c r="H30" s="84">
        <v>32120886</v>
      </c>
      <c r="I30" s="64"/>
      <c r="J30" s="87">
        <v>3.1699999999999999E-2</v>
      </c>
      <c r="K30" s="64"/>
      <c r="L30" s="84">
        <f t="shared" si="0"/>
        <v>1576796</v>
      </c>
      <c r="M30" s="89">
        <v>-0.1</v>
      </c>
      <c r="N30" s="90">
        <v>60</v>
      </c>
      <c r="O30" s="90" t="s">
        <v>127</v>
      </c>
      <c r="P30" s="64"/>
      <c r="Q30" s="64"/>
    </row>
    <row r="31" spans="1:17" x14ac:dyDescent="0.2">
      <c r="A31" s="77">
        <f t="shared" si="1"/>
        <v>7</v>
      </c>
      <c r="B31" s="81">
        <v>316</v>
      </c>
      <c r="C31" s="81">
        <v>3160</v>
      </c>
      <c r="D31" s="82" t="s">
        <v>128</v>
      </c>
      <c r="E31" s="68"/>
      <c r="F31" s="83">
        <v>25942235</v>
      </c>
      <c r="G31" s="68"/>
      <c r="H31" s="84">
        <v>14087996</v>
      </c>
      <c r="I31" s="64"/>
      <c r="J31" s="87">
        <v>4.2099999999999999E-2</v>
      </c>
      <c r="K31" s="64"/>
      <c r="L31" s="84">
        <f t="shared" si="0"/>
        <v>1092168</v>
      </c>
      <c r="M31" s="89">
        <v>-0.1</v>
      </c>
      <c r="N31" s="90">
        <v>55</v>
      </c>
      <c r="O31" s="90" t="s">
        <v>121</v>
      </c>
      <c r="P31" s="64"/>
      <c r="Q31" s="64"/>
    </row>
    <row r="32" spans="1:17" x14ac:dyDescent="0.2">
      <c r="A32" s="77">
        <f t="shared" si="1"/>
        <v>8</v>
      </c>
      <c r="B32" s="81">
        <v>317</v>
      </c>
      <c r="C32" s="81">
        <v>3170</v>
      </c>
      <c r="D32" s="82" t="s">
        <v>129</v>
      </c>
      <c r="E32" s="68"/>
      <c r="F32" s="83">
        <v>0</v>
      </c>
      <c r="G32" s="68"/>
      <c r="H32" s="84">
        <v>0</v>
      </c>
      <c r="I32" s="64"/>
      <c r="J32" s="87" t="s">
        <v>130</v>
      </c>
      <c r="K32" s="64"/>
      <c r="L32" s="84"/>
      <c r="M32" s="89" t="s">
        <v>131</v>
      </c>
      <c r="N32" s="86"/>
      <c r="O32" s="86"/>
      <c r="P32" s="64"/>
      <c r="Q32" s="64"/>
    </row>
    <row r="33" spans="1:17" x14ac:dyDescent="0.2">
      <c r="A33" s="77">
        <f t="shared" si="1"/>
        <v>9</v>
      </c>
      <c r="B33" s="81"/>
      <c r="C33" s="81"/>
      <c r="D33" s="82" t="s">
        <v>132</v>
      </c>
      <c r="E33" s="68"/>
      <c r="F33" s="83">
        <v>7695137</v>
      </c>
      <c r="G33" s="68"/>
      <c r="H33" s="84">
        <v>0</v>
      </c>
      <c r="I33" s="64"/>
      <c r="J33" s="85" t="s">
        <v>133</v>
      </c>
      <c r="K33" s="64"/>
      <c r="L33" s="91">
        <v>591934</v>
      </c>
      <c r="M33" s="89" t="s">
        <v>134</v>
      </c>
      <c r="N33" s="86"/>
      <c r="O33" s="86"/>
      <c r="P33" s="64"/>
      <c r="Q33" s="64"/>
    </row>
    <row r="34" spans="1:17" x14ac:dyDescent="0.2">
      <c r="A34" s="77">
        <f t="shared" si="1"/>
        <v>10</v>
      </c>
      <c r="B34" s="81"/>
      <c r="C34" s="81"/>
      <c r="D34" s="82" t="s">
        <v>135</v>
      </c>
      <c r="E34" s="68"/>
      <c r="F34" s="83">
        <v>0</v>
      </c>
      <c r="G34" s="68"/>
      <c r="H34" s="84">
        <v>0</v>
      </c>
      <c r="I34" s="64"/>
      <c r="J34" s="85">
        <v>4.3200000000000002E-2</v>
      </c>
      <c r="K34" s="64"/>
      <c r="L34" s="84">
        <f t="shared" si="0"/>
        <v>0</v>
      </c>
      <c r="M34" s="36"/>
      <c r="P34" s="64"/>
      <c r="Q34" s="64"/>
    </row>
    <row r="35" spans="1:17" x14ac:dyDescent="0.2">
      <c r="A35" s="77">
        <f t="shared" si="1"/>
        <v>11</v>
      </c>
      <c r="B35" s="81"/>
      <c r="C35" s="81">
        <v>108</v>
      </c>
      <c r="D35" s="82" t="s">
        <v>136</v>
      </c>
      <c r="E35" s="68"/>
      <c r="F35" s="83">
        <v>0</v>
      </c>
      <c r="G35" s="68"/>
      <c r="H35" s="84">
        <v>-29021875</v>
      </c>
      <c r="I35" s="64"/>
      <c r="J35" s="36"/>
      <c r="K35" s="64"/>
      <c r="L35" s="84">
        <f t="shared" si="0"/>
        <v>0</v>
      </c>
      <c r="P35" s="64"/>
      <c r="Q35" s="64"/>
    </row>
    <row r="36" spans="1:17" x14ac:dyDescent="0.2">
      <c r="A36" s="64"/>
      <c r="B36" s="64"/>
      <c r="C36" s="64"/>
      <c r="D36" s="64"/>
      <c r="E36" s="64"/>
      <c r="F36" s="70"/>
      <c r="G36" s="70"/>
      <c r="H36" s="70"/>
      <c r="I36" s="70"/>
      <c r="J36" s="70"/>
      <c r="K36" s="70"/>
      <c r="L36" s="92"/>
      <c r="M36" s="70"/>
      <c r="N36" s="70"/>
      <c r="O36" s="70"/>
      <c r="P36" s="64"/>
      <c r="Q36" s="64"/>
    </row>
    <row r="37" spans="1:17" x14ac:dyDescent="0.2">
      <c r="A37" s="71"/>
      <c r="B37" s="71"/>
      <c r="C37" s="71"/>
      <c r="D37" s="71"/>
      <c r="E37" s="71"/>
      <c r="F37" s="75"/>
      <c r="G37" s="75"/>
      <c r="H37" s="64"/>
      <c r="I37" s="64"/>
      <c r="J37" s="64"/>
      <c r="K37" s="64"/>
      <c r="L37" s="84"/>
      <c r="M37" s="64"/>
      <c r="N37" s="64"/>
      <c r="O37" s="64"/>
      <c r="P37" s="64"/>
      <c r="Q37" s="64"/>
    </row>
    <row r="38" spans="1:17" x14ac:dyDescent="0.2">
      <c r="A38" s="77">
        <f>A35+1</f>
        <v>12</v>
      </c>
      <c r="B38" s="64"/>
      <c r="C38" s="64"/>
      <c r="D38" s="68" t="s">
        <v>137</v>
      </c>
      <c r="E38" s="68"/>
      <c r="F38" s="84">
        <f>SUM(F25:F37)</f>
        <v>931818225</v>
      </c>
      <c r="G38" s="68"/>
      <c r="H38" s="84">
        <f>SUM(H25:H37)</f>
        <v>471948566</v>
      </c>
      <c r="I38" s="64"/>
      <c r="J38" s="64"/>
      <c r="K38" s="64"/>
      <c r="L38" s="84">
        <f>SUM(L25:L37)</f>
        <v>39525270</v>
      </c>
      <c r="M38" s="64"/>
      <c r="N38" s="64"/>
      <c r="O38" s="64"/>
      <c r="P38" s="64"/>
      <c r="Q38" s="64"/>
    </row>
    <row r="39" spans="1:17" x14ac:dyDescent="0.2">
      <c r="A39" s="64"/>
      <c r="B39" s="64"/>
      <c r="C39" s="64"/>
      <c r="D39" s="64"/>
      <c r="E39" s="64"/>
      <c r="F39" s="64"/>
      <c r="G39" s="70"/>
      <c r="H39" s="70"/>
      <c r="I39" s="70"/>
      <c r="J39" s="70"/>
      <c r="K39" s="70"/>
      <c r="L39" s="70"/>
      <c r="M39" s="70"/>
      <c r="N39" s="70"/>
      <c r="O39" s="70"/>
      <c r="P39" s="64"/>
      <c r="Q39" s="64"/>
    </row>
    <row r="40" spans="1:17" x14ac:dyDescent="0.2">
      <c r="A40" s="71"/>
      <c r="B40" s="71"/>
      <c r="C40" s="71"/>
      <c r="D40" s="71"/>
      <c r="E40" s="71"/>
      <c r="F40" s="71"/>
      <c r="G40" s="75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7" x14ac:dyDescent="0.2">
      <c r="A41" s="88" t="s">
        <v>138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7" x14ac:dyDescent="0.2">
      <c r="A42" s="88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  <row r="43" spans="1:17" x14ac:dyDescent="0.2">
      <c r="A43" s="88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17" x14ac:dyDescent="0.2">
      <c r="A44" s="63" t="str">
        <f>A1</f>
        <v>DUKE ENERGY KENTUCKY, INC.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4"/>
      <c r="Q44" s="64"/>
    </row>
    <row r="45" spans="1:17" x14ac:dyDescent="0.2">
      <c r="A45" s="63" t="str">
        <f t="shared" ref="A45:A49" si="2">A2</f>
        <v>CASE NO. 2024-00354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4"/>
      <c r="Q45" s="64"/>
    </row>
    <row r="46" spans="1:17" x14ac:dyDescent="0.2">
      <c r="A46" s="63" t="str">
        <f t="shared" si="2"/>
        <v>DEPRECIATION AND AMORTIZATION ACCRUAL RATES AND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4"/>
      <c r="Q46" s="64"/>
    </row>
    <row r="47" spans="1:17" x14ac:dyDescent="0.2">
      <c r="A47" s="63" t="str">
        <f t="shared" si="2"/>
        <v>JURISDICTIONAL ACCUMULATED BALANCES BY ACCOUNTS,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4"/>
      <c r="Q47" s="64"/>
    </row>
    <row r="48" spans="1:17" x14ac:dyDescent="0.2">
      <c r="A48" s="63" t="str">
        <f t="shared" si="2"/>
        <v>FUNCTIONAL CLASS OR MAJOR PROPERTY GROUP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4"/>
      <c r="Q48" s="64"/>
    </row>
    <row r="49" spans="1:21" x14ac:dyDescent="0.2">
      <c r="A49" s="63" t="str">
        <f t="shared" si="2"/>
        <v>THIRTEEN MONTH AVERAGE AS OF JUNE 30, 2026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4"/>
      <c r="Q49" s="64"/>
    </row>
    <row r="50" spans="1:21" x14ac:dyDescent="0.2">
      <c r="A50" s="63"/>
      <c r="B50" s="63"/>
      <c r="C50" s="63"/>
      <c r="D50" s="63"/>
      <c r="E50" s="63"/>
      <c r="F50" s="63"/>
      <c r="G50" s="63"/>
      <c r="H50" s="64"/>
      <c r="I50" s="64"/>
      <c r="J50" s="64"/>
      <c r="K50" s="64"/>
      <c r="L50" s="64"/>
      <c r="M50" s="64"/>
      <c r="N50" s="64"/>
      <c r="O50" s="64"/>
      <c r="P50" s="64"/>
      <c r="Q50" s="64"/>
    </row>
    <row r="51" spans="1:21" x14ac:dyDescent="0.2">
      <c r="A51" s="63" t="s">
        <v>139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64"/>
    </row>
    <row r="52" spans="1:21" x14ac:dyDescent="0.2">
      <c r="A52" s="67" t="s">
        <v>68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4"/>
      <c r="Q52" s="64"/>
    </row>
    <row r="53" spans="1:2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21" x14ac:dyDescent="0.2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</row>
    <row r="55" spans="1:21" x14ac:dyDescent="0.2">
      <c r="A55" s="68" t="s">
        <v>69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9" t="s">
        <v>70</v>
      </c>
      <c r="N55" s="64"/>
      <c r="O55" s="64"/>
      <c r="P55" s="64"/>
      <c r="Q55" s="64"/>
    </row>
    <row r="56" spans="1:21" x14ac:dyDescent="0.2">
      <c r="A56" s="68" t="s">
        <v>71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9" t="s">
        <v>140</v>
      </c>
      <c r="N56" s="64"/>
      <c r="O56" s="64"/>
      <c r="P56" s="64"/>
      <c r="Q56" s="64"/>
    </row>
    <row r="57" spans="1:21" x14ac:dyDescent="0.2">
      <c r="A57" s="68" t="s">
        <v>73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9" t="s">
        <v>74</v>
      </c>
      <c r="N57" s="64"/>
      <c r="O57" s="64"/>
      <c r="P57" s="64"/>
      <c r="Q57" s="64"/>
    </row>
    <row r="58" spans="1:21" x14ac:dyDescent="0.2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9" t="s">
        <v>75</v>
      </c>
      <c r="N58" s="64"/>
      <c r="O58" s="64"/>
      <c r="P58" s="64"/>
      <c r="Q58" s="64"/>
    </row>
    <row r="59" spans="1:21" x14ac:dyDescent="0.2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</row>
    <row r="60" spans="1:21" x14ac:dyDescent="0.2">
      <c r="A60" s="64"/>
      <c r="B60" s="64"/>
      <c r="C60" s="64"/>
      <c r="D60" s="64"/>
      <c r="E60" s="64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64"/>
      <c r="Q60" s="85"/>
    </row>
    <row r="61" spans="1:21" ht="15" x14ac:dyDescent="0.25">
      <c r="A61" s="71"/>
      <c r="B61" s="72"/>
      <c r="C61" s="73"/>
      <c r="D61" s="71"/>
      <c r="E61" s="71"/>
      <c r="F61" s="74" t="s">
        <v>76</v>
      </c>
      <c r="G61" s="74"/>
      <c r="H61" s="74"/>
      <c r="I61" s="64"/>
      <c r="J61" s="64"/>
      <c r="K61" s="64"/>
      <c r="L61" s="64"/>
      <c r="M61" s="64"/>
      <c r="N61" s="64"/>
      <c r="O61" s="64"/>
      <c r="P61" s="64"/>
      <c r="Q61" s="95" t="s">
        <v>252</v>
      </c>
    </row>
    <row r="62" spans="1:21" x14ac:dyDescent="0.2">
      <c r="A62" s="75"/>
      <c r="B62" s="76" t="s">
        <v>77</v>
      </c>
      <c r="C62" s="76" t="s">
        <v>78</v>
      </c>
      <c r="D62" s="77" t="s">
        <v>79</v>
      </c>
      <c r="E62" s="77"/>
      <c r="F62" s="142" t="s">
        <v>80</v>
      </c>
      <c r="G62" s="142"/>
      <c r="H62" s="142"/>
      <c r="I62" s="64"/>
      <c r="J62" s="77" t="s">
        <v>81</v>
      </c>
      <c r="K62" s="64"/>
      <c r="L62" s="77" t="s">
        <v>82</v>
      </c>
      <c r="M62" s="64"/>
      <c r="N62" s="77" t="s">
        <v>83</v>
      </c>
      <c r="O62" s="64"/>
      <c r="P62" s="64"/>
      <c r="Q62" s="64"/>
    </row>
    <row r="63" spans="1:21" ht="15" x14ac:dyDescent="0.25">
      <c r="A63" s="77" t="s">
        <v>84</v>
      </c>
      <c r="B63" s="77" t="s">
        <v>85</v>
      </c>
      <c r="C63" s="77" t="s">
        <v>85</v>
      </c>
      <c r="D63" s="77" t="s">
        <v>86</v>
      </c>
      <c r="E63" s="77"/>
      <c r="F63" s="77" t="s">
        <v>87</v>
      </c>
      <c r="G63" s="77"/>
      <c r="H63" s="77" t="s">
        <v>88</v>
      </c>
      <c r="I63" s="64"/>
      <c r="J63" s="77" t="s">
        <v>89</v>
      </c>
      <c r="K63" s="64"/>
      <c r="L63" s="77" t="s">
        <v>90</v>
      </c>
      <c r="M63" s="78" t="s">
        <v>91</v>
      </c>
      <c r="N63" s="77" t="s">
        <v>92</v>
      </c>
      <c r="O63" s="77" t="s">
        <v>93</v>
      </c>
      <c r="P63" s="64">
        <v>3446</v>
      </c>
      <c r="Q63" s="98" t="s">
        <v>150</v>
      </c>
      <c r="R63" s="99"/>
      <c r="S63" s="100">
        <v>4472284.8099999996</v>
      </c>
      <c r="T63" s="101">
        <v>5.23</v>
      </c>
      <c r="U63" s="60">
        <f>S63*T63</f>
        <v>23390049.556299999</v>
      </c>
    </row>
    <row r="64" spans="1:21" ht="15" x14ac:dyDescent="0.25">
      <c r="A64" s="77" t="s">
        <v>94</v>
      </c>
      <c r="B64" s="77" t="s">
        <v>94</v>
      </c>
      <c r="C64" s="77" t="s">
        <v>94</v>
      </c>
      <c r="D64" s="77" t="s">
        <v>95</v>
      </c>
      <c r="E64" s="77"/>
      <c r="F64" s="77" t="s">
        <v>96</v>
      </c>
      <c r="G64" s="77"/>
      <c r="H64" s="77" t="s">
        <v>97</v>
      </c>
      <c r="I64" s="64"/>
      <c r="J64" s="77" t="s">
        <v>98</v>
      </c>
      <c r="K64" s="64"/>
      <c r="L64" s="77" t="s">
        <v>99</v>
      </c>
      <c r="M64" s="77" t="s">
        <v>100</v>
      </c>
      <c r="N64" s="77" t="s">
        <v>101</v>
      </c>
      <c r="O64" s="77" t="s">
        <v>102</v>
      </c>
      <c r="P64" s="64"/>
      <c r="Q64" s="98" t="s">
        <v>151</v>
      </c>
      <c r="R64" s="99"/>
      <c r="S64" s="100">
        <v>6005765.4500000002</v>
      </c>
      <c r="T64" s="101">
        <v>5.29</v>
      </c>
      <c r="U64" s="60">
        <f>S64*T64</f>
        <v>31770499.230500001</v>
      </c>
    </row>
    <row r="65" spans="1:21" ht="15" x14ac:dyDescent="0.25">
      <c r="A65" s="78" t="s">
        <v>103</v>
      </c>
      <c r="B65" s="78" t="s">
        <v>104</v>
      </c>
      <c r="C65" s="78" t="s">
        <v>105</v>
      </c>
      <c r="D65" s="78" t="s">
        <v>106</v>
      </c>
      <c r="E65" s="78"/>
      <c r="F65" s="78" t="s">
        <v>107</v>
      </c>
      <c r="G65" s="79"/>
      <c r="H65" s="79" t="s">
        <v>108</v>
      </c>
      <c r="I65" s="70"/>
      <c r="J65" s="79" t="s">
        <v>109</v>
      </c>
      <c r="K65" s="79"/>
      <c r="L65" s="79" t="s">
        <v>110</v>
      </c>
      <c r="M65" s="79" t="s">
        <v>111</v>
      </c>
      <c r="N65" s="79" t="s">
        <v>112</v>
      </c>
      <c r="O65" s="79" t="s">
        <v>113</v>
      </c>
      <c r="P65" s="64"/>
      <c r="Q65" s="98" t="s">
        <v>153</v>
      </c>
      <c r="R65" s="99"/>
      <c r="S65" s="102">
        <v>808767.37</v>
      </c>
      <c r="T65" s="103">
        <v>4.76</v>
      </c>
      <c r="U65" s="60">
        <f>S65*T65</f>
        <v>3849732.6812</v>
      </c>
    </row>
    <row r="66" spans="1:21" ht="15" x14ac:dyDescent="0.25">
      <c r="A66" s="71"/>
      <c r="B66" s="71"/>
      <c r="C66" s="71"/>
      <c r="D66" s="71"/>
      <c r="E66" s="71"/>
      <c r="F66" s="72" t="s">
        <v>114</v>
      </c>
      <c r="G66" s="75"/>
      <c r="H66" s="77" t="s">
        <v>114</v>
      </c>
      <c r="I66" s="64"/>
      <c r="J66" s="64"/>
      <c r="K66" s="64"/>
      <c r="L66" s="77" t="s">
        <v>114</v>
      </c>
      <c r="M66" s="64"/>
      <c r="N66" s="64"/>
      <c r="O66" s="64"/>
      <c r="P66" s="64"/>
      <c r="Q66" s="64"/>
      <c r="S66" s="104">
        <f>SUM(S63:S65)</f>
        <v>11286817.629999999</v>
      </c>
      <c r="T66" s="105">
        <f>U66/S66</f>
        <v>5.2282479794085237</v>
      </c>
      <c r="U66" s="60">
        <f>SUM(U63:U65)</f>
        <v>59010281.467999995</v>
      </c>
    </row>
    <row r="67" spans="1:21" ht="15" x14ac:dyDescent="0.2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U67" s="60"/>
    </row>
    <row r="68" spans="1:21" ht="15" x14ac:dyDescent="0.25">
      <c r="A68" s="77" t="s">
        <v>141</v>
      </c>
      <c r="B68" s="81">
        <v>340</v>
      </c>
      <c r="C68" s="81">
        <v>3400</v>
      </c>
      <c r="D68" s="82" t="s">
        <v>115</v>
      </c>
      <c r="E68" s="68"/>
      <c r="F68" s="83">
        <v>2409908</v>
      </c>
      <c r="G68" s="68"/>
      <c r="H68" s="84">
        <v>5123</v>
      </c>
      <c r="I68" s="64"/>
      <c r="J68" s="85">
        <v>0</v>
      </c>
      <c r="K68" s="64"/>
      <c r="L68" s="84">
        <f t="shared" ref="L68:L79" si="3">ROUND(F68*J68,0)</f>
        <v>0</v>
      </c>
      <c r="M68" s="86" t="s">
        <v>116</v>
      </c>
      <c r="N68" s="86"/>
      <c r="O68" s="86"/>
      <c r="P68" s="64">
        <v>3456</v>
      </c>
      <c r="Q68" s="98" t="s">
        <v>150</v>
      </c>
      <c r="R68" s="99"/>
      <c r="S68" s="100">
        <v>687705.87</v>
      </c>
      <c r="T68" s="101">
        <v>4.8</v>
      </c>
      <c r="U68" s="60">
        <f>S68*T68</f>
        <v>3300988.176</v>
      </c>
    </row>
    <row r="69" spans="1:21" ht="15" x14ac:dyDescent="0.25">
      <c r="A69" s="77">
        <v>2</v>
      </c>
      <c r="B69" s="81">
        <v>340</v>
      </c>
      <c r="C69" s="81">
        <v>3401</v>
      </c>
      <c r="D69" s="82" t="s">
        <v>142</v>
      </c>
      <c r="E69" s="68"/>
      <c r="F69" s="83">
        <v>0</v>
      </c>
      <c r="G69" s="68"/>
      <c r="H69" s="84">
        <v>0</v>
      </c>
      <c r="I69" s="64"/>
      <c r="J69" s="85">
        <v>0</v>
      </c>
      <c r="K69" s="88"/>
      <c r="L69" s="84">
        <f t="shared" si="3"/>
        <v>0</v>
      </c>
      <c r="M69" s="93">
        <v>0</v>
      </c>
      <c r="N69" s="94">
        <v>0</v>
      </c>
      <c r="O69" s="94">
        <v>0</v>
      </c>
      <c r="P69" s="64"/>
      <c r="Q69" s="98" t="s">
        <v>151</v>
      </c>
      <c r="R69" s="99"/>
      <c r="S69" s="100">
        <v>1037180.86</v>
      </c>
      <c r="T69" s="101">
        <v>4.8499999999999996</v>
      </c>
      <c r="U69" s="60">
        <f>S69*T69</f>
        <v>5030327.1709999992</v>
      </c>
    </row>
    <row r="70" spans="1:21" ht="15" x14ac:dyDescent="0.25">
      <c r="A70" s="77">
        <v>3</v>
      </c>
      <c r="B70" s="81">
        <v>341</v>
      </c>
      <c r="C70" s="81">
        <v>3410</v>
      </c>
      <c r="D70" s="82" t="s">
        <v>117</v>
      </c>
      <c r="E70" s="68"/>
      <c r="F70" s="83">
        <v>39105237</v>
      </c>
      <c r="G70" s="68"/>
      <c r="H70" s="84">
        <v>30603674</v>
      </c>
      <c r="I70" s="64"/>
      <c r="J70" s="87">
        <v>1.7399999999999999E-2</v>
      </c>
      <c r="K70" s="64"/>
      <c r="L70" s="84">
        <f t="shared" si="3"/>
        <v>680431</v>
      </c>
      <c r="M70" s="93">
        <v>-0.08</v>
      </c>
      <c r="N70" s="94">
        <v>60</v>
      </c>
      <c r="O70" s="94" t="s">
        <v>143</v>
      </c>
      <c r="P70" s="64"/>
      <c r="Q70" s="98" t="s">
        <v>153</v>
      </c>
      <c r="R70" s="99"/>
      <c r="S70" s="102">
        <v>3827389.27</v>
      </c>
      <c r="T70" s="103">
        <v>4.3</v>
      </c>
      <c r="U70" s="60">
        <f>S70*T70</f>
        <v>16457773.861</v>
      </c>
    </row>
    <row r="71" spans="1:21" ht="15" x14ac:dyDescent="0.25">
      <c r="A71" s="77">
        <v>4</v>
      </c>
      <c r="B71" s="81">
        <v>342</v>
      </c>
      <c r="C71" s="81">
        <v>3420</v>
      </c>
      <c r="D71" s="82" t="s">
        <v>144</v>
      </c>
      <c r="E71" s="68"/>
      <c r="F71" s="83">
        <v>65797312</v>
      </c>
      <c r="G71" s="68"/>
      <c r="H71" s="84">
        <v>15797254</v>
      </c>
      <c r="I71" s="64"/>
      <c r="J71" s="87">
        <v>5.9299999999999999E-2</v>
      </c>
      <c r="K71" s="64"/>
      <c r="L71" s="84">
        <f t="shared" si="3"/>
        <v>3901781</v>
      </c>
      <c r="M71" s="93">
        <v>-0.08</v>
      </c>
      <c r="N71" s="94">
        <v>40</v>
      </c>
      <c r="O71" s="94" t="s">
        <v>145</v>
      </c>
      <c r="P71" s="64"/>
      <c r="Q71" s="64"/>
      <c r="S71" s="104">
        <f>SUM(S68:S70)</f>
        <v>5552276</v>
      </c>
      <c r="T71" s="105">
        <f>U71/S71</f>
        <v>4.4646716424039434</v>
      </c>
      <c r="U71" s="60">
        <f>SUM(U68:U70)</f>
        <v>24789089.207999997</v>
      </c>
    </row>
    <row r="72" spans="1:21" x14ac:dyDescent="0.2">
      <c r="A72" s="77">
        <v>5</v>
      </c>
      <c r="B72" s="81">
        <v>343</v>
      </c>
      <c r="C72" s="81">
        <v>3430</v>
      </c>
      <c r="D72" s="82" t="s">
        <v>146</v>
      </c>
      <c r="E72" s="68"/>
      <c r="F72" s="83">
        <v>9412658</v>
      </c>
      <c r="G72" s="68"/>
      <c r="H72" s="84">
        <v>-2760370</v>
      </c>
      <c r="I72" s="64"/>
      <c r="J72" s="87">
        <v>6.6699999999999995E-2</v>
      </c>
      <c r="K72" s="64"/>
      <c r="L72" s="84">
        <f t="shared" si="3"/>
        <v>627824</v>
      </c>
      <c r="M72" s="93">
        <v>-0.08</v>
      </c>
      <c r="N72" s="94">
        <v>25</v>
      </c>
      <c r="O72" s="94" t="s">
        <v>118</v>
      </c>
      <c r="P72" s="64"/>
      <c r="Q72" s="64"/>
    </row>
    <row r="73" spans="1:21" x14ac:dyDescent="0.2">
      <c r="A73" s="77">
        <v>6</v>
      </c>
      <c r="B73" s="81">
        <v>344</v>
      </c>
      <c r="C73" s="81">
        <v>3440</v>
      </c>
      <c r="D73" s="82" t="s">
        <v>147</v>
      </c>
      <c r="E73" s="68"/>
      <c r="F73" s="83">
        <v>230946272</v>
      </c>
      <c r="G73" s="68"/>
      <c r="H73" s="84">
        <v>159949585</v>
      </c>
      <c r="I73" s="64"/>
      <c r="J73" s="87">
        <v>2.76E-2</v>
      </c>
      <c r="K73" s="64"/>
      <c r="L73" s="84">
        <f t="shared" si="3"/>
        <v>6374117</v>
      </c>
      <c r="M73" s="93">
        <v>-0.08</v>
      </c>
      <c r="N73" s="94">
        <v>38</v>
      </c>
      <c r="O73" s="94" t="s">
        <v>125</v>
      </c>
      <c r="P73" s="64" t="s">
        <v>119</v>
      </c>
      <c r="Q73" s="64"/>
    </row>
    <row r="74" spans="1:21" ht="15" x14ac:dyDescent="0.25">
      <c r="A74" s="77">
        <v>7</v>
      </c>
      <c r="B74" s="81">
        <v>344</v>
      </c>
      <c r="C74" s="81">
        <v>3446</v>
      </c>
      <c r="D74" s="82" t="s">
        <v>148</v>
      </c>
      <c r="E74" s="68"/>
      <c r="F74" s="83">
        <v>16116637</v>
      </c>
      <c r="G74" s="68"/>
      <c r="H74" s="84">
        <v>4094745</v>
      </c>
      <c r="I74" s="64"/>
      <c r="J74" s="140">
        <v>4.3700000000000003E-2</v>
      </c>
      <c r="K74" s="64"/>
      <c r="L74" s="96">
        <f>ROUND(F74*J74,0)</f>
        <v>704297</v>
      </c>
      <c r="M74" s="97" t="s">
        <v>130</v>
      </c>
      <c r="N74" s="94">
        <v>25</v>
      </c>
      <c r="O74" s="94" t="s">
        <v>149</v>
      </c>
      <c r="P74" s="64"/>
      <c r="Q74" s="95" t="s">
        <v>158</v>
      </c>
    </row>
    <row r="75" spans="1:21" x14ac:dyDescent="0.2">
      <c r="A75" s="77">
        <v>8</v>
      </c>
      <c r="B75" s="81">
        <v>345</v>
      </c>
      <c r="C75" s="81">
        <v>3450</v>
      </c>
      <c r="D75" s="82" t="s">
        <v>126</v>
      </c>
      <c r="E75" s="68"/>
      <c r="F75" s="83">
        <v>21311175</v>
      </c>
      <c r="G75" s="68"/>
      <c r="H75" s="84">
        <v>14919616</v>
      </c>
      <c r="I75" s="64"/>
      <c r="J75" s="87">
        <v>2.6700000000000002E-2</v>
      </c>
      <c r="K75" s="64"/>
      <c r="L75" s="84">
        <f>ROUND(F75*J75,0)</f>
        <v>569008</v>
      </c>
      <c r="M75" s="93">
        <v>-0.08</v>
      </c>
      <c r="N75" s="94">
        <v>45</v>
      </c>
      <c r="O75" s="94" t="s">
        <v>118</v>
      </c>
      <c r="P75" s="64"/>
      <c r="Q75" s="64"/>
    </row>
    <row r="76" spans="1:21" ht="15" x14ac:dyDescent="0.25">
      <c r="A76" s="77">
        <v>9</v>
      </c>
      <c r="B76" s="81">
        <v>345</v>
      </c>
      <c r="C76" s="81">
        <v>3456</v>
      </c>
      <c r="D76" s="82" t="s">
        <v>152</v>
      </c>
      <c r="E76" s="68"/>
      <c r="F76" s="83">
        <v>3676452</v>
      </c>
      <c r="G76" s="68"/>
      <c r="H76" s="84">
        <v>695640</v>
      </c>
      <c r="I76" s="64"/>
      <c r="J76" s="140">
        <v>3.9300000000000002E-2</v>
      </c>
      <c r="K76" s="64"/>
      <c r="L76" s="96">
        <f>ROUND(F76*J76,0)</f>
        <v>144485</v>
      </c>
      <c r="M76" s="97" t="s">
        <v>130</v>
      </c>
      <c r="N76" s="94">
        <v>30</v>
      </c>
      <c r="O76" s="94" t="s">
        <v>149</v>
      </c>
      <c r="P76" s="64">
        <v>3446</v>
      </c>
      <c r="Q76" s="98" t="s">
        <v>150</v>
      </c>
      <c r="R76" s="99"/>
      <c r="S76" s="100">
        <v>4472284.8099999996</v>
      </c>
      <c r="T76" s="101">
        <v>4.38</v>
      </c>
      <c r="U76" s="60">
        <f>S76*T76</f>
        <v>19588607.467799999</v>
      </c>
    </row>
    <row r="77" spans="1:21" ht="15" x14ac:dyDescent="0.25">
      <c r="A77" s="77">
        <v>10</v>
      </c>
      <c r="B77" s="81">
        <v>346</v>
      </c>
      <c r="C77" s="81">
        <v>3460</v>
      </c>
      <c r="D77" s="82" t="s">
        <v>154</v>
      </c>
      <c r="E77" s="68"/>
      <c r="F77" s="83">
        <v>5919120</v>
      </c>
      <c r="G77" s="68"/>
      <c r="H77" s="84">
        <v>3947050</v>
      </c>
      <c r="I77" s="64"/>
      <c r="J77" s="87">
        <v>2.8000000000000001E-2</v>
      </c>
      <c r="K77" s="64"/>
      <c r="L77" s="84">
        <f t="shared" si="3"/>
        <v>165735</v>
      </c>
      <c r="M77" s="93">
        <v>-0.08</v>
      </c>
      <c r="N77" s="94">
        <v>45</v>
      </c>
      <c r="O77" s="94" t="s">
        <v>155</v>
      </c>
      <c r="P77" s="64"/>
      <c r="Q77" s="98" t="s">
        <v>151</v>
      </c>
      <c r="R77" s="99"/>
      <c r="S77" s="100">
        <v>6005765.4500000002</v>
      </c>
      <c r="T77" s="101">
        <v>4.38</v>
      </c>
      <c r="U77" s="60">
        <f>S77*T77</f>
        <v>26305252.671</v>
      </c>
    </row>
    <row r="78" spans="1:21" ht="15" x14ac:dyDescent="0.25">
      <c r="A78" s="77">
        <v>11</v>
      </c>
      <c r="B78" s="81">
        <v>347</v>
      </c>
      <c r="C78" s="81">
        <v>3476</v>
      </c>
      <c r="D78" s="106" t="s">
        <v>156</v>
      </c>
      <c r="E78" s="68"/>
      <c r="F78" s="83">
        <v>0</v>
      </c>
      <c r="G78" s="68"/>
      <c r="H78" s="84">
        <v>0</v>
      </c>
      <c r="I78" s="64"/>
      <c r="J78" s="85" t="s">
        <v>130</v>
      </c>
      <c r="K78" s="64"/>
      <c r="L78" s="84"/>
      <c r="M78" s="89" t="s">
        <v>131</v>
      </c>
      <c r="N78" s="94"/>
      <c r="O78" s="94"/>
      <c r="P78" s="64"/>
      <c r="Q78" s="98" t="s">
        <v>153</v>
      </c>
      <c r="R78" s="99"/>
      <c r="S78" s="102">
        <v>808767.37</v>
      </c>
      <c r="T78" s="103">
        <v>4.29</v>
      </c>
      <c r="U78" s="60">
        <f>S78*T78</f>
        <v>3469612.0172999999</v>
      </c>
    </row>
    <row r="79" spans="1:21" ht="15" x14ac:dyDescent="0.25">
      <c r="A79" s="77">
        <v>12</v>
      </c>
      <c r="B79" s="81"/>
      <c r="C79" s="81"/>
      <c r="D79" s="82" t="s">
        <v>135</v>
      </c>
      <c r="E79" s="68"/>
      <c r="F79" s="83">
        <v>0</v>
      </c>
      <c r="G79" s="68"/>
      <c r="H79" s="84">
        <v>0</v>
      </c>
      <c r="I79" s="64"/>
      <c r="J79" s="85">
        <v>3.4099999999999998E-2</v>
      </c>
      <c r="K79" s="64"/>
      <c r="L79" s="84">
        <f t="shared" si="3"/>
        <v>0</v>
      </c>
      <c r="O79" s="32"/>
      <c r="P79" s="64"/>
      <c r="Q79" s="64"/>
      <c r="S79" s="104">
        <f>SUM(S76:S78)</f>
        <v>11286817.629999999</v>
      </c>
      <c r="T79" s="105">
        <f>U79/S79</f>
        <v>4.3735509666509955</v>
      </c>
      <c r="U79" s="60">
        <f>SUM(U76:U78)</f>
        <v>49363472.156099997</v>
      </c>
    </row>
    <row r="80" spans="1:21" ht="15" x14ac:dyDescent="0.25">
      <c r="A80" s="77">
        <v>13</v>
      </c>
      <c r="B80" s="64"/>
      <c r="C80" s="77">
        <v>108</v>
      </c>
      <c r="D80" s="82" t="s">
        <v>136</v>
      </c>
      <c r="E80" s="68"/>
      <c r="F80" s="83">
        <v>0</v>
      </c>
      <c r="G80" s="68"/>
      <c r="H80" s="84">
        <v>-125215</v>
      </c>
      <c r="I80" s="64"/>
      <c r="J80" s="64"/>
      <c r="K80" s="64"/>
      <c r="L80" s="84"/>
      <c r="P80" s="64"/>
      <c r="Q80" s="64"/>
      <c r="U80" s="60"/>
    </row>
    <row r="81" spans="1:21" ht="15" x14ac:dyDescent="0.2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84"/>
      <c r="M81" s="64"/>
      <c r="N81" s="64"/>
      <c r="O81" s="64"/>
      <c r="P81" s="64">
        <v>3456</v>
      </c>
      <c r="Q81" s="98" t="s">
        <v>150</v>
      </c>
      <c r="R81" s="99"/>
      <c r="S81" s="100">
        <v>687705.87</v>
      </c>
      <c r="T81" s="101">
        <v>4.05</v>
      </c>
      <c r="U81" s="60">
        <f>S81*T81</f>
        <v>2785208.7734999997</v>
      </c>
    </row>
    <row r="82" spans="1:21" ht="15" x14ac:dyDescent="0.25">
      <c r="A82" s="64"/>
      <c r="B82" s="64"/>
      <c r="C82" s="64"/>
      <c r="D82" s="64"/>
      <c r="E82" s="64"/>
      <c r="F82" s="70"/>
      <c r="G82" s="70"/>
      <c r="H82" s="70"/>
      <c r="I82" s="70"/>
      <c r="J82" s="70"/>
      <c r="K82" s="70"/>
      <c r="L82" s="92"/>
      <c r="M82" s="70"/>
      <c r="N82" s="70"/>
      <c r="O82" s="70"/>
      <c r="P82" s="64"/>
      <c r="Q82" s="98" t="s">
        <v>151</v>
      </c>
      <c r="R82" s="99"/>
      <c r="S82" s="100">
        <v>1037180.86</v>
      </c>
      <c r="T82" s="101">
        <v>4.05</v>
      </c>
      <c r="U82" s="60">
        <f>S82*T82</f>
        <v>4200582.483</v>
      </c>
    </row>
    <row r="83" spans="1:21" ht="15" x14ac:dyDescent="0.25">
      <c r="A83" s="71"/>
      <c r="B83" s="71"/>
      <c r="C83" s="71"/>
      <c r="D83" s="71"/>
      <c r="E83" s="71"/>
      <c r="F83" s="75"/>
      <c r="G83" s="75"/>
      <c r="H83" s="64"/>
      <c r="I83" s="64"/>
      <c r="J83" s="64"/>
      <c r="K83" s="64"/>
      <c r="L83" s="84"/>
      <c r="M83" s="64"/>
      <c r="N83" s="64"/>
      <c r="O83" s="64"/>
      <c r="P83" s="64"/>
      <c r="Q83" s="98" t="s">
        <v>153</v>
      </c>
      <c r="R83" s="99"/>
      <c r="S83" s="102">
        <v>3827389.27</v>
      </c>
      <c r="T83" s="103">
        <v>3.88</v>
      </c>
      <c r="U83" s="60">
        <f>S83*T83</f>
        <v>14850270.3676</v>
      </c>
    </row>
    <row r="84" spans="1:21" ht="15" x14ac:dyDescent="0.25">
      <c r="A84" s="77">
        <v>14</v>
      </c>
      <c r="B84" s="64"/>
      <c r="C84" s="64"/>
      <c r="D84" s="68" t="s">
        <v>157</v>
      </c>
      <c r="E84" s="68"/>
      <c r="F84" s="84">
        <f>SUM(F68:F83)</f>
        <v>394694771</v>
      </c>
      <c r="G84" s="68"/>
      <c r="H84" s="84">
        <f>SUM(H68:H83)</f>
        <v>227127102</v>
      </c>
      <c r="I84" s="64"/>
      <c r="J84" s="64"/>
      <c r="K84" s="64"/>
      <c r="L84" s="84">
        <f>SUM(L68:L83)</f>
        <v>13167678</v>
      </c>
      <c r="M84" s="64"/>
      <c r="N84" s="64"/>
      <c r="O84" s="64"/>
      <c r="P84" s="64"/>
      <c r="Q84" s="64"/>
      <c r="S84" s="104">
        <f>SUM(S81:S83)</f>
        <v>5552276</v>
      </c>
      <c r="T84" s="105">
        <f>U84/S84</f>
        <v>3.9328127103371662</v>
      </c>
      <c r="U84" s="60">
        <f>SUM(U81:U83)</f>
        <v>21836061.6241</v>
      </c>
    </row>
    <row r="85" spans="1:21" x14ac:dyDescent="0.2">
      <c r="A85" s="64"/>
      <c r="B85" s="64"/>
      <c r="C85" s="64"/>
      <c r="D85" s="64"/>
      <c r="E85" s="64"/>
      <c r="F85" s="64"/>
      <c r="G85" s="70"/>
      <c r="H85" s="70"/>
      <c r="I85" s="70"/>
      <c r="J85" s="70"/>
      <c r="K85" s="70"/>
      <c r="L85" s="70"/>
      <c r="M85" s="70"/>
      <c r="N85" s="70"/>
      <c r="O85" s="70"/>
    </row>
    <row r="86" spans="1:21" x14ac:dyDescent="0.2">
      <c r="A86" s="71"/>
      <c r="B86" s="71"/>
      <c r="C86" s="71"/>
      <c r="D86" s="71"/>
      <c r="E86" s="71"/>
      <c r="F86" s="71"/>
      <c r="G86" s="75"/>
      <c r="H86" s="64"/>
      <c r="I86" s="64"/>
      <c r="J86" s="64"/>
      <c r="K86" s="64"/>
      <c r="L86" s="64"/>
      <c r="M86" s="64"/>
      <c r="N86" s="64"/>
      <c r="O86" s="64"/>
      <c r="U86" s="136"/>
    </row>
    <row r="87" spans="1:21" x14ac:dyDescent="0.2">
      <c r="A87" s="88" t="s">
        <v>138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</row>
    <row r="88" spans="1:21" x14ac:dyDescent="0.2">
      <c r="A88" s="88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</row>
    <row r="89" spans="1:21" x14ac:dyDescent="0.2">
      <c r="A89" s="88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</row>
    <row r="90" spans="1:21" x14ac:dyDescent="0.2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</row>
    <row r="91" spans="1:21" x14ac:dyDescent="0.2">
      <c r="A91" s="63" t="str">
        <f>A1</f>
        <v>DUKE ENERGY KENTUCKY, INC.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</row>
    <row r="92" spans="1:21" x14ac:dyDescent="0.2">
      <c r="A92" s="63" t="str">
        <f t="shared" ref="A92:A96" si="4">A2</f>
        <v>CASE NO. 2024-00354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</row>
    <row r="93" spans="1:21" x14ac:dyDescent="0.2">
      <c r="A93" s="63" t="str">
        <f t="shared" si="4"/>
        <v>DEPRECIATION AND AMORTIZATION ACCRUAL RATES AND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</row>
    <row r="94" spans="1:21" x14ac:dyDescent="0.2">
      <c r="A94" s="63" t="str">
        <f t="shared" si="4"/>
        <v>JURISDICTIONAL ACCUMULATED BALANCES BY ACCOUNTS,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</row>
    <row r="95" spans="1:21" x14ac:dyDescent="0.2">
      <c r="A95" s="63" t="str">
        <f t="shared" si="4"/>
        <v>FUNCTIONAL CLASS OR MAJOR PROPERTY GROUP</v>
      </c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</row>
    <row r="96" spans="1:21" x14ac:dyDescent="0.2">
      <c r="A96" s="63" t="str">
        <f t="shared" si="4"/>
        <v>THIRTEEN MONTH AVERAGE AS OF JUNE 30, 2026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4"/>
      <c r="Q96" s="64"/>
    </row>
    <row r="97" spans="1:17" x14ac:dyDescent="0.2">
      <c r="A97" s="63"/>
      <c r="B97" s="63"/>
      <c r="C97" s="63"/>
      <c r="D97" s="63"/>
      <c r="E97" s="63"/>
      <c r="F97" s="63"/>
      <c r="G97" s="63"/>
      <c r="H97" s="64"/>
      <c r="I97" s="64"/>
      <c r="J97" s="64"/>
      <c r="K97" s="64"/>
      <c r="L97" s="64"/>
      <c r="M97" s="64"/>
      <c r="N97" s="64"/>
      <c r="O97" s="64"/>
      <c r="P97" s="64"/>
      <c r="Q97" s="64"/>
    </row>
    <row r="98" spans="1:17" x14ac:dyDescent="0.2">
      <c r="A98" s="63" t="s">
        <v>159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4"/>
      <c r="Q98" s="64"/>
    </row>
    <row r="99" spans="1:17" x14ac:dyDescent="0.2">
      <c r="A99" s="67" t="s">
        <v>68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4"/>
      <c r="Q99" s="64"/>
    </row>
    <row r="100" spans="1:17" x14ac:dyDescent="0.2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x14ac:dyDescent="0.2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</row>
    <row r="102" spans="1:17" x14ac:dyDescent="0.2">
      <c r="A102" s="68" t="s">
        <v>69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9" t="s">
        <v>70</v>
      </c>
      <c r="N102" s="64"/>
      <c r="O102" s="64"/>
      <c r="P102" s="64"/>
      <c r="Q102" s="64"/>
    </row>
    <row r="103" spans="1:17" x14ac:dyDescent="0.2">
      <c r="A103" s="68" t="s">
        <v>71</v>
      </c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9" t="s">
        <v>160</v>
      </c>
      <c r="N103" s="64"/>
      <c r="O103" s="64"/>
      <c r="P103" s="64"/>
      <c r="Q103" s="64"/>
    </row>
    <row r="104" spans="1:17" x14ac:dyDescent="0.2">
      <c r="A104" s="68" t="s">
        <v>73</v>
      </c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9" t="s">
        <v>74</v>
      </c>
      <c r="N104" s="64"/>
      <c r="O104" s="64"/>
      <c r="P104" s="64"/>
      <c r="Q104" s="64"/>
    </row>
    <row r="105" spans="1:17" x14ac:dyDescent="0.2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9" t="s">
        <v>75</v>
      </c>
      <c r="N105" s="64"/>
      <c r="O105" s="64"/>
      <c r="P105" s="64"/>
      <c r="Q105" s="64"/>
    </row>
    <row r="106" spans="1:17" x14ac:dyDescent="0.2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</row>
    <row r="107" spans="1:17" x14ac:dyDescent="0.2">
      <c r="A107" s="64"/>
      <c r="B107" s="64"/>
      <c r="C107" s="64"/>
      <c r="D107" s="64"/>
      <c r="E107" s="64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64"/>
      <c r="Q107" s="64"/>
    </row>
    <row r="108" spans="1:17" x14ac:dyDescent="0.2">
      <c r="A108" s="71"/>
      <c r="B108" s="72"/>
      <c r="C108" s="73"/>
      <c r="D108" s="71"/>
      <c r="E108" s="71"/>
      <c r="F108" s="74" t="s">
        <v>76</v>
      </c>
      <c r="G108" s="74"/>
      <c r="H108" s="74"/>
      <c r="I108" s="64"/>
      <c r="J108" s="64"/>
      <c r="K108" s="64"/>
      <c r="L108" s="64"/>
      <c r="M108" s="64"/>
      <c r="N108" s="64"/>
      <c r="O108" s="64"/>
      <c r="P108" s="64"/>
      <c r="Q108" s="64"/>
    </row>
    <row r="109" spans="1:17" x14ac:dyDescent="0.2">
      <c r="A109" s="75"/>
      <c r="B109" s="76" t="s">
        <v>77</v>
      </c>
      <c r="C109" s="76" t="s">
        <v>78</v>
      </c>
      <c r="D109" s="77" t="s">
        <v>79</v>
      </c>
      <c r="E109" s="77"/>
      <c r="F109" s="142" t="s">
        <v>80</v>
      </c>
      <c r="G109" s="142"/>
      <c r="H109" s="142"/>
      <c r="I109" s="64"/>
      <c r="J109" s="77" t="s">
        <v>81</v>
      </c>
      <c r="K109" s="64"/>
      <c r="L109" s="77" t="s">
        <v>82</v>
      </c>
      <c r="M109" s="64"/>
      <c r="N109" s="77" t="s">
        <v>83</v>
      </c>
      <c r="O109" s="64"/>
      <c r="P109" s="64"/>
      <c r="Q109" s="64"/>
    </row>
    <row r="110" spans="1:17" x14ac:dyDescent="0.2">
      <c r="A110" s="77" t="s">
        <v>84</v>
      </c>
      <c r="B110" s="77" t="s">
        <v>85</v>
      </c>
      <c r="C110" s="77" t="s">
        <v>85</v>
      </c>
      <c r="D110" s="77" t="s">
        <v>86</v>
      </c>
      <c r="E110" s="77"/>
      <c r="F110" s="77" t="s">
        <v>87</v>
      </c>
      <c r="G110" s="77"/>
      <c r="H110" s="77" t="s">
        <v>88</v>
      </c>
      <c r="I110" s="64"/>
      <c r="J110" s="77" t="s">
        <v>89</v>
      </c>
      <c r="K110" s="64"/>
      <c r="L110" s="77" t="s">
        <v>90</v>
      </c>
      <c r="M110" s="78" t="s">
        <v>91</v>
      </c>
      <c r="N110" s="77" t="s">
        <v>92</v>
      </c>
      <c r="O110" s="77" t="s">
        <v>93</v>
      </c>
      <c r="P110" s="64"/>
      <c r="Q110" s="64"/>
    </row>
    <row r="111" spans="1:17" x14ac:dyDescent="0.2">
      <c r="A111" s="77" t="s">
        <v>94</v>
      </c>
      <c r="B111" s="77" t="s">
        <v>94</v>
      </c>
      <c r="C111" s="77" t="s">
        <v>94</v>
      </c>
      <c r="D111" s="77" t="s">
        <v>95</v>
      </c>
      <c r="E111" s="77"/>
      <c r="F111" s="77" t="s">
        <v>96</v>
      </c>
      <c r="G111" s="77"/>
      <c r="H111" s="77" t="s">
        <v>97</v>
      </c>
      <c r="I111" s="64"/>
      <c r="J111" s="77" t="s">
        <v>98</v>
      </c>
      <c r="K111" s="64"/>
      <c r="L111" s="77" t="s">
        <v>99</v>
      </c>
      <c r="M111" s="77" t="s">
        <v>100</v>
      </c>
      <c r="N111" s="77" t="s">
        <v>101</v>
      </c>
      <c r="O111" s="77" t="s">
        <v>102</v>
      </c>
      <c r="P111" s="64"/>
      <c r="Q111" s="64"/>
    </row>
    <row r="112" spans="1:17" x14ac:dyDescent="0.2">
      <c r="A112" s="79" t="s">
        <v>103</v>
      </c>
      <c r="B112" s="79" t="s">
        <v>104</v>
      </c>
      <c r="C112" s="79" t="s">
        <v>105</v>
      </c>
      <c r="D112" s="79" t="s">
        <v>106</v>
      </c>
      <c r="E112" s="79"/>
      <c r="F112" s="79" t="s">
        <v>107</v>
      </c>
      <c r="G112" s="79"/>
      <c r="H112" s="79" t="s">
        <v>108</v>
      </c>
      <c r="I112" s="70"/>
      <c r="J112" s="79" t="s">
        <v>109</v>
      </c>
      <c r="K112" s="79"/>
      <c r="L112" s="79" t="s">
        <v>110</v>
      </c>
      <c r="M112" s="79" t="s">
        <v>111</v>
      </c>
      <c r="N112" s="79" t="s">
        <v>112</v>
      </c>
      <c r="O112" s="79" t="s">
        <v>113</v>
      </c>
      <c r="P112" s="64"/>
      <c r="Q112" s="64"/>
    </row>
    <row r="113" spans="1:17" x14ac:dyDescent="0.2">
      <c r="A113" s="77" t="s">
        <v>161</v>
      </c>
      <c r="B113" s="64"/>
      <c r="C113" s="64"/>
      <c r="D113" s="64"/>
      <c r="E113" s="64"/>
      <c r="F113" s="77" t="s">
        <v>114</v>
      </c>
      <c r="G113" s="64"/>
      <c r="H113" s="77" t="s">
        <v>114</v>
      </c>
      <c r="I113" s="64"/>
      <c r="J113" s="64"/>
      <c r="K113" s="64"/>
      <c r="L113" s="77" t="s">
        <v>114</v>
      </c>
      <c r="M113" s="64"/>
      <c r="N113" s="64"/>
      <c r="O113" s="64"/>
      <c r="P113" s="64"/>
      <c r="Q113" s="64"/>
    </row>
    <row r="114" spans="1:17" x14ac:dyDescent="0.2">
      <c r="A114" s="77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</row>
    <row r="115" spans="1:17" x14ac:dyDescent="0.2">
      <c r="A115" s="77">
        <v>1</v>
      </c>
      <c r="B115" s="32">
        <v>350</v>
      </c>
      <c r="C115" s="32">
        <v>3500</v>
      </c>
      <c r="D115" s="107" t="s">
        <v>162</v>
      </c>
      <c r="E115" s="68"/>
      <c r="F115" s="83">
        <v>357042</v>
      </c>
      <c r="G115" s="68"/>
      <c r="H115" s="84">
        <v>324</v>
      </c>
      <c r="I115" s="64"/>
      <c r="J115" s="108">
        <v>0</v>
      </c>
      <c r="K115" s="64"/>
      <c r="L115" s="84">
        <v>0</v>
      </c>
      <c r="M115" s="86" t="s">
        <v>116</v>
      </c>
      <c r="P115" s="64"/>
      <c r="Q115" s="64"/>
    </row>
    <row r="116" spans="1:17" x14ac:dyDescent="0.2">
      <c r="A116" s="77">
        <v>2</v>
      </c>
      <c r="B116" s="32">
        <v>350</v>
      </c>
      <c r="C116" s="32">
        <v>3501</v>
      </c>
      <c r="D116" s="107" t="s">
        <v>142</v>
      </c>
      <c r="E116" s="68"/>
      <c r="F116" s="83">
        <v>10654574</v>
      </c>
      <c r="G116" s="68"/>
      <c r="H116" s="84">
        <v>1025454</v>
      </c>
      <c r="I116" s="64"/>
      <c r="J116" s="108">
        <v>1.2999999999999999E-2</v>
      </c>
      <c r="K116" s="64"/>
      <c r="L116" s="84">
        <f t="shared" ref="L116:L126" si="5">ROUND(F116*J116,0)</f>
        <v>138509</v>
      </c>
      <c r="M116" s="89">
        <v>0</v>
      </c>
      <c r="N116" s="90">
        <v>75</v>
      </c>
      <c r="O116" s="90" t="s">
        <v>143</v>
      </c>
      <c r="P116" s="64"/>
      <c r="Q116" s="64"/>
    </row>
    <row r="117" spans="1:17" x14ac:dyDescent="0.2">
      <c r="A117" s="77">
        <v>3</v>
      </c>
      <c r="B117" s="32">
        <v>352</v>
      </c>
      <c r="C117" s="32">
        <v>3520</v>
      </c>
      <c r="D117" s="107" t="s">
        <v>117</v>
      </c>
      <c r="E117" s="68"/>
      <c r="F117" s="83">
        <v>6986560</v>
      </c>
      <c r="G117" s="68"/>
      <c r="H117" s="84">
        <v>870892</v>
      </c>
      <c r="I117" s="64"/>
      <c r="J117" s="108">
        <v>1.7600000000000001E-2</v>
      </c>
      <c r="K117" s="64"/>
      <c r="L117" s="84">
        <f t="shared" si="5"/>
        <v>122963</v>
      </c>
      <c r="M117" s="89">
        <v>-0.15</v>
      </c>
      <c r="N117" s="90">
        <v>70</v>
      </c>
      <c r="O117" s="109" t="s">
        <v>163</v>
      </c>
      <c r="P117" s="64"/>
      <c r="Q117" s="64"/>
    </row>
    <row r="118" spans="1:17" x14ac:dyDescent="0.2">
      <c r="A118" s="77">
        <v>4</v>
      </c>
      <c r="B118" s="32">
        <v>353</v>
      </c>
      <c r="C118" s="32">
        <v>3530</v>
      </c>
      <c r="D118" s="107" t="s">
        <v>164</v>
      </c>
      <c r="E118" s="68"/>
      <c r="F118" s="83">
        <v>37723393</v>
      </c>
      <c r="G118" s="68"/>
      <c r="H118" s="84">
        <v>4770018</v>
      </c>
      <c r="I118" s="64"/>
      <c r="J118" s="108">
        <v>2.23E-2</v>
      </c>
      <c r="K118" s="64"/>
      <c r="L118" s="84">
        <f t="shared" si="5"/>
        <v>841232</v>
      </c>
      <c r="M118" s="89">
        <v>-0.1</v>
      </c>
      <c r="N118" s="109">
        <v>50</v>
      </c>
      <c r="O118" s="109" t="s">
        <v>165</v>
      </c>
      <c r="P118" s="64"/>
      <c r="Q118" s="64"/>
    </row>
    <row r="119" spans="1:17" x14ac:dyDescent="0.2">
      <c r="A119" s="77">
        <v>5</v>
      </c>
      <c r="B119" s="32">
        <v>353</v>
      </c>
      <c r="C119" s="32">
        <v>3531</v>
      </c>
      <c r="D119" s="107" t="s">
        <v>166</v>
      </c>
      <c r="E119" s="68"/>
      <c r="F119" s="83">
        <v>10844053</v>
      </c>
      <c r="G119" s="68"/>
      <c r="H119" s="84">
        <v>5583415</v>
      </c>
      <c r="I119" s="64"/>
      <c r="J119" s="108">
        <v>2.5000000000000001E-2</v>
      </c>
      <c r="K119" s="64"/>
      <c r="L119" s="84">
        <f t="shared" si="5"/>
        <v>271101</v>
      </c>
      <c r="M119" s="89">
        <v>-0.1</v>
      </c>
      <c r="N119" s="109">
        <v>50</v>
      </c>
      <c r="O119" s="109" t="s">
        <v>123</v>
      </c>
      <c r="P119" s="64"/>
      <c r="Q119" s="64"/>
    </row>
    <row r="120" spans="1:17" x14ac:dyDescent="0.2">
      <c r="A120" s="77">
        <v>6</v>
      </c>
      <c r="B120" s="32">
        <v>353</v>
      </c>
      <c r="C120" s="32">
        <v>3532</v>
      </c>
      <c r="D120" s="107" t="s">
        <v>167</v>
      </c>
      <c r="E120" s="68"/>
      <c r="F120" s="83">
        <v>13244554</v>
      </c>
      <c r="G120" s="68"/>
      <c r="H120" s="84">
        <v>3097491</v>
      </c>
      <c r="I120" s="64"/>
      <c r="J120" s="108">
        <v>1.78E-2</v>
      </c>
      <c r="K120" s="64"/>
      <c r="L120" s="84">
        <f t="shared" si="5"/>
        <v>235753</v>
      </c>
      <c r="M120" s="89">
        <v>-0.1</v>
      </c>
      <c r="N120" s="109">
        <v>60</v>
      </c>
      <c r="O120" s="109" t="s">
        <v>163</v>
      </c>
      <c r="P120" s="64"/>
      <c r="Q120" s="64"/>
    </row>
    <row r="121" spans="1:17" x14ac:dyDescent="0.2">
      <c r="A121" s="77">
        <v>7</v>
      </c>
      <c r="B121" s="32">
        <v>353</v>
      </c>
      <c r="C121" s="32">
        <v>3534</v>
      </c>
      <c r="D121" s="107" t="s">
        <v>168</v>
      </c>
      <c r="E121" s="68"/>
      <c r="F121" s="83">
        <v>8872106</v>
      </c>
      <c r="G121" s="68"/>
      <c r="H121" s="84">
        <v>3064316</v>
      </c>
      <c r="I121" s="64"/>
      <c r="J121" s="108">
        <v>2.7199999999999998E-2</v>
      </c>
      <c r="K121" s="64"/>
      <c r="L121" s="84">
        <f t="shared" si="5"/>
        <v>241321</v>
      </c>
      <c r="M121" s="89">
        <v>-0.1</v>
      </c>
      <c r="N121" s="109">
        <v>40</v>
      </c>
      <c r="O121" s="109" t="s">
        <v>163</v>
      </c>
      <c r="P121" s="64"/>
      <c r="Q121" s="64"/>
    </row>
    <row r="122" spans="1:17" x14ac:dyDescent="0.2">
      <c r="A122" s="77">
        <v>8</v>
      </c>
      <c r="B122" s="32">
        <v>355</v>
      </c>
      <c r="C122" s="32">
        <v>3550</v>
      </c>
      <c r="D122" s="107" t="s">
        <v>169</v>
      </c>
      <c r="E122" s="68"/>
      <c r="F122" s="83">
        <v>46250360</v>
      </c>
      <c r="G122" s="68"/>
      <c r="H122" s="84">
        <v>-4105066</v>
      </c>
      <c r="I122" s="64"/>
      <c r="J122" s="108">
        <v>2.4500000000000001E-2</v>
      </c>
      <c r="K122" s="64"/>
      <c r="L122" s="84">
        <f t="shared" si="5"/>
        <v>1133134</v>
      </c>
      <c r="M122" s="89">
        <v>-0.3</v>
      </c>
      <c r="N122" s="109">
        <v>55</v>
      </c>
      <c r="O122" s="109" t="s">
        <v>165</v>
      </c>
      <c r="P122" s="64"/>
      <c r="Q122" s="64"/>
    </row>
    <row r="123" spans="1:17" x14ac:dyDescent="0.2">
      <c r="A123" s="77">
        <v>9</v>
      </c>
      <c r="B123" s="32">
        <v>356</v>
      </c>
      <c r="C123" s="32">
        <v>3560</v>
      </c>
      <c r="D123" s="107" t="s">
        <v>170</v>
      </c>
      <c r="E123" s="68"/>
      <c r="F123" s="83">
        <v>22467590</v>
      </c>
      <c r="G123" s="68"/>
      <c r="H123" s="84">
        <v>3024749</v>
      </c>
      <c r="I123" s="64"/>
      <c r="J123" s="108">
        <v>2.23E-2</v>
      </c>
      <c r="K123" s="64"/>
      <c r="L123" s="84">
        <f t="shared" si="5"/>
        <v>501027</v>
      </c>
      <c r="M123" s="89">
        <v>-0.25</v>
      </c>
      <c r="N123" s="109">
        <v>55</v>
      </c>
      <c r="O123" s="109" t="s">
        <v>171</v>
      </c>
      <c r="P123" s="64"/>
      <c r="Q123" s="64"/>
    </row>
    <row r="124" spans="1:17" x14ac:dyDescent="0.2">
      <c r="A124" s="77">
        <v>10</v>
      </c>
      <c r="B124" s="32">
        <v>356</v>
      </c>
      <c r="C124" s="32">
        <v>3561</v>
      </c>
      <c r="D124" s="107" t="s">
        <v>172</v>
      </c>
      <c r="E124" s="68"/>
      <c r="F124" s="83">
        <v>3303607</v>
      </c>
      <c r="G124" s="68"/>
      <c r="H124" s="84">
        <v>254768</v>
      </c>
      <c r="I124" s="64"/>
      <c r="J124" s="108">
        <v>1.5299999999999999E-2</v>
      </c>
      <c r="K124" s="64"/>
      <c r="L124" s="84">
        <f t="shared" si="5"/>
        <v>50545</v>
      </c>
      <c r="M124" s="89">
        <v>0</v>
      </c>
      <c r="N124" s="90">
        <v>65</v>
      </c>
      <c r="O124" s="109" t="s">
        <v>123</v>
      </c>
      <c r="P124" s="64"/>
      <c r="Q124" s="64"/>
    </row>
    <row r="125" spans="1:17" x14ac:dyDescent="0.2">
      <c r="A125" s="77">
        <v>11</v>
      </c>
      <c r="B125" s="32"/>
      <c r="C125" s="32"/>
      <c r="D125" s="107" t="s">
        <v>135</v>
      </c>
      <c r="E125" s="68"/>
      <c r="F125" s="83">
        <v>0</v>
      </c>
      <c r="G125" s="68"/>
      <c r="H125" s="84">
        <v>0</v>
      </c>
      <c r="I125" s="64"/>
      <c r="J125" s="108">
        <v>2.2100000000000002E-2</v>
      </c>
      <c r="K125" s="64"/>
      <c r="L125" s="84">
        <f t="shared" si="5"/>
        <v>0</v>
      </c>
      <c r="M125" s="89"/>
      <c r="N125" s="86"/>
      <c r="O125" s="90"/>
      <c r="P125" s="64"/>
      <c r="Q125" s="64"/>
    </row>
    <row r="126" spans="1:17" x14ac:dyDescent="0.2">
      <c r="A126" s="77">
        <v>12</v>
      </c>
      <c r="B126" s="32"/>
      <c r="C126" s="32">
        <v>108</v>
      </c>
      <c r="D126" s="107" t="s">
        <v>136</v>
      </c>
      <c r="E126" s="68"/>
      <c r="F126" s="83">
        <v>0</v>
      </c>
      <c r="G126" s="68"/>
      <c r="H126" s="84">
        <v>-4842092</v>
      </c>
      <c r="I126" s="64"/>
      <c r="J126" s="108"/>
      <c r="K126" s="64"/>
      <c r="L126" s="84">
        <f t="shared" si="5"/>
        <v>0</v>
      </c>
      <c r="M126" s="36"/>
      <c r="O126" s="32"/>
      <c r="P126" s="64"/>
      <c r="Q126" s="64"/>
    </row>
    <row r="127" spans="1:17" x14ac:dyDescent="0.2">
      <c r="A127" s="77"/>
      <c r="B127" s="64"/>
      <c r="C127" s="77"/>
      <c r="D127" s="68"/>
      <c r="E127" s="68"/>
      <c r="F127" s="83"/>
      <c r="G127" s="68"/>
      <c r="H127" s="84"/>
      <c r="I127" s="64"/>
      <c r="J127" s="110"/>
      <c r="K127" s="64"/>
      <c r="L127" s="84"/>
      <c r="M127" s="36"/>
      <c r="O127" s="32"/>
      <c r="P127" s="64"/>
      <c r="Q127" s="64"/>
    </row>
    <row r="128" spans="1:17" x14ac:dyDescent="0.2">
      <c r="A128" s="77"/>
      <c r="B128" s="64"/>
      <c r="C128" s="77"/>
      <c r="D128" s="68"/>
      <c r="E128" s="68"/>
      <c r="F128" s="83"/>
      <c r="G128" s="68"/>
      <c r="H128" s="84"/>
      <c r="I128" s="64"/>
      <c r="J128" s="110"/>
      <c r="K128" s="64"/>
      <c r="L128" s="84"/>
      <c r="M128" s="36"/>
      <c r="O128" s="32"/>
      <c r="P128" s="64"/>
      <c r="Q128" s="64"/>
    </row>
    <row r="129" spans="1:17" x14ac:dyDescent="0.2">
      <c r="A129" s="64"/>
      <c r="B129" s="64"/>
      <c r="C129" s="64"/>
      <c r="D129" s="64"/>
      <c r="E129" s="64"/>
      <c r="F129" s="64"/>
      <c r="G129" s="70"/>
      <c r="H129" s="70"/>
      <c r="I129" s="70"/>
      <c r="J129" s="70"/>
      <c r="K129" s="70"/>
      <c r="L129" s="92"/>
      <c r="M129" s="70"/>
      <c r="N129" s="70"/>
      <c r="O129" s="70"/>
      <c r="P129" s="64"/>
      <c r="Q129" s="64"/>
    </row>
    <row r="130" spans="1:17" x14ac:dyDescent="0.2">
      <c r="A130" s="71"/>
      <c r="B130" s="71"/>
      <c r="C130" s="71"/>
      <c r="D130" s="71"/>
      <c r="E130" s="71"/>
      <c r="F130" s="71"/>
      <c r="G130" s="75"/>
      <c r="H130" s="64"/>
      <c r="I130" s="64"/>
      <c r="J130" s="64"/>
      <c r="K130" s="64"/>
      <c r="L130" s="84"/>
      <c r="M130" s="64"/>
      <c r="N130" s="64"/>
      <c r="O130" s="64"/>
      <c r="P130" s="64"/>
      <c r="Q130" s="64"/>
    </row>
    <row r="131" spans="1:17" x14ac:dyDescent="0.2">
      <c r="A131" s="77">
        <f>A126+1</f>
        <v>13</v>
      </c>
      <c r="B131" s="64"/>
      <c r="C131" s="64"/>
      <c r="D131" s="68" t="s">
        <v>173</v>
      </c>
      <c r="E131" s="68"/>
      <c r="F131" s="83">
        <f>SUM(F115:F130)</f>
        <v>160703839</v>
      </c>
      <c r="G131" s="68"/>
      <c r="H131" s="83">
        <f>SUM(H115:H130)</f>
        <v>12744269</v>
      </c>
      <c r="I131" s="64"/>
      <c r="J131" s="64"/>
      <c r="K131" s="64"/>
      <c r="L131" s="83">
        <f>SUM(L115:L130)</f>
        <v>3535585</v>
      </c>
      <c r="M131" s="64"/>
      <c r="N131" s="64"/>
      <c r="O131" s="64"/>
      <c r="P131" s="64"/>
      <c r="Q131" s="64"/>
    </row>
    <row r="132" spans="1:17" x14ac:dyDescent="0.2">
      <c r="A132" s="64"/>
      <c r="B132" s="64"/>
      <c r="C132" s="64"/>
      <c r="D132" s="64"/>
      <c r="E132" s="64"/>
      <c r="F132" s="64"/>
      <c r="G132" s="70"/>
      <c r="H132" s="70"/>
      <c r="I132" s="70"/>
      <c r="J132" s="70"/>
      <c r="K132" s="70"/>
      <c r="L132" s="70"/>
      <c r="M132" s="70"/>
      <c r="N132" s="70"/>
      <c r="O132" s="70"/>
      <c r="P132" s="64"/>
      <c r="Q132" s="64"/>
    </row>
    <row r="133" spans="1:17" x14ac:dyDescent="0.2">
      <c r="A133" s="71"/>
      <c r="B133" s="71"/>
      <c r="C133" s="71"/>
      <c r="D133" s="71"/>
      <c r="E133" s="71"/>
      <c r="F133" s="71"/>
      <c r="G133" s="75"/>
      <c r="H133" s="64"/>
      <c r="I133" s="64"/>
      <c r="J133" s="64"/>
      <c r="K133" s="64"/>
      <c r="L133" s="64"/>
      <c r="M133" s="64"/>
      <c r="N133" s="64"/>
      <c r="O133" s="64"/>
      <c r="P133" s="64"/>
      <c r="Q133" s="64"/>
    </row>
    <row r="134" spans="1:17" x14ac:dyDescent="0.2">
      <c r="A134" s="88" t="s">
        <v>174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</row>
    <row r="135" spans="1:17" x14ac:dyDescent="0.2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</row>
    <row r="136" spans="1:17" x14ac:dyDescent="0.2">
      <c r="A136" s="63" t="str">
        <f t="shared" ref="A136:A141" si="6">A1</f>
        <v>DUKE ENERGY KENTUCKY, INC.</v>
      </c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4"/>
      <c r="Q136" s="64"/>
    </row>
    <row r="137" spans="1:17" x14ac:dyDescent="0.2">
      <c r="A137" s="63" t="str">
        <f t="shared" si="6"/>
        <v>CASE NO. 2024-00354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4"/>
      <c r="Q137" s="64"/>
    </row>
    <row r="138" spans="1:17" x14ac:dyDescent="0.2">
      <c r="A138" s="63" t="str">
        <f t="shared" si="6"/>
        <v>DEPRECIATION AND AMORTIZATION ACCRUAL RATES AND</v>
      </c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4"/>
      <c r="Q138" s="64"/>
    </row>
    <row r="139" spans="1:17" x14ac:dyDescent="0.2">
      <c r="A139" s="63" t="str">
        <f t="shared" si="6"/>
        <v>JURISDICTIONAL ACCUMULATED BALANCES BY ACCOUNTS,</v>
      </c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4"/>
      <c r="Q139" s="64"/>
    </row>
    <row r="140" spans="1:17" x14ac:dyDescent="0.2">
      <c r="A140" s="63" t="str">
        <f t="shared" si="6"/>
        <v>FUNCTIONAL CLASS OR MAJOR PROPERTY GROUP</v>
      </c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4"/>
      <c r="Q140" s="64"/>
    </row>
    <row r="141" spans="1:17" x14ac:dyDescent="0.2">
      <c r="A141" s="63" t="str">
        <f t="shared" si="6"/>
        <v>THIRTEEN MONTH AVERAGE AS OF JUNE 30, 2026</v>
      </c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4"/>
      <c r="Q141" s="64"/>
    </row>
    <row r="142" spans="1:17" x14ac:dyDescent="0.2">
      <c r="A142" s="63"/>
      <c r="B142" s="63"/>
      <c r="C142" s="63"/>
      <c r="D142" s="63"/>
      <c r="E142" s="63"/>
      <c r="F142" s="63"/>
      <c r="G142" s="63"/>
      <c r="H142" s="64"/>
      <c r="I142" s="64"/>
      <c r="J142" s="64"/>
      <c r="K142" s="64"/>
      <c r="L142" s="64"/>
      <c r="M142" s="64"/>
      <c r="N142" s="64"/>
      <c r="O142" s="64"/>
      <c r="P142" s="64"/>
      <c r="Q142" s="64"/>
    </row>
    <row r="143" spans="1:17" x14ac:dyDescent="0.2">
      <c r="A143" s="63" t="s">
        <v>175</v>
      </c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4"/>
      <c r="Q143" s="64"/>
    </row>
    <row r="144" spans="1:17" x14ac:dyDescent="0.2">
      <c r="A144" s="67" t="s">
        <v>68</v>
      </c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4"/>
      <c r="Q144" s="64"/>
    </row>
    <row r="145" spans="1:17" x14ac:dyDescent="0.2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</row>
    <row r="146" spans="1:17" x14ac:dyDescent="0.2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</row>
    <row r="147" spans="1:17" x14ac:dyDescent="0.2">
      <c r="A147" s="68" t="s">
        <v>69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9" t="str">
        <f>M12</f>
        <v>SCHEDULE B-3.2</v>
      </c>
      <c r="N147" s="64"/>
      <c r="O147" s="64"/>
      <c r="P147" s="64"/>
      <c r="Q147" s="64"/>
    </row>
    <row r="148" spans="1:17" x14ac:dyDescent="0.2">
      <c r="A148" s="68" t="s">
        <v>71</v>
      </c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9" t="s">
        <v>176</v>
      </c>
      <c r="N148" s="64"/>
      <c r="O148" s="64"/>
      <c r="P148" s="64"/>
      <c r="Q148" s="64"/>
    </row>
    <row r="149" spans="1:17" x14ac:dyDescent="0.2">
      <c r="A149" s="68" t="str">
        <f>A14</f>
        <v>WORK PAPER REFERENCE NOS.: SCHEDULE B-2.1, SCHEDULE B-3</v>
      </c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9" t="s">
        <v>74</v>
      </c>
      <c r="N149" s="64"/>
      <c r="O149" s="64"/>
      <c r="P149" s="64"/>
      <c r="Q149" s="64"/>
    </row>
    <row r="150" spans="1:17" x14ac:dyDescent="0.2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84" t="s">
        <v>75</v>
      </c>
      <c r="N150" s="64"/>
      <c r="O150" s="64"/>
      <c r="P150" s="64"/>
      <c r="Q150" s="64"/>
    </row>
    <row r="151" spans="1:17" x14ac:dyDescent="0.2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</row>
    <row r="152" spans="1:17" x14ac:dyDescent="0.2">
      <c r="A152" s="64"/>
      <c r="B152" s="64"/>
      <c r="C152" s="64"/>
      <c r="D152" s="64"/>
      <c r="E152" s="64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64"/>
      <c r="Q152" s="64"/>
    </row>
    <row r="153" spans="1:17" x14ac:dyDescent="0.2">
      <c r="A153" s="71"/>
      <c r="B153" s="72"/>
      <c r="C153" s="73"/>
      <c r="D153" s="71"/>
      <c r="E153" s="71"/>
      <c r="F153" s="74" t="s">
        <v>76</v>
      </c>
      <c r="G153" s="74"/>
      <c r="H153" s="74"/>
      <c r="I153" s="64"/>
      <c r="J153" s="64"/>
      <c r="K153" s="64"/>
      <c r="L153" s="64"/>
      <c r="M153" s="64"/>
      <c r="N153" s="64"/>
      <c r="O153" s="64"/>
      <c r="P153" s="64"/>
      <c r="Q153" s="64"/>
    </row>
    <row r="154" spans="1:17" x14ac:dyDescent="0.2">
      <c r="A154" s="75"/>
      <c r="B154" s="76" t="s">
        <v>77</v>
      </c>
      <c r="C154" s="76" t="s">
        <v>78</v>
      </c>
      <c r="D154" s="77" t="s">
        <v>79</v>
      </c>
      <c r="E154" s="77"/>
      <c r="F154" s="142" t="s">
        <v>80</v>
      </c>
      <c r="G154" s="142"/>
      <c r="H154" s="142"/>
      <c r="I154" s="64"/>
      <c r="J154" s="77" t="s">
        <v>81</v>
      </c>
      <c r="K154" s="64"/>
      <c r="L154" s="77" t="s">
        <v>82</v>
      </c>
      <c r="M154" s="64"/>
      <c r="N154" s="77" t="s">
        <v>83</v>
      </c>
      <c r="O154" s="64"/>
      <c r="P154" s="64"/>
      <c r="Q154" s="64"/>
    </row>
    <row r="155" spans="1:17" x14ac:dyDescent="0.2">
      <c r="A155" s="77" t="s">
        <v>84</v>
      </c>
      <c r="B155" s="77" t="s">
        <v>85</v>
      </c>
      <c r="C155" s="77" t="s">
        <v>85</v>
      </c>
      <c r="D155" s="77" t="s">
        <v>86</v>
      </c>
      <c r="E155" s="77"/>
      <c r="F155" s="77" t="s">
        <v>87</v>
      </c>
      <c r="G155" s="77"/>
      <c r="H155" s="77" t="s">
        <v>88</v>
      </c>
      <c r="I155" s="64"/>
      <c r="J155" s="77" t="s">
        <v>89</v>
      </c>
      <c r="K155" s="64"/>
      <c r="L155" s="77" t="s">
        <v>90</v>
      </c>
      <c r="M155" s="78" t="s">
        <v>91</v>
      </c>
      <c r="N155" s="77" t="s">
        <v>92</v>
      </c>
      <c r="O155" s="77" t="s">
        <v>93</v>
      </c>
      <c r="P155" s="64"/>
      <c r="Q155" s="64"/>
    </row>
    <row r="156" spans="1:17" x14ac:dyDescent="0.2">
      <c r="A156" s="77" t="s">
        <v>94</v>
      </c>
      <c r="B156" s="77" t="s">
        <v>94</v>
      </c>
      <c r="C156" s="77" t="s">
        <v>94</v>
      </c>
      <c r="D156" s="77" t="s">
        <v>95</v>
      </c>
      <c r="E156" s="77"/>
      <c r="F156" s="77" t="s">
        <v>96</v>
      </c>
      <c r="G156" s="77"/>
      <c r="H156" s="77" t="s">
        <v>97</v>
      </c>
      <c r="I156" s="64"/>
      <c r="J156" s="77" t="s">
        <v>98</v>
      </c>
      <c r="K156" s="64"/>
      <c r="L156" s="77" t="s">
        <v>99</v>
      </c>
      <c r="M156" s="77" t="s">
        <v>100</v>
      </c>
      <c r="N156" s="77" t="s">
        <v>101</v>
      </c>
      <c r="O156" s="77" t="s">
        <v>102</v>
      </c>
      <c r="P156" s="64"/>
      <c r="Q156" s="64"/>
    </row>
    <row r="157" spans="1:17" x14ac:dyDescent="0.2">
      <c r="A157" s="79" t="s">
        <v>103</v>
      </c>
      <c r="B157" s="79" t="s">
        <v>104</v>
      </c>
      <c r="C157" s="79" t="s">
        <v>105</v>
      </c>
      <c r="D157" s="79" t="s">
        <v>106</v>
      </c>
      <c r="E157" s="79"/>
      <c r="F157" s="79" t="s">
        <v>107</v>
      </c>
      <c r="G157" s="79"/>
      <c r="H157" s="79" t="s">
        <v>108</v>
      </c>
      <c r="I157" s="70"/>
      <c r="J157" s="79" t="s">
        <v>109</v>
      </c>
      <c r="K157" s="79"/>
      <c r="L157" s="79" t="s">
        <v>110</v>
      </c>
      <c r="M157" s="79" t="s">
        <v>111</v>
      </c>
      <c r="N157" s="79" t="s">
        <v>112</v>
      </c>
      <c r="O157" s="79" t="s">
        <v>113</v>
      </c>
      <c r="P157" s="64"/>
      <c r="Q157" s="64"/>
    </row>
    <row r="158" spans="1:17" x14ac:dyDescent="0.2">
      <c r="A158" s="77" t="s">
        <v>161</v>
      </c>
      <c r="B158" s="64"/>
      <c r="C158" s="64"/>
      <c r="D158" s="64"/>
      <c r="E158" s="64"/>
      <c r="F158" s="77" t="s">
        <v>114</v>
      </c>
      <c r="G158" s="64"/>
      <c r="H158" s="77" t="s">
        <v>114</v>
      </c>
      <c r="I158" s="64"/>
      <c r="J158" s="64"/>
      <c r="K158" s="64"/>
      <c r="L158" s="77" t="s">
        <v>114</v>
      </c>
      <c r="M158" s="64"/>
      <c r="N158" s="64"/>
      <c r="O158" s="64"/>
      <c r="P158" s="64"/>
      <c r="Q158" s="64"/>
    </row>
    <row r="159" spans="1:17" x14ac:dyDescent="0.2">
      <c r="A159" s="77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</row>
    <row r="160" spans="1:17" x14ac:dyDescent="0.2">
      <c r="A160" s="77">
        <f>A159+1</f>
        <v>1</v>
      </c>
      <c r="B160" s="81">
        <v>360</v>
      </c>
      <c r="C160" s="81">
        <v>3600</v>
      </c>
      <c r="D160" s="82" t="s">
        <v>115</v>
      </c>
      <c r="E160" s="68"/>
      <c r="F160" s="83">
        <v>18539153</v>
      </c>
      <c r="G160" s="64"/>
      <c r="H160" s="84">
        <v>35448</v>
      </c>
      <c r="I160" s="64"/>
      <c r="J160" s="108">
        <v>0</v>
      </c>
      <c r="K160" s="64"/>
      <c r="L160" s="84">
        <v>0</v>
      </c>
      <c r="M160" s="86" t="s">
        <v>116</v>
      </c>
      <c r="P160" s="64"/>
      <c r="Q160" s="64"/>
    </row>
    <row r="161" spans="1:17" x14ac:dyDescent="0.2">
      <c r="A161" s="77">
        <f t="shared" ref="A161:A184" si="7">A160+1</f>
        <v>2</v>
      </c>
      <c r="B161" s="81">
        <v>360</v>
      </c>
      <c r="C161" s="81">
        <v>3601</v>
      </c>
      <c r="D161" s="82" t="s">
        <v>142</v>
      </c>
      <c r="E161" s="68"/>
      <c r="F161" s="83">
        <v>6075504</v>
      </c>
      <c r="G161" s="64"/>
      <c r="H161" s="84">
        <v>3366108</v>
      </c>
      <c r="I161" s="64"/>
      <c r="J161" s="108">
        <v>7.1000000000000004E-3</v>
      </c>
      <c r="K161" s="64"/>
      <c r="L161" s="84">
        <f t="shared" ref="L161:L184" si="8">ROUND(F161*J161,0)</f>
        <v>43136</v>
      </c>
      <c r="M161" s="110">
        <v>0</v>
      </c>
      <c r="N161" s="109">
        <v>75</v>
      </c>
      <c r="O161" s="109" t="s">
        <v>143</v>
      </c>
      <c r="P161" s="64"/>
      <c r="Q161" s="64"/>
    </row>
    <row r="162" spans="1:17" x14ac:dyDescent="0.2">
      <c r="A162" s="77">
        <f t="shared" si="7"/>
        <v>3</v>
      </c>
      <c r="B162" s="81">
        <v>361</v>
      </c>
      <c r="C162" s="81">
        <v>3610</v>
      </c>
      <c r="D162" s="82" t="s">
        <v>117</v>
      </c>
      <c r="E162" s="68"/>
      <c r="F162" s="83">
        <v>3462289</v>
      </c>
      <c r="G162" s="64"/>
      <c r="H162" s="84">
        <v>105148</v>
      </c>
      <c r="I162" s="64"/>
      <c r="J162" s="108">
        <v>1.72E-2</v>
      </c>
      <c r="K162" s="64"/>
      <c r="L162" s="84">
        <f t="shared" si="8"/>
        <v>59551</v>
      </c>
      <c r="M162" s="110">
        <v>-0.15</v>
      </c>
      <c r="N162" s="109">
        <v>70</v>
      </c>
      <c r="O162" s="109" t="s">
        <v>163</v>
      </c>
      <c r="P162" s="64"/>
      <c r="Q162" s="64"/>
    </row>
    <row r="163" spans="1:17" x14ac:dyDescent="0.2">
      <c r="A163" s="77">
        <f t="shared" si="7"/>
        <v>4</v>
      </c>
      <c r="B163" s="81">
        <v>362</v>
      </c>
      <c r="C163" s="81">
        <v>3620</v>
      </c>
      <c r="D163" s="82" t="s">
        <v>164</v>
      </c>
      <c r="E163" s="68"/>
      <c r="F163" s="83">
        <v>104578229</v>
      </c>
      <c r="G163" s="64"/>
      <c r="H163" s="84">
        <v>20947546</v>
      </c>
      <c r="I163" s="64"/>
      <c r="J163" s="108">
        <v>3.5099999999999999E-2</v>
      </c>
      <c r="K163" s="64"/>
      <c r="L163" s="84">
        <f t="shared" si="8"/>
        <v>3670696</v>
      </c>
      <c r="M163" s="110">
        <v>-0.1</v>
      </c>
      <c r="N163" s="109">
        <v>32</v>
      </c>
      <c r="O163" s="109" t="s">
        <v>177</v>
      </c>
      <c r="P163" s="64"/>
      <c r="Q163" s="64"/>
    </row>
    <row r="164" spans="1:17" x14ac:dyDescent="0.2">
      <c r="A164" s="77">
        <f t="shared" si="7"/>
        <v>5</v>
      </c>
      <c r="B164" s="81">
        <v>362</v>
      </c>
      <c r="C164" s="81">
        <v>3622</v>
      </c>
      <c r="D164" s="82" t="s">
        <v>167</v>
      </c>
      <c r="E164" s="68"/>
      <c r="F164" s="83">
        <v>54712564</v>
      </c>
      <c r="G164" s="64"/>
      <c r="H164" s="84">
        <v>12381127</v>
      </c>
      <c r="I164" s="64"/>
      <c r="J164" s="108">
        <v>1.77E-2</v>
      </c>
      <c r="K164" s="64"/>
      <c r="L164" s="84">
        <f t="shared" si="8"/>
        <v>968412</v>
      </c>
      <c r="M164" s="110">
        <v>-0.1</v>
      </c>
      <c r="N164" s="109">
        <v>60</v>
      </c>
      <c r="O164" s="109" t="s">
        <v>163</v>
      </c>
      <c r="P164" s="64"/>
      <c r="Q164" s="64"/>
    </row>
    <row r="165" spans="1:17" x14ac:dyDescent="0.2">
      <c r="A165" s="77">
        <f t="shared" si="7"/>
        <v>6</v>
      </c>
      <c r="B165" s="81">
        <v>363</v>
      </c>
      <c r="C165" s="81">
        <v>3630</v>
      </c>
      <c r="D165" s="82" t="s">
        <v>178</v>
      </c>
      <c r="E165" s="68"/>
      <c r="F165" s="83">
        <v>0</v>
      </c>
      <c r="G165" s="64"/>
      <c r="H165" s="84">
        <v>0</v>
      </c>
      <c r="I165" s="64"/>
      <c r="J165" s="108"/>
      <c r="K165" s="64"/>
      <c r="L165" s="84">
        <f t="shared" si="8"/>
        <v>0</v>
      </c>
      <c r="M165" s="110">
        <v>0</v>
      </c>
      <c r="N165" s="109"/>
      <c r="O165" s="109"/>
      <c r="P165" s="64"/>
      <c r="Q165" s="64"/>
    </row>
    <row r="166" spans="1:17" x14ac:dyDescent="0.2">
      <c r="A166" s="77">
        <f t="shared" si="7"/>
        <v>7</v>
      </c>
      <c r="B166" s="81">
        <v>364</v>
      </c>
      <c r="C166" s="81">
        <v>3640</v>
      </c>
      <c r="D166" s="82" t="s">
        <v>179</v>
      </c>
      <c r="E166" s="68"/>
      <c r="F166" s="83">
        <v>89912849</v>
      </c>
      <c r="G166" s="64"/>
      <c r="H166" s="84">
        <v>30115243</v>
      </c>
      <c r="I166" s="64"/>
      <c r="J166" s="108">
        <v>2.46E-2</v>
      </c>
      <c r="K166" s="64"/>
      <c r="L166" s="84">
        <f t="shared" si="8"/>
        <v>2211856</v>
      </c>
      <c r="M166" s="110">
        <v>-0.5</v>
      </c>
      <c r="N166" s="109">
        <v>55</v>
      </c>
      <c r="O166" s="109" t="s">
        <v>177</v>
      </c>
      <c r="P166" s="64"/>
      <c r="Q166" s="64"/>
    </row>
    <row r="167" spans="1:17" x14ac:dyDescent="0.2">
      <c r="A167" s="77">
        <f t="shared" si="7"/>
        <v>8</v>
      </c>
      <c r="B167" s="81">
        <v>365</v>
      </c>
      <c r="C167" s="81">
        <v>3650</v>
      </c>
      <c r="D167" s="82" t="s">
        <v>170</v>
      </c>
      <c r="E167" s="68"/>
      <c r="F167" s="83">
        <v>173850609</v>
      </c>
      <c r="G167" s="64"/>
      <c r="H167" s="84">
        <v>36966481</v>
      </c>
      <c r="I167" s="64"/>
      <c r="J167" s="108">
        <v>2.5700000000000001E-2</v>
      </c>
      <c r="K167" s="64"/>
      <c r="L167" s="84">
        <f t="shared" si="8"/>
        <v>4467961</v>
      </c>
      <c r="M167" s="110">
        <v>-0.4</v>
      </c>
      <c r="N167" s="109">
        <v>53</v>
      </c>
      <c r="O167" s="109" t="s">
        <v>180</v>
      </c>
      <c r="P167" s="64"/>
      <c r="Q167" s="64"/>
    </row>
    <row r="168" spans="1:17" x14ac:dyDescent="0.2">
      <c r="A168" s="77">
        <f t="shared" si="7"/>
        <v>9</v>
      </c>
      <c r="B168" s="81">
        <v>365</v>
      </c>
      <c r="C168" s="81">
        <v>3651</v>
      </c>
      <c r="D168" s="82" t="s">
        <v>172</v>
      </c>
      <c r="E168" s="68"/>
      <c r="F168" s="83">
        <v>9830247</v>
      </c>
      <c r="G168" s="64"/>
      <c r="H168" s="84">
        <v>1049899</v>
      </c>
      <c r="I168" s="64"/>
      <c r="J168" s="108">
        <v>1.4999999999999999E-2</v>
      </c>
      <c r="K168" s="64"/>
      <c r="L168" s="84">
        <f t="shared" si="8"/>
        <v>147454</v>
      </c>
      <c r="M168" s="110">
        <v>0</v>
      </c>
      <c r="N168" s="109">
        <v>65</v>
      </c>
      <c r="O168" s="109" t="s">
        <v>123</v>
      </c>
      <c r="P168" s="64"/>
      <c r="Q168" s="64"/>
    </row>
    <row r="169" spans="1:17" x14ac:dyDescent="0.2">
      <c r="A169" s="77">
        <f t="shared" si="7"/>
        <v>10</v>
      </c>
      <c r="B169" s="81">
        <v>366</v>
      </c>
      <c r="C169" s="81">
        <v>3660</v>
      </c>
      <c r="D169" s="82" t="s">
        <v>181</v>
      </c>
      <c r="E169" s="68"/>
      <c r="F169" s="83">
        <v>56165678</v>
      </c>
      <c r="G169" s="64"/>
      <c r="H169" s="84">
        <v>11686738</v>
      </c>
      <c r="I169" s="64"/>
      <c r="J169" s="108">
        <v>1.6E-2</v>
      </c>
      <c r="K169" s="64"/>
      <c r="L169" s="84">
        <f t="shared" si="8"/>
        <v>898651</v>
      </c>
      <c r="M169" s="110">
        <v>-0.25</v>
      </c>
      <c r="N169" s="109">
        <v>75</v>
      </c>
      <c r="O169" s="109" t="s">
        <v>123</v>
      </c>
      <c r="P169" s="64"/>
      <c r="Q169" s="64"/>
    </row>
    <row r="170" spans="1:17" x14ac:dyDescent="0.2">
      <c r="A170" s="77">
        <f t="shared" si="7"/>
        <v>11</v>
      </c>
      <c r="B170" s="81">
        <v>367</v>
      </c>
      <c r="C170" s="81">
        <v>3670</v>
      </c>
      <c r="D170" s="82" t="s">
        <v>182</v>
      </c>
      <c r="E170" s="68"/>
      <c r="F170" s="83">
        <v>114333811</v>
      </c>
      <c r="G170" s="64"/>
      <c r="H170" s="84">
        <v>27493586</v>
      </c>
      <c r="I170" s="64"/>
      <c r="J170" s="108">
        <v>2.5100000000000001E-2</v>
      </c>
      <c r="K170" s="64"/>
      <c r="L170" s="84">
        <f t="shared" si="8"/>
        <v>2869779</v>
      </c>
      <c r="M170" s="110">
        <v>-0.35</v>
      </c>
      <c r="N170" s="109">
        <v>56</v>
      </c>
      <c r="O170" s="109" t="s">
        <v>127</v>
      </c>
      <c r="P170" s="64"/>
      <c r="Q170" s="64"/>
    </row>
    <row r="171" spans="1:17" x14ac:dyDescent="0.2">
      <c r="A171" s="77">
        <f t="shared" si="7"/>
        <v>12</v>
      </c>
      <c r="B171" s="81">
        <v>368</v>
      </c>
      <c r="C171" s="81">
        <v>3680</v>
      </c>
      <c r="D171" s="82" t="s">
        <v>183</v>
      </c>
      <c r="E171" s="68"/>
      <c r="F171" s="83">
        <v>98810327</v>
      </c>
      <c r="G171" s="64"/>
      <c r="H171" s="84">
        <v>28786456</v>
      </c>
      <c r="I171" s="64"/>
      <c r="J171" s="108">
        <v>2.0799999999999999E-2</v>
      </c>
      <c r="K171" s="64"/>
      <c r="L171" s="84">
        <f t="shared" si="8"/>
        <v>2055255</v>
      </c>
      <c r="M171" s="110">
        <v>-0.15</v>
      </c>
      <c r="N171" s="109">
        <v>48</v>
      </c>
      <c r="O171" s="109" t="s">
        <v>177</v>
      </c>
      <c r="P171" s="64"/>
      <c r="Q171" s="64"/>
    </row>
    <row r="172" spans="1:17" x14ac:dyDescent="0.2">
      <c r="A172" s="77">
        <f t="shared" si="7"/>
        <v>13</v>
      </c>
      <c r="B172" s="81">
        <v>368</v>
      </c>
      <c r="C172" s="81">
        <v>3682</v>
      </c>
      <c r="D172" s="82" t="s">
        <v>184</v>
      </c>
      <c r="E172" s="68"/>
      <c r="F172" s="83">
        <v>309394</v>
      </c>
      <c r="G172" s="64"/>
      <c r="H172" s="84">
        <v>280782</v>
      </c>
      <c r="I172" s="64"/>
      <c r="J172" s="108">
        <v>5.5999999999999999E-3</v>
      </c>
      <c r="K172" s="64"/>
      <c r="L172" s="84">
        <f t="shared" si="8"/>
        <v>1733</v>
      </c>
      <c r="M172" s="110">
        <v>-0.15</v>
      </c>
      <c r="N172" s="109">
        <v>55</v>
      </c>
      <c r="O172" s="109" t="s">
        <v>155</v>
      </c>
      <c r="P172" s="64"/>
      <c r="Q172" s="64"/>
    </row>
    <row r="173" spans="1:17" x14ac:dyDescent="0.2">
      <c r="A173" s="77">
        <f t="shared" si="7"/>
        <v>14</v>
      </c>
      <c r="B173" s="81">
        <v>369</v>
      </c>
      <c r="C173" s="81">
        <v>3691</v>
      </c>
      <c r="D173" s="82" t="s">
        <v>185</v>
      </c>
      <c r="E173" s="68"/>
      <c r="F173" s="83">
        <v>3219840</v>
      </c>
      <c r="G173" s="64"/>
      <c r="H173" s="84">
        <v>989964</v>
      </c>
      <c r="I173" s="64"/>
      <c r="J173" s="108">
        <v>2.0299999999999999E-2</v>
      </c>
      <c r="K173" s="64"/>
      <c r="L173" s="84">
        <f t="shared" si="8"/>
        <v>65363</v>
      </c>
      <c r="M173" s="110">
        <v>-0.4</v>
      </c>
      <c r="N173" s="109">
        <v>65</v>
      </c>
      <c r="O173" s="109" t="s">
        <v>123</v>
      </c>
      <c r="P173" s="64"/>
      <c r="Q173" s="64"/>
    </row>
    <row r="174" spans="1:17" x14ac:dyDescent="0.2">
      <c r="A174" s="77">
        <f t="shared" si="7"/>
        <v>15</v>
      </c>
      <c r="B174" s="81">
        <v>369</v>
      </c>
      <c r="C174" s="81">
        <v>3692</v>
      </c>
      <c r="D174" s="82" t="s">
        <v>186</v>
      </c>
      <c r="E174" s="68"/>
      <c r="F174" s="83">
        <v>20305135</v>
      </c>
      <c r="G174" s="64"/>
      <c r="H174" s="84">
        <v>11210754</v>
      </c>
      <c r="I174" s="64"/>
      <c r="J174" s="108">
        <v>1.66E-2</v>
      </c>
      <c r="K174" s="64"/>
      <c r="L174" s="84">
        <f t="shared" si="8"/>
        <v>337065</v>
      </c>
      <c r="M174" s="110">
        <v>-0.4</v>
      </c>
      <c r="N174" s="109">
        <v>60</v>
      </c>
      <c r="O174" s="109" t="s">
        <v>165</v>
      </c>
      <c r="P174" s="64"/>
      <c r="Q174" s="64"/>
    </row>
    <row r="175" spans="1:17" x14ac:dyDescent="0.2">
      <c r="A175" s="77">
        <f t="shared" si="7"/>
        <v>16</v>
      </c>
      <c r="B175" s="81">
        <v>370</v>
      </c>
      <c r="C175" s="81">
        <v>3700</v>
      </c>
      <c r="D175" s="82" t="s">
        <v>187</v>
      </c>
      <c r="E175" s="68"/>
      <c r="F175" s="83">
        <v>4263919</v>
      </c>
      <c r="G175" s="64"/>
      <c r="H175" s="84">
        <v>1595703</v>
      </c>
      <c r="I175" s="64"/>
      <c r="J175" s="108">
        <v>3.61E-2</v>
      </c>
      <c r="K175" s="78"/>
      <c r="L175" s="84">
        <f t="shared" si="8"/>
        <v>153927</v>
      </c>
      <c r="M175" s="110">
        <v>-0.02</v>
      </c>
      <c r="N175" s="109">
        <v>24</v>
      </c>
      <c r="O175" s="109" t="s">
        <v>188</v>
      </c>
      <c r="P175" s="64"/>
      <c r="Q175" s="64"/>
    </row>
    <row r="176" spans="1:17" ht="15" x14ac:dyDescent="0.25">
      <c r="A176" s="77">
        <f t="shared" si="7"/>
        <v>17</v>
      </c>
      <c r="B176" s="81">
        <v>370</v>
      </c>
      <c r="C176" s="111">
        <v>3702</v>
      </c>
      <c r="D176" s="106" t="s">
        <v>189</v>
      </c>
      <c r="E176" s="68"/>
      <c r="F176" s="83">
        <v>32132669</v>
      </c>
      <c r="G176" s="64"/>
      <c r="H176" s="84">
        <v>12610555</v>
      </c>
      <c r="I176" s="64"/>
      <c r="J176" s="108">
        <v>6.0999999999999999E-2</v>
      </c>
      <c r="K176" s="78"/>
      <c r="L176" s="84">
        <f t="shared" si="8"/>
        <v>1960093</v>
      </c>
      <c r="M176" s="110">
        <v>0</v>
      </c>
      <c r="N176" s="109">
        <v>15</v>
      </c>
      <c r="O176" s="109" t="s">
        <v>149</v>
      </c>
      <c r="P176" s="64"/>
      <c r="Q176" s="64"/>
    </row>
    <row r="177" spans="1:17" ht="15" x14ac:dyDescent="0.25">
      <c r="A177" s="77">
        <f t="shared" si="7"/>
        <v>18</v>
      </c>
      <c r="B177" s="81">
        <v>371</v>
      </c>
      <c r="C177" s="111" t="s">
        <v>190</v>
      </c>
      <c r="D177" s="106" t="s">
        <v>191</v>
      </c>
      <c r="E177" s="68"/>
      <c r="F177" s="83">
        <v>1914967</v>
      </c>
      <c r="G177" s="64"/>
      <c r="H177" s="84">
        <v>329217</v>
      </c>
      <c r="I177" s="64"/>
      <c r="J177" s="108">
        <v>0.13650000000000001</v>
      </c>
      <c r="K177" s="77"/>
      <c r="L177" s="84">
        <f>ROUND(F177*J177,0)</f>
        <v>261393</v>
      </c>
      <c r="M177" s="108" t="s">
        <v>130</v>
      </c>
      <c r="N177" s="109" t="s">
        <v>130</v>
      </c>
      <c r="O177" s="109" t="s">
        <v>130</v>
      </c>
      <c r="P177" s="64"/>
      <c r="Q177" s="64"/>
    </row>
    <row r="178" spans="1:17" x14ac:dyDescent="0.2">
      <c r="A178" s="77">
        <f t="shared" si="7"/>
        <v>19</v>
      </c>
      <c r="B178" s="81">
        <v>372</v>
      </c>
      <c r="C178" s="81">
        <v>3720</v>
      </c>
      <c r="D178" s="82" t="s">
        <v>192</v>
      </c>
      <c r="E178" s="68"/>
      <c r="F178" s="83">
        <v>10907</v>
      </c>
      <c r="G178" s="64"/>
      <c r="H178" s="84">
        <v>9668</v>
      </c>
      <c r="I178" s="64"/>
      <c r="J178" s="112" t="s">
        <v>193</v>
      </c>
      <c r="K178" s="78" t="s">
        <v>194</v>
      </c>
      <c r="L178" s="113" t="s">
        <v>193</v>
      </c>
      <c r="M178" s="110">
        <v>0</v>
      </c>
      <c r="N178" s="109">
        <v>30</v>
      </c>
      <c r="O178" s="109" t="s">
        <v>195</v>
      </c>
      <c r="P178" s="64"/>
      <c r="Q178" s="64"/>
    </row>
    <row r="179" spans="1:17" x14ac:dyDescent="0.2">
      <c r="A179" s="77">
        <f t="shared" si="7"/>
        <v>20</v>
      </c>
      <c r="B179" s="81">
        <v>373</v>
      </c>
      <c r="C179" s="81">
        <v>3731</v>
      </c>
      <c r="D179" s="82" t="s">
        <v>196</v>
      </c>
      <c r="E179" s="68"/>
      <c r="F179" s="83">
        <v>2832017</v>
      </c>
      <c r="G179" s="64"/>
      <c r="H179" s="84">
        <v>2299101</v>
      </c>
      <c r="I179" s="64"/>
      <c r="J179" s="108">
        <v>1.06E-2</v>
      </c>
      <c r="K179" s="78"/>
      <c r="L179" s="84">
        <f t="shared" si="8"/>
        <v>30019</v>
      </c>
      <c r="M179" s="110">
        <v>-0.15</v>
      </c>
      <c r="N179" s="109">
        <v>34</v>
      </c>
      <c r="O179" s="109" t="s">
        <v>197</v>
      </c>
      <c r="P179" s="64"/>
      <c r="Q179" s="64"/>
    </row>
    <row r="180" spans="1:17" x14ac:dyDescent="0.2">
      <c r="A180" s="77">
        <f t="shared" si="7"/>
        <v>21</v>
      </c>
      <c r="B180" s="81">
        <v>373</v>
      </c>
      <c r="C180" s="81">
        <v>3732</v>
      </c>
      <c r="D180" s="82" t="s">
        <v>198</v>
      </c>
      <c r="E180" s="68"/>
      <c r="F180" s="83">
        <v>3879619</v>
      </c>
      <c r="G180" s="64"/>
      <c r="H180" s="84">
        <v>2823180</v>
      </c>
      <c r="I180" s="64"/>
      <c r="J180" s="108">
        <v>1.01E-2</v>
      </c>
      <c r="K180" s="88"/>
      <c r="L180" s="84">
        <f t="shared" si="8"/>
        <v>39184</v>
      </c>
      <c r="M180" s="110">
        <v>-0.2</v>
      </c>
      <c r="N180" s="109">
        <v>55</v>
      </c>
      <c r="O180" s="109" t="s">
        <v>155</v>
      </c>
      <c r="P180" s="64"/>
      <c r="Q180" s="64"/>
    </row>
    <row r="181" spans="1:17" x14ac:dyDescent="0.2">
      <c r="A181" s="77">
        <f t="shared" si="7"/>
        <v>22</v>
      </c>
      <c r="B181" s="81">
        <v>373</v>
      </c>
      <c r="C181" s="81">
        <v>3733</v>
      </c>
      <c r="D181" s="82" t="s">
        <v>199</v>
      </c>
      <c r="E181" s="68"/>
      <c r="F181" s="83">
        <v>0</v>
      </c>
      <c r="G181" s="64"/>
      <c r="H181" s="84">
        <v>0</v>
      </c>
      <c r="I181" s="64"/>
      <c r="J181" s="108">
        <v>4.7800000000000002E-2</v>
      </c>
      <c r="K181" s="64"/>
      <c r="L181" s="84">
        <f t="shared" si="8"/>
        <v>0</v>
      </c>
      <c r="M181" s="110">
        <v>-0.1</v>
      </c>
      <c r="N181" s="109">
        <v>25</v>
      </c>
      <c r="O181" s="109" t="s">
        <v>200</v>
      </c>
      <c r="P181" s="64"/>
      <c r="Q181" s="64"/>
    </row>
    <row r="182" spans="1:17" x14ac:dyDescent="0.2">
      <c r="A182" s="77">
        <f t="shared" si="7"/>
        <v>23</v>
      </c>
      <c r="B182" s="81">
        <v>373</v>
      </c>
      <c r="C182" s="81">
        <v>3734</v>
      </c>
      <c r="D182" s="82" t="s">
        <v>201</v>
      </c>
      <c r="E182" s="68"/>
      <c r="F182" s="83">
        <v>0</v>
      </c>
      <c r="G182" s="64"/>
      <c r="H182" s="84">
        <v>0</v>
      </c>
      <c r="I182" s="64"/>
      <c r="J182" s="108">
        <v>4.7800000000000002E-2</v>
      </c>
      <c r="K182" s="64"/>
      <c r="L182" s="84">
        <f t="shared" si="8"/>
        <v>0</v>
      </c>
      <c r="M182" s="110">
        <v>-0.1</v>
      </c>
      <c r="N182" s="109">
        <v>25</v>
      </c>
      <c r="O182" s="109" t="s">
        <v>200</v>
      </c>
      <c r="P182" s="64"/>
      <c r="Q182" s="64"/>
    </row>
    <row r="183" spans="1:17" x14ac:dyDescent="0.2">
      <c r="A183" s="77">
        <f t="shared" si="7"/>
        <v>24</v>
      </c>
      <c r="B183" s="82"/>
      <c r="C183" s="82"/>
      <c r="D183" s="82" t="s">
        <v>135</v>
      </c>
      <c r="E183" s="68"/>
      <c r="F183" s="83">
        <v>0</v>
      </c>
      <c r="G183" s="64"/>
      <c r="H183" s="84">
        <v>0</v>
      </c>
      <c r="I183" s="64"/>
      <c r="J183" s="108">
        <v>2.6100000000000002E-2</v>
      </c>
      <c r="K183" s="64"/>
      <c r="L183" s="84">
        <f t="shared" si="8"/>
        <v>0</v>
      </c>
      <c r="M183" s="114"/>
      <c r="N183" s="109"/>
      <c r="O183" s="109"/>
      <c r="P183" s="64"/>
      <c r="Q183" s="64"/>
    </row>
    <row r="184" spans="1:17" x14ac:dyDescent="0.2">
      <c r="A184" s="77">
        <f t="shared" si="7"/>
        <v>25</v>
      </c>
      <c r="B184" s="81"/>
      <c r="C184" s="81">
        <v>108</v>
      </c>
      <c r="D184" s="82" t="s">
        <v>136</v>
      </c>
      <c r="E184" s="68"/>
      <c r="F184" s="83">
        <v>0</v>
      </c>
      <c r="G184" s="64"/>
      <c r="H184" s="84">
        <v>-25130677</v>
      </c>
      <c r="I184" s="64"/>
      <c r="J184" s="108"/>
      <c r="K184" s="64"/>
      <c r="L184" s="84">
        <f t="shared" si="8"/>
        <v>0</v>
      </c>
      <c r="M184" s="114"/>
      <c r="N184" s="115"/>
      <c r="O184" s="109"/>
      <c r="P184" s="64"/>
      <c r="Q184" s="64"/>
    </row>
    <row r="185" spans="1:17" x14ac:dyDescent="0.2">
      <c r="A185" s="77"/>
      <c r="B185" s="64"/>
      <c r="C185" s="77"/>
      <c r="D185" s="68"/>
      <c r="E185" s="68"/>
      <c r="F185" s="83"/>
      <c r="G185" s="64"/>
      <c r="H185" s="84"/>
      <c r="I185" s="64"/>
      <c r="J185" s="58"/>
      <c r="K185" s="64"/>
      <c r="L185" s="84"/>
      <c r="M185" s="36"/>
      <c r="O185" s="32"/>
      <c r="P185" s="64"/>
      <c r="Q185" s="64"/>
    </row>
    <row r="186" spans="1:17" x14ac:dyDescent="0.2">
      <c r="A186" s="77"/>
      <c r="B186" s="64"/>
      <c r="C186" s="77"/>
      <c r="D186" s="68"/>
      <c r="E186" s="68"/>
      <c r="F186" s="83"/>
      <c r="G186" s="88"/>
      <c r="H186" s="84"/>
      <c r="I186" s="64"/>
      <c r="J186" s="36"/>
      <c r="K186" s="64"/>
      <c r="L186" s="84"/>
      <c r="M186" s="36"/>
      <c r="O186" s="32"/>
      <c r="P186" s="64"/>
      <c r="Q186" s="64"/>
    </row>
    <row r="187" spans="1:17" x14ac:dyDescent="0.2">
      <c r="A187" s="64"/>
      <c r="B187" s="64"/>
      <c r="C187" s="64"/>
      <c r="D187" s="64"/>
      <c r="E187" s="64"/>
      <c r="F187" s="64"/>
      <c r="G187" s="70"/>
      <c r="H187" s="70"/>
      <c r="I187" s="70"/>
      <c r="J187" s="70"/>
      <c r="K187" s="70"/>
      <c r="L187" s="92"/>
      <c r="M187" s="70"/>
      <c r="N187" s="70"/>
      <c r="O187" s="70"/>
      <c r="P187" s="64"/>
      <c r="Q187" s="64"/>
    </row>
    <row r="188" spans="1:17" x14ac:dyDescent="0.2">
      <c r="A188" s="71"/>
      <c r="B188" s="71"/>
      <c r="C188" s="71"/>
      <c r="D188" s="71"/>
      <c r="E188" s="71"/>
      <c r="F188" s="71"/>
      <c r="G188" s="75"/>
      <c r="H188" s="64"/>
      <c r="I188" s="64"/>
      <c r="J188" s="64"/>
      <c r="K188" s="64"/>
      <c r="L188" s="84"/>
      <c r="M188" s="64"/>
      <c r="N188" s="64"/>
      <c r="O188" s="64"/>
      <c r="P188" s="64"/>
      <c r="Q188" s="64"/>
    </row>
    <row r="189" spans="1:17" x14ac:dyDescent="0.2">
      <c r="A189" s="77">
        <f>A184+1</f>
        <v>26</v>
      </c>
      <c r="B189" s="64"/>
      <c r="C189" s="64"/>
      <c r="D189" s="68" t="s">
        <v>202</v>
      </c>
      <c r="E189" s="68"/>
      <c r="F189" s="83">
        <f>SUM(F160:F188)</f>
        <v>799139727</v>
      </c>
      <c r="G189" s="68"/>
      <c r="H189" s="83">
        <f>SUM(H160:H188)</f>
        <v>179952027</v>
      </c>
      <c r="I189" s="64"/>
      <c r="J189" s="64"/>
      <c r="K189" s="64"/>
      <c r="L189" s="83">
        <f>SUM(L160:L188)</f>
        <v>20241528</v>
      </c>
      <c r="M189" s="64"/>
      <c r="N189" s="64"/>
      <c r="O189" s="64"/>
      <c r="P189" s="64"/>
      <c r="Q189" s="64"/>
    </row>
    <row r="190" spans="1:17" x14ac:dyDescent="0.2">
      <c r="A190" s="64"/>
      <c r="B190" s="64"/>
      <c r="C190" s="64"/>
      <c r="D190" s="64"/>
      <c r="E190" s="64"/>
      <c r="F190" s="64"/>
      <c r="G190" s="70"/>
      <c r="H190" s="70"/>
      <c r="I190" s="70"/>
      <c r="J190" s="70"/>
      <c r="K190" s="70"/>
      <c r="L190" s="70"/>
      <c r="M190" s="70"/>
      <c r="N190" s="70"/>
      <c r="O190" s="70"/>
      <c r="P190" s="64"/>
      <c r="Q190" s="64"/>
    </row>
    <row r="191" spans="1:17" x14ac:dyDescent="0.2">
      <c r="A191" s="71"/>
      <c r="B191" s="71"/>
      <c r="C191" s="71"/>
      <c r="D191" s="71"/>
      <c r="E191" s="71"/>
      <c r="F191" s="71"/>
      <c r="G191" s="75"/>
      <c r="H191" s="64"/>
      <c r="I191" s="64"/>
      <c r="J191" s="64"/>
      <c r="K191" s="64"/>
      <c r="L191" s="64"/>
      <c r="M191" s="64"/>
      <c r="N191" s="64"/>
      <c r="O191" s="64"/>
      <c r="P191" s="64"/>
      <c r="Q191" s="64"/>
    </row>
    <row r="192" spans="1:17" x14ac:dyDescent="0.2">
      <c r="A192" s="88" t="s">
        <v>174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</row>
    <row r="193" spans="1:17" x14ac:dyDescent="0.2">
      <c r="A193" s="88" t="s">
        <v>203</v>
      </c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</row>
    <row r="194" spans="1:17" ht="15" x14ac:dyDescent="0.25">
      <c r="A194" s="116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</row>
    <row r="195" spans="1:17" ht="15" x14ac:dyDescent="0.25">
      <c r="A195" s="116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</row>
    <row r="196" spans="1:17" x14ac:dyDescent="0.2">
      <c r="A196" s="63" t="str">
        <f t="shared" ref="A196:A201" si="9">A1</f>
        <v>DUKE ENERGY KENTUCKY, INC.</v>
      </c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4"/>
      <c r="Q196" s="64"/>
    </row>
    <row r="197" spans="1:17" x14ac:dyDescent="0.2">
      <c r="A197" s="63" t="str">
        <f t="shared" si="9"/>
        <v>CASE NO. 2024-00354</v>
      </c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4"/>
      <c r="Q197" s="64"/>
    </row>
    <row r="198" spans="1:17" x14ac:dyDescent="0.2">
      <c r="A198" s="63" t="str">
        <f t="shared" si="9"/>
        <v>DEPRECIATION AND AMORTIZATION ACCRUAL RATES AND</v>
      </c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4"/>
      <c r="Q198" s="64"/>
    </row>
    <row r="199" spans="1:17" x14ac:dyDescent="0.2">
      <c r="A199" s="63" t="str">
        <f t="shared" si="9"/>
        <v>JURISDICTIONAL ACCUMULATED BALANCES BY ACCOUNTS,</v>
      </c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4"/>
      <c r="Q199" s="64"/>
    </row>
    <row r="200" spans="1:17" x14ac:dyDescent="0.2">
      <c r="A200" s="63" t="str">
        <f t="shared" si="9"/>
        <v>FUNCTIONAL CLASS OR MAJOR PROPERTY GROUP</v>
      </c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4"/>
      <c r="Q200" s="64"/>
    </row>
    <row r="201" spans="1:17" x14ac:dyDescent="0.2">
      <c r="A201" s="63" t="str">
        <f t="shared" si="9"/>
        <v>THIRTEEN MONTH AVERAGE AS OF JUNE 30, 2026</v>
      </c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4"/>
      <c r="Q201" s="64"/>
    </row>
    <row r="202" spans="1:17" x14ac:dyDescent="0.2">
      <c r="A202" s="63"/>
      <c r="B202" s="63"/>
      <c r="C202" s="63"/>
      <c r="D202" s="63"/>
      <c r="E202" s="63"/>
      <c r="F202" s="63"/>
      <c r="G202" s="63"/>
      <c r="H202" s="64"/>
      <c r="I202" s="64"/>
      <c r="J202" s="64"/>
      <c r="K202" s="64"/>
      <c r="L202" s="64"/>
      <c r="M202" s="64"/>
      <c r="N202" s="64"/>
      <c r="O202" s="64"/>
      <c r="P202" s="64"/>
      <c r="Q202" s="64"/>
    </row>
    <row r="203" spans="1:17" x14ac:dyDescent="0.2">
      <c r="A203" s="63" t="s">
        <v>204</v>
      </c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4"/>
      <c r="Q203" s="64"/>
    </row>
    <row r="204" spans="1:17" x14ac:dyDescent="0.2">
      <c r="A204" s="67" t="s">
        <v>68</v>
      </c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4"/>
      <c r="Q204" s="64"/>
    </row>
    <row r="205" spans="1:17" x14ac:dyDescent="0.2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</row>
    <row r="206" spans="1:17" x14ac:dyDescent="0.2">
      <c r="A206" s="68" t="s">
        <v>69</v>
      </c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9" t="str">
        <f>M12</f>
        <v>SCHEDULE B-3.2</v>
      </c>
      <c r="N206" s="64"/>
      <c r="O206" s="64"/>
      <c r="P206" s="64"/>
      <c r="Q206" s="64"/>
    </row>
    <row r="207" spans="1:17" x14ac:dyDescent="0.2">
      <c r="A207" s="68" t="s">
        <v>71</v>
      </c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9" t="s">
        <v>205</v>
      </c>
      <c r="N207" s="64"/>
      <c r="O207" s="64"/>
      <c r="P207" s="64"/>
      <c r="Q207" s="64"/>
    </row>
    <row r="208" spans="1:17" x14ac:dyDescent="0.2">
      <c r="A208" s="68" t="str">
        <f>A14</f>
        <v>WORK PAPER REFERENCE NOS.: SCHEDULE B-2.1, SCHEDULE B-3</v>
      </c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9" t="s">
        <v>74</v>
      </c>
      <c r="N208" s="64"/>
      <c r="O208" s="64"/>
      <c r="P208" s="64"/>
      <c r="Q208" s="64"/>
    </row>
    <row r="209" spans="1:17" x14ac:dyDescent="0.2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84" t="s">
        <v>75</v>
      </c>
      <c r="N209" s="64"/>
      <c r="O209" s="64"/>
      <c r="P209" s="64"/>
      <c r="Q209" s="64"/>
    </row>
    <row r="210" spans="1:17" x14ac:dyDescent="0.2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</row>
    <row r="211" spans="1:17" x14ac:dyDescent="0.2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</row>
    <row r="212" spans="1:17" x14ac:dyDescent="0.2">
      <c r="A212" s="64"/>
      <c r="B212" s="70"/>
      <c r="C212" s="64"/>
      <c r="D212" s="64"/>
      <c r="E212" s="64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64"/>
      <c r="Q212" s="64"/>
    </row>
    <row r="213" spans="1:17" x14ac:dyDescent="0.2">
      <c r="A213" s="71"/>
      <c r="B213" s="72"/>
      <c r="C213" s="73"/>
      <c r="D213" s="71"/>
      <c r="E213" s="71"/>
      <c r="F213" s="74" t="s">
        <v>76</v>
      </c>
      <c r="G213" s="74"/>
      <c r="H213" s="74"/>
      <c r="I213" s="64"/>
      <c r="J213" s="64"/>
      <c r="K213" s="64"/>
      <c r="L213" s="64"/>
      <c r="M213" s="64"/>
      <c r="N213" s="64"/>
      <c r="O213" s="64"/>
      <c r="P213" s="64"/>
      <c r="Q213" s="64"/>
    </row>
    <row r="214" spans="1:17" x14ac:dyDescent="0.2">
      <c r="A214" s="75"/>
      <c r="B214" s="76" t="s">
        <v>77</v>
      </c>
      <c r="C214" s="76" t="s">
        <v>78</v>
      </c>
      <c r="D214" s="77" t="s">
        <v>79</v>
      </c>
      <c r="E214" s="77"/>
      <c r="F214" s="142" t="s">
        <v>80</v>
      </c>
      <c r="G214" s="142"/>
      <c r="H214" s="142"/>
      <c r="I214" s="64"/>
      <c r="J214" s="77" t="s">
        <v>81</v>
      </c>
      <c r="K214" s="64"/>
      <c r="L214" s="77" t="s">
        <v>82</v>
      </c>
      <c r="M214" s="64"/>
      <c r="N214" s="77" t="s">
        <v>83</v>
      </c>
      <c r="O214" s="64"/>
      <c r="P214" s="64"/>
      <c r="Q214" s="64"/>
    </row>
    <row r="215" spans="1:17" x14ac:dyDescent="0.2">
      <c r="A215" s="77" t="s">
        <v>84</v>
      </c>
      <c r="B215" s="77" t="s">
        <v>85</v>
      </c>
      <c r="C215" s="77" t="s">
        <v>85</v>
      </c>
      <c r="D215" s="77" t="s">
        <v>86</v>
      </c>
      <c r="E215" s="77"/>
      <c r="F215" s="77" t="s">
        <v>87</v>
      </c>
      <c r="G215" s="77"/>
      <c r="H215" s="77" t="s">
        <v>88</v>
      </c>
      <c r="I215" s="64"/>
      <c r="J215" s="77" t="s">
        <v>89</v>
      </c>
      <c r="K215" s="64"/>
      <c r="L215" s="77" t="s">
        <v>90</v>
      </c>
      <c r="M215" s="78" t="s">
        <v>91</v>
      </c>
      <c r="N215" s="77" t="s">
        <v>92</v>
      </c>
      <c r="O215" s="77" t="s">
        <v>93</v>
      </c>
      <c r="P215" s="64"/>
      <c r="Q215" s="64"/>
    </row>
    <row r="216" spans="1:17" x14ac:dyDescent="0.2">
      <c r="A216" s="77" t="s">
        <v>94</v>
      </c>
      <c r="B216" s="77" t="s">
        <v>94</v>
      </c>
      <c r="C216" s="77" t="s">
        <v>94</v>
      </c>
      <c r="D216" s="77" t="s">
        <v>95</v>
      </c>
      <c r="E216" s="77"/>
      <c r="F216" s="77" t="s">
        <v>96</v>
      </c>
      <c r="G216" s="77"/>
      <c r="H216" s="77" t="s">
        <v>97</v>
      </c>
      <c r="I216" s="64"/>
      <c r="J216" s="77" t="s">
        <v>98</v>
      </c>
      <c r="K216" s="64"/>
      <c r="L216" s="77" t="s">
        <v>99</v>
      </c>
      <c r="M216" s="77" t="s">
        <v>100</v>
      </c>
      <c r="N216" s="77" t="s">
        <v>101</v>
      </c>
      <c r="O216" s="77" t="s">
        <v>102</v>
      </c>
      <c r="P216" s="64"/>
      <c r="Q216" s="64"/>
    </row>
    <row r="217" spans="1:17" x14ac:dyDescent="0.2">
      <c r="A217" s="79" t="s">
        <v>103</v>
      </c>
      <c r="B217" s="79" t="s">
        <v>104</v>
      </c>
      <c r="C217" s="79" t="s">
        <v>105</v>
      </c>
      <c r="D217" s="79" t="s">
        <v>106</v>
      </c>
      <c r="E217" s="79"/>
      <c r="F217" s="79" t="s">
        <v>107</v>
      </c>
      <c r="G217" s="79"/>
      <c r="H217" s="79" t="s">
        <v>108</v>
      </c>
      <c r="I217" s="70"/>
      <c r="J217" s="79" t="s">
        <v>109</v>
      </c>
      <c r="K217" s="79"/>
      <c r="L217" s="79" t="s">
        <v>110</v>
      </c>
      <c r="M217" s="79" t="s">
        <v>111</v>
      </c>
      <c r="N217" s="79" t="s">
        <v>112</v>
      </c>
      <c r="O217" s="79" t="s">
        <v>113</v>
      </c>
      <c r="P217" s="64"/>
      <c r="Q217" s="64"/>
    </row>
    <row r="218" spans="1:17" x14ac:dyDescent="0.2">
      <c r="A218" s="78"/>
      <c r="B218" s="78"/>
      <c r="C218" s="78"/>
      <c r="D218" s="78"/>
      <c r="E218" s="78"/>
      <c r="F218" s="77" t="s">
        <v>114</v>
      </c>
      <c r="G218" s="78"/>
      <c r="H218" s="77" t="s">
        <v>114</v>
      </c>
      <c r="I218" s="64"/>
      <c r="J218" s="78"/>
      <c r="K218" s="78"/>
      <c r="L218" s="77" t="s">
        <v>114</v>
      </c>
      <c r="M218" s="78"/>
      <c r="N218" s="78"/>
      <c r="O218" s="78"/>
      <c r="P218" s="64"/>
      <c r="Q218" s="64"/>
    </row>
    <row r="219" spans="1:17" x14ac:dyDescent="0.2">
      <c r="A219" s="64"/>
      <c r="B219" s="64"/>
      <c r="C219" s="64"/>
      <c r="D219" s="64"/>
      <c r="E219" s="64"/>
      <c r="F219" s="64"/>
      <c r="G219" s="64"/>
      <c r="H219" s="84"/>
      <c r="I219" s="64"/>
      <c r="J219" s="64"/>
      <c r="K219" s="64"/>
      <c r="L219" s="64"/>
      <c r="M219" s="64"/>
      <c r="N219" s="64"/>
      <c r="O219" s="64"/>
      <c r="P219" s="64"/>
      <c r="Q219" s="64"/>
    </row>
    <row r="220" spans="1:17" x14ac:dyDescent="0.2">
      <c r="A220" s="77">
        <v>1</v>
      </c>
      <c r="B220" s="81">
        <v>303</v>
      </c>
      <c r="C220" s="81">
        <v>3030</v>
      </c>
      <c r="D220" s="82" t="s">
        <v>206</v>
      </c>
      <c r="E220" s="64"/>
      <c r="F220" s="84">
        <v>57142504</v>
      </c>
      <c r="G220" s="84"/>
      <c r="H220" s="84">
        <v>23532655</v>
      </c>
      <c r="I220" s="64"/>
      <c r="J220" s="85" t="s">
        <v>130</v>
      </c>
      <c r="K220" s="64"/>
      <c r="L220" s="117">
        <v>5181547</v>
      </c>
      <c r="M220" s="85" t="s">
        <v>130</v>
      </c>
      <c r="P220" s="64"/>
      <c r="Q220" s="64"/>
    </row>
    <row r="221" spans="1:17" x14ac:dyDescent="0.2">
      <c r="A221" s="77">
        <v>2</v>
      </c>
      <c r="B221" s="81">
        <v>390</v>
      </c>
      <c r="C221" s="81">
        <v>3900</v>
      </c>
      <c r="D221" s="82" t="s">
        <v>117</v>
      </c>
      <c r="E221" s="68"/>
      <c r="F221" s="84">
        <v>260891</v>
      </c>
      <c r="G221" s="84"/>
      <c r="H221" s="84">
        <v>79947</v>
      </c>
      <c r="I221" s="64"/>
      <c r="J221" s="118">
        <v>2.98E-2</v>
      </c>
      <c r="K221" s="64"/>
      <c r="L221" s="84">
        <f>ROUND(F221*J221,0)</f>
        <v>7775</v>
      </c>
      <c r="M221" s="89">
        <v>-0.1</v>
      </c>
      <c r="N221" s="90">
        <v>40</v>
      </c>
      <c r="O221" s="90" t="s">
        <v>118</v>
      </c>
      <c r="P221" s="64"/>
      <c r="Q221" s="64"/>
    </row>
    <row r="222" spans="1:17" x14ac:dyDescent="0.2">
      <c r="A222" s="77">
        <v>3</v>
      </c>
      <c r="B222" s="81">
        <v>391</v>
      </c>
      <c r="C222" s="81">
        <v>3910</v>
      </c>
      <c r="D222" s="82" t="s">
        <v>207</v>
      </c>
      <c r="E222" s="68"/>
      <c r="F222" s="84">
        <v>585107</v>
      </c>
      <c r="G222" s="84"/>
      <c r="H222" s="84">
        <v>69298</v>
      </c>
      <c r="I222" s="64"/>
      <c r="J222" s="118">
        <v>0.05</v>
      </c>
      <c r="K222" s="78"/>
      <c r="L222" s="113">
        <f>ROUND(F222*J222,0)</f>
        <v>29255</v>
      </c>
      <c r="M222" s="89">
        <v>0</v>
      </c>
      <c r="N222" s="90">
        <v>20</v>
      </c>
      <c r="O222" s="90" t="s">
        <v>208</v>
      </c>
      <c r="P222" s="64"/>
      <c r="Q222" s="64"/>
    </row>
    <row r="223" spans="1:17" ht="15" x14ac:dyDescent="0.25">
      <c r="A223" s="77">
        <v>4</v>
      </c>
      <c r="B223" s="81">
        <v>391</v>
      </c>
      <c r="C223" s="81" t="s">
        <v>209</v>
      </c>
      <c r="D223" s="82" t="s">
        <v>207</v>
      </c>
      <c r="E223" s="68"/>
      <c r="F223" s="84"/>
      <c r="G223" s="84"/>
      <c r="H223" s="84">
        <v>0</v>
      </c>
      <c r="I223" s="64"/>
      <c r="J223" s="118" t="s">
        <v>210</v>
      </c>
      <c r="K223" s="116" t="s">
        <v>194</v>
      </c>
      <c r="L223" s="84">
        <v>-1744</v>
      </c>
      <c r="M223" s="85" t="s">
        <v>193</v>
      </c>
      <c r="N223" s="90" t="s">
        <v>193</v>
      </c>
      <c r="O223" s="90" t="s">
        <v>193</v>
      </c>
      <c r="P223" s="64"/>
      <c r="Q223" s="64"/>
    </row>
    <row r="224" spans="1:17" x14ac:dyDescent="0.2">
      <c r="A224" s="77">
        <v>5</v>
      </c>
      <c r="B224" s="81">
        <v>391</v>
      </c>
      <c r="C224" s="81">
        <v>3911</v>
      </c>
      <c r="D224" s="82" t="s">
        <v>211</v>
      </c>
      <c r="E224" s="68"/>
      <c r="F224" s="84">
        <v>7548018</v>
      </c>
      <c r="G224" s="84"/>
      <c r="H224" s="84">
        <v>2841630</v>
      </c>
      <c r="I224" s="64"/>
      <c r="J224" s="118">
        <v>0.2</v>
      </c>
      <c r="K224" s="64"/>
      <c r="L224" s="84">
        <f t="shared" ref="L224:L233" si="10">ROUND(F224*J224,0)</f>
        <v>1509604</v>
      </c>
      <c r="M224" s="89">
        <v>0</v>
      </c>
      <c r="N224" s="90">
        <v>5</v>
      </c>
      <c r="O224" s="90" t="s">
        <v>208</v>
      </c>
      <c r="P224" s="64"/>
      <c r="Q224" s="64"/>
    </row>
    <row r="225" spans="1:17" ht="15" x14ac:dyDescent="0.25">
      <c r="A225" s="77">
        <v>6</v>
      </c>
      <c r="B225" s="81">
        <v>391</v>
      </c>
      <c r="C225" s="81" t="s">
        <v>212</v>
      </c>
      <c r="D225" s="82" t="s">
        <v>211</v>
      </c>
      <c r="E225" s="68"/>
      <c r="F225" s="84"/>
      <c r="G225" s="84"/>
      <c r="H225" s="84">
        <v>0</v>
      </c>
      <c r="I225" s="64"/>
      <c r="J225" s="118" t="s">
        <v>210</v>
      </c>
      <c r="K225" s="116" t="s">
        <v>194</v>
      </c>
      <c r="L225" s="84">
        <v>-16380</v>
      </c>
      <c r="M225" s="85" t="s">
        <v>193</v>
      </c>
      <c r="N225" s="90" t="s">
        <v>193</v>
      </c>
      <c r="O225" s="90" t="s">
        <v>193</v>
      </c>
      <c r="P225" s="64"/>
      <c r="Q225" s="64"/>
    </row>
    <row r="226" spans="1:17" x14ac:dyDescent="0.2">
      <c r="A226" s="77">
        <v>7</v>
      </c>
      <c r="B226" s="81">
        <v>392</v>
      </c>
      <c r="C226" s="81">
        <v>3920</v>
      </c>
      <c r="D226" s="82" t="s">
        <v>213</v>
      </c>
      <c r="E226" s="68"/>
      <c r="F226" s="84">
        <v>1453958</v>
      </c>
      <c r="G226" s="84"/>
      <c r="H226" s="84">
        <v>591035</v>
      </c>
      <c r="I226" s="64"/>
      <c r="J226" s="118">
        <v>6.1100000000000002E-2</v>
      </c>
      <c r="K226" s="64"/>
      <c r="L226" s="84" t="s">
        <v>214</v>
      </c>
      <c r="M226" s="89">
        <v>0</v>
      </c>
      <c r="N226" s="90">
        <v>12</v>
      </c>
      <c r="O226" s="90" t="s">
        <v>215</v>
      </c>
      <c r="P226" s="64"/>
      <c r="Q226" s="64"/>
    </row>
    <row r="227" spans="1:17" x14ac:dyDescent="0.2">
      <c r="A227" s="77">
        <v>8</v>
      </c>
      <c r="B227" s="81">
        <v>392</v>
      </c>
      <c r="C227" s="81">
        <v>3921</v>
      </c>
      <c r="D227" s="82" t="s">
        <v>216</v>
      </c>
      <c r="E227" s="68"/>
      <c r="F227" s="84">
        <v>427975</v>
      </c>
      <c r="G227" s="84"/>
      <c r="H227" s="84">
        <v>230282</v>
      </c>
      <c r="I227" s="64"/>
      <c r="J227" s="118">
        <v>1.37E-2</v>
      </c>
      <c r="K227" s="64"/>
      <c r="L227" s="84" t="s">
        <v>214</v>
      </c>
      <c r="M227" s="89">
        <v>0.05</v>
      </c>
      <c r="N227" s="90">
        <v>20</v>
      </c>
      <c r="O227" s="90" t="s">
        <v>163</v>
      </c>
      <c r="P227" s="64"/>
      <c r="Q227" s="64"/>
    </row>
    <row r="228" spans="1:17" x14ac:dyDescent="0.2">
      <c r="A228" s="77">
        <v>9</v>
      </c>
      <c r="B228" s="81">
        <v>394</v>
      </c>
      <c r="C228" s="81">
        <v>3940</v>
      </c>
      <c r="D228" s="82" t="s">
        <v>217</v>
      </c>
      <c r="E228" s="68"/>
      <c r="F228" s="84">
        <v>6449067</v>
      </c>
      <c r="G228" s="84"/>
      <c r="H228" s="84">
        <v>1673008</v>
      </c>
      <c r="I228" s="64"/>
      <c r="J228" s="118">
        <v>0.04</v>
      </c>
      <c r="K228" s="88"/>
      <c r="L228" s="84">
        <f t="shared" si="10"/>
        <v>257963</v>
      </c>
      <c r="M228" s="89">
        <v>0</v>
      </c>
      <c r="N228" s="90">
        <v>25</v>
      </c>
      <c r="O228" s="90" t="s">
        <v>208</v>
      </c>
      <c r="P228" s="64"/>
      <c r="Q228" s="64"/>
    </row>
    <row r="229" spans="1:17" ht="15" x14ac:dyDescent="0.25">
      <c r="A229" s="77">
        <v>10</v>
      </c>
      <c r="B229" s="81">
        <v>394</v>
      </c>
      <c r="C229" s="81" t="s">
        <v>218</v>
      </c>
      <c r="D229" s="82" t="s">
        <v>217</v>
      </c>
      <c r="E229" s="68"/>
      <c r="F229" s="84"/>
      <c r="G229" s="84"/>
      <c r="H229" s="84">
        <v>0</v>
      </c>
      <c r="I229" s="64"/>
      <c r="J229" s="118" t="s">
        <v>210</v>
      </c>
      <c r="K229" s="116" t="s">
        <v>194</v>
      </c>
      <c r="L229" s="84">
        <v>8000</v>
      </c>
      <c r="M229" s="85" t="s">
        <v>193</v>
      </c>
      <c r="N229" s="90" t="s">
        <v>193</v>
      </c>
      <c r="O229" s="90" t="s">
        <v>193</v>
      </c>
      <c r="P229" s="64"/>
      <c r="Q229" s="64"/>
    </row>
    <row r="230" spans="1:17" x14ac:dyDescent="0.2">
      <c r="A230" s="77">
        <v>11</v>
      </c>
      <c r="B230" s="81">
        <v>396</v>
      </c>
      <c r="C230" s="81">
        <v>3960</v>
      </c>
      <c r="D230" s="82" t="s">
        <v>219</v>
      </c>
      <c r="E230" s="68"/>
      <c r="F230" s="84">
        <v>18515</v>
      </c>
      <c r="G230" s="84"/>
      <c r="H230" s="84">
        <v>10883</v>
      </c>
      <c r="I230" s="64"/>
      <c r="J230" s="118">
        <v>2.5899999999999999E-2</v>
      </c>
      <c r="K230" s="88"/>
      <c r="L230" s="84" t="s">
        <v>214</v>
      </c>
      <c r="M230" s="89">
        <v>0</v>
      </c>
      <c r="N230" s="90">
        <v>15</v>
      </c>
      <c r="O230" s="90" t="s">
        <v>220</v>
      </c>
      <c r="P230" s="64"/>
      <c r="Q230" s="64"/>
    </row>
    <row r="231" spans="1:17" x14ac:dyDescent="0.2">
      <c r="A231" s="77">
        <v>12</v>
      </c>
      <c r="B231" s="81">
        <v>397</v>
      </c>
      <c r="C231" s="81">
        <v>3970</v>
      </c>
      <c r="D231" s="82" t="s">
        <v>221</v>
      </c>
      <c r="E231" s="68"/>
      <c r="F231" s="84">
        <v>33800485</v>
      </c>
      <c r="G231" s="84"/>
      <c r="H231" s="84">
        <v>7666922</v>
      </c>
      <c r="I231" s="64"/>
      <c r="J231" s="118">
        <v>6.6699999999999995E-2</v>
      </c>
      <c r="K231" s="64"/>
      <c r="L231" s="84">
        <f t="shared" si="10"/>
        <v>2254492</v>
      </c>
      <c r="M231" s="89">
        <v>0</v>
      </c>
      <c r="N231" s="119">
        <v>15</v>
      </c>
      <c r="O231" s="119" t="s">
        <v>208</v>
      </c>
      <c r="P231" s="64"/>
      <c r="Q231" s="64"/>
    </row>
    <row r="232" spans="1:17" ht="15" x14ac:dyDescent="0.25">
      <c r="A232" s="77">
        <v>13</v>
      </c>
      <c r="B232" s="81" t="s">
        <v>222</v>
      </c>
      <c r="C232" s="81">
        <v>3970</v>
      </c>
      <c r="D232" s="82" t="s">
        <v>221</v>
      </c>
      <c r="E232" s="68"/>
      <c r="F232" s="84"/>
      <c r="G232" s="84"/>
      <c r="H232" s="84">
        <v>0</v>
      </c>
      <c r="I232" s="64"/>
      <c r="J232" s="118" t="s">
        <v>210</v>
      </c>
      <c r="K232" s="116" t="s">
        <v>194</v>
      </c>
      <c r="L232" s="84">
        <v>-5942</v>
      </c>
      <c r="M232" s="85" t="s">
        <v>193</v>
      </c>
      <c r="N232" s="90" t="s">
        <v>193</v>
      </c>
      <c r="O232" s="90" t="s">
        <v>193</v>
      </c>
      <c r="P232" s="64"/>
      <c r="Q232" s="64"/>
    </row>
    <row r="233" spans="1:17" x14ac:dyDescent="0.2">
      <c r="A233" s="77">
        <v>14</v>
      </c>
      <c r="B233" s="81"/>
      <c r="C233" s="81"/>
      <c r="D233" s="82" t="s">
        <v>135</v>
      </c>
      <c r="E233" s="68"/>
      <c r="F233" s="84">
        <v>0</v>
      </c>
      <c r="G233" s="84"/>
      <c r="H233" s="84">
        <v>0</v>
      </c>
      <c r="I233" s="64"/>
      <c r="J233" s="118">
        <v>8.7099999999999997E-2</v>
      </c>
      <c r="K233" s="64"/>
      <c r="L233" s="84">
        <f t="shared" si="10"/>
        <v>0</v>
      </c>
      <c r="M233" s="64"/>
      <c r="N233" s="64"/>
      <c r="O233" s="64"/>
      <c r="P233" s="64"/>
      <c r="Q233" s="64"/>
    </row>
    <row r="234" spans="1:17" x14ac:dyDescent="0.2">
      <c r="A234" s="77">
        <v>15</v>
      </c>
      <c r="B234" s="82"/>
      <c r="C234" s="77">
        <v>108</v>
      </c>
      <c r="D234" s="68" t="s">
        <v>136</v>
      </c>
      <c r="E234" s="64"/>
      <c r="F234" s="84">
        <v>0</v>
      </c>
      <c r="G234" s="84"/>
      <c r="H234" s="84">
        <v>11104</v>
      </c>
      <c r="I234" s="64"/>
      <c r="J234" s="64"/>
      <c r="K234" s="64"/>
      <c r="L234" s="84"/>
      <c r="M234" s="64"/>
      <c r="N234" s="64"/>
      <c r="O234" s="64"/>
      <c r="P234" s="64"/>
      <c r="Q234" s="64"/>
    </row>
    <row r="235" spans="1:17" x14ac:dyDescent="0.2">
      <c r="A235" s="64"/>
      <c r="B235" s="82"/>
      <c r="C235" s="77"/>
      <c r="D235" s="68"/>
      <c r="E235" s="64"/>
      <c r="F235" s="64"/>
      <c r="G235" s="64"/>
      <c r="H235" s="64"/>
      <c r="I235" s="64"/>
      <c r="J235" s="64"/>
      <c r="K235" s="64"/>
      <c r="L235" s="84"/>
      <c r="M235" s="64"/>
      <c r="N235" s="64"/>
      <c r="O235" s="64"/>
      <c r="P235" s="64"/>
      <c r="Q235" s="64"/>
    </row>
    <row r="236" spans="1:17" x14ac:dyDescent="0.2">
      <c r="A236" s="64"/>
      <c r="B236" s="64"/>
      <c r="C236" s="64"/>
      <c r="D236" s="64"/>
      <c r="E236" s="64"/>
      <c r="F236" s="70"/>
      <c r="G236" s="70"/>
      <c r="H236" s="70"/>
      <c r="I236" s="70"/>
      <c r="J236" s="70"/>
      <c r="K236" s="70"/>
      <c r="L236" s="92"/>
      <c r="M236" s="70"/>
      <c r="N236" s="70"/>
      <c r="O236" s="70"/>
      <c r="P236" s="64"/>
      <c r="Q236" s="64"/>
    </row>
    <row r="237" spans="1:17" x14ac:dyDescent="0.2">
      <c r="A237" s="71"/>
      <c r="B237" s="71"/>
      <c r="C237" s="71"/>
      <c r="D237" s="71"/>
      <c r="E237" s="71"/>
      <c r="F237" s="75"/>
      <c r="G237" s="75"/>
      <c r="H237" s="64"/>
      <c r="I237" s="64"/>
      <c r="J237" s="64"/>
      <c r="K237" s="64"/>
      <c r="L237" s="84"/>
      <c r="M237" s="64"/>
      <c r="N237" s="64"/>
      <c r="O237" s="64"/>
      <c r="P237" s="64"/>
      <c r="Q237" s="64"/>
    </row>
    <row r="238" spans="1:17" x14ac:dyDescent="0.2">
      <c r="A238" s="77">
        <f>A234+1</f>
        <v>16</v>
      </c>
      <c r="B238" s="64"/>
      <c r="C238" s="64"/>
      <c r="D238" s="68" t="s">
        <v>223</v>
      </c>
      <c r="E238" s="68"/>
      <c r="F238" s="83">
        <f>SUM(F220:F237)</f>
        <v>107686520</v>
      </c>
      <c r="G238" s="69"/>
      <c r="H238" s="83">
        <f>SUM(H220:H237)</f>
        <v>36706764</v>
      </c>
      <c r="I238" s="64"/>
      <c r="J238" s="64"/>
      <c r="K238" s="64"/>
      <c r="L238" s="83">
        <f>SUM(L220:L237)</f>
        <v>9224570</v>
      </c>
      <c r="M238" s="64"/>
      <c r="N238" s="64"/>
      <c r="O238" s="64"/>
      <c r="P238" s="64"/>
      <c r="Q238" s="64"/>
    </row>
    <row r="239" spans="1:17" x14ac:dyDescent="0.2">
      <c r="A239" s="64"/>
      <c r="B239" s="64"/>
      <c r="C239" s="64"/>
      <c r="D239" s="64"/>
      <c r="E239" s="64"/>
      <c r="F239" s="92"/>
      <c r="G239" s="92"/>
      <c r="H239" s="92"/>
      <c r="I239" s="70"/>
      <c r="J239" s="70"/>
      <c r="K239" s="70"/>
      <c r="L239" s="92"/>
      <c r="M239" s="70"/>
      <c r="N239" s="70"/>
      <c r="O239" s="70"/>
      <c r="P239" s="64"/>
      <c r="Q239" s="64"/>
    </row>
    <row r="240" spans="1:17" x14ac:dyDescent="0.2">
      <c r="A240" s="71"/>
      <c r="B240" s="71"/>
      <c r="C240" s="71"/>
      <c r="D240" s="71"/>
      <c r="E240" s="71"/>
      <c r="F240" s="120"/>
      <c r="G240" s="120"/>
      <c r="H240" s="84"/>
      <c r="I240" s="64"/>
      <c r="J240" s="64"/>
      <c r="K240" s="64"/>
      <c r="L240" s="84"/>
      <c r="M240" s="64"/>
      <c r="N240" s="64"/>
      <c r="O240" s="64"/>
      <c r="P240" s="64"/>
      <c r="Q240" s="64"/>
    </row>
    <row r="241" spans="1:17" x14ac:dyDescent="0.2">
      <c r="A241" s="77">
        <v>17</v>
      </c>
      <c r="B241" s="64"/>
      <c r="C241" s="64"/>
      <c r="D241" s="68" t="s">
        <v>224</v>
      </c>
      <c r="E241" s="68"/>
      <c r="F241" s="83">
        <f>F238+F189+F131+F84+F38</f>
        <v>2394043082</v>
      </c>
      <c r="G241" s="69"/>
      <c r="H241" s="83">
        <f>H238+H189+H131+H84+H38</f>
        <v>928478728</v>
      </c>
      <c r="I241" s="64"/>
      <c r="J241" s="64"/>
      <c r="K241" s="64"/>
      <c r="L241" s="83">
        <f>L238+L189+L131+L84+L38</f>
        <v>85694631</v>
      </c>
      <c r="M241" s="64"/>
      <c r="N241" s="64"/>
      <c r="O241" s="64"/>
      <c r="P241" s="64"/>
      <c r="Q241" s="64"/>
    </row>
    <row r="242" spans="1:17" x14ac:dyDescent="0.2">
      <c r="A242" s="64"/>
      <c r="B242" s="64"/>
      <c r="C242" s="64"/>
      <c r="D242" s="64"/>
      <c r="E242" s="64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64"/>
      <c r="Q242" s="64"/>
    </row>
    <row r="243" spans="1:17" x14ac:dyDescent="0.2">
      <c r="A243" s="71"/>
      <c r="B243" s="71"/>
      <c r="C243" s="71"/>
      <c r="D243" s="71"/>
      <c r="E243" s="71"/>
      <c r="F243" s="75"/>
      <c r="G243" s="75"/>
      <c r="H243" s="64"/>
      <c r="I243" s="64"/>
      <c r="J243" s="64"/>
      <c r="K243" s="64"/>
      <c r="L243" s="64"/>
      <c r="M243" s="64"/>
      <c r="N243" s="64"/>
      <c r="O243" s="64"/>
      <c r="P243" s="64"/>
      <c r="Q243" s="64"/>
    </row>
    <row r="244" spans="1:17" x14ac:dyDescent="0.2">
      <c r="A244" s="88" t="s">
        <v>174</v>
      </c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</row>
    <row r="245" spans="1:17" ht="15" x14ac:dyDescent="0.25">
      <c r="A245" s="116" t="s">
        <v>225</v>
      </c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</row>
    <row r="246" spans="1:17" x14ac:dyDescent="0.2">
      <c r="A246" s="88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</row>
    <row r="247" spans="1:17" x14ac:dyDescent="0.2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</row>
    <row r="248" spans="1:17" x14ac:dyDescent="0.2">
      <c r="A248" s="63" t="str">
        <f t="shared" ref="A248:A253" si="11">A1</f>
        <v>DUKE ENERGY KENTUCKY, INC.</v>
      </c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4"/>
      <c r="Q248" s="64"/>
    </row>
    <row r="249" spans="1:17" x14ac:dyDescent="0.2">
      <c r="A249" s="63" t="str">
        <f t="shared" si="11"/>
        <v>CASE NO. 2024-00354</v>
      </c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4"/>
      <c r="Q249" s="64"/>
    </row>
    <row r="250" spans="1:17" x14ac:dyDescent="0.2">
      <c r="A250" s="63" t="str">
        <f t="shared" si="11"/>
        <v>DEPRECIATION AND AMORTIZATION ACCRUAL RATES AND</v>
      </c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4"/>
      <c r="Q250" s="64"/>
    </row>
    <row r="251" spans="1:17" x14ac:dyDescent="0.2">
      <c r="A251" s="63" t="str">
        <f t="shared" si="11"/>
        <v>JURISDICTIONAL ACCUMULATED BALANCES BY ACCOUNTS,</v>
      </c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4"/>
      <c r="Q251" s="64"/>
    </row>
    <row r="252" spans="1:17" x14ac:dyDescent="0.2">
      <c r="A252" s="63" t="str">
        <f t="shared" si="11"/>
        <v>FUNCTIONAL CLASS OR MAJOR PROPERTY GROUP</v>
      </c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4"/>
      <c r="Q252" s="64"/>
    </row>
    <row r="253" spans="1:17" x14ac:dyDescent="0.2">
      <c r="A253" s="63" t="str">
        <f t="shared" si="11"/>
        <v>THIRTEEN MONTH AVERAGE AS OF JUNE 30, 2026</v>
      </c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4"/>
      <c r="Q253" s="64"/>
    </row>
    <row r="254" spans="1:17" x14ac:dyDescent="0.2">
      <c r="A254" s="63"/>
      <c r="B254" s="63"/>
      <c r="C254" s="63"/>
      <c r="D254" s="63"/>
      <c r="E254" s="63"/>
      <c r="F254" s="63"/>
      <c r="G254" s="63"/>
      <c r="H254" s="64"/>
      <c r="I254" s="64"/>
      <c r="J254" s="64"/>
      <c r="K254" s="64"/>
      <c r="L254" s="64"/>
      <c r="M254" s="64"/>
      <c r="N254" s="64"/>
      <c r="O254" s="64"/>
      <c r="P254" s="64"/>
      <c r="Q254" s="64"/>
    </row>
    <row r="255" spans="1:17" x14ac:dyDescent="0.2">
      <c r="A255" s="63" t="s">
        <v>226</v>
      </c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4"/>
      <c r="Q255" s="64"/>
    </row>
    <row r="256" spans="1:17" x14ac:dyDescent="0.2">
      <c r="A256" s="67" t="s">
        <v>68</v>
      </c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4"/>
      <c r="Q256" s="64"/>
    </row>
    <row r="257" spans="1:17" x14ac:dyDescent="0.2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</row>
    <row r="258" spans="1:17" x14ac:dyDescent="0.2">
      <c r="A258" s="68" t="s">
        <v>69</v>
      </c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9" t="str">
        <f>M12</f>
        <v>SCHEDULE B-3.2</v>
      </c>
      <c r="N258" s="64"/>
      <c r="O258" s="64"/>
      <c r="P258" s="64"/>
      <c r="Q258" s="64"/>
    </row>
    <row r="259" spans="1:17" x14ac:dyDescent="0.2">
      <c r="A259" s="68" t="s">
        <v>71</v>
      </c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9" t="s">
        <v>227</v>
      </c>
      <c r="N259" s="64"/>
      <c r="O259" s="64"/>
      <c r="P259" s="64"/>
      <c r="Q259" s="64"/>
    </row>
    <row r="260" spans="1:17" x14ac:dyDescent="0.2">
      <c r="A260" s="68" t="str">
        <f>A14</f>
        <v>WORK PAPER REFERENCE NOS.: SCHEDULE B-2.1, SCHEDULE B-3</v>
      </c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9" t="str">
        <f>M14</f>
        <v>WITNESS RESPONSIBLE:</v>
      </c>
      <c r="N260" s="64"/>
      <c r="O260" s="64"/>
      <c r="P260" s="64"/>
      <c r="Q260" s="64"/>
    </row>
    <row r="261" spans="1:17" x14ac:dyDescent="0.2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84" t="str">
        <f>M15</f>
        <v>G. S. CARPENTER / S. S. MITCHELL</v>
      </c>
      <c r="N261" s="64"/>
      <c r="O261" s="64"/>
      <c r="P261" s="64"/>
      <c r="Q261" s="64"/>
    </row>
    <row r="262" spans="1:17" x14ac:dyDescent="0.2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</row>
    <row r="263" spans="1:17" x14ac:dyDescent="0.2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</row>
    <row r="264" spans="1:17" x14ac:dyDescent="0.2">
      <c r="A264" s="64"/>
      <c r="B264" s="64"/>
      <c r="C264" s="64"/>
      <c r="D264" s="64"/>
      <c r="E264" s="64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64"/>
      <c r="Q264" s="64"/>
    </row>
    <row r="265" spans="1:17" x14ac:dyDescent="0.2">
      <c r="A265" s="71"/>
      <c r="B265" s="72"/>
      <c r="C265" s="73"/>
      <c r="D265" s="71"/>
      <c r="E265" s="71"/>
      <c r="F265" s="74" t="s">
        <v>76</v>
      </c>
      <c r="G265" s="74"/>
      <c r="H265" s="74"/>
      <c r="I265" s="64"/>
      <c r="J265" s="64"/>
      <c r="K265" s="64"/>
      <c r="L265" s="64"/>
      <c r="M265" s="64"/>
      <c r="N265" s="64"/>
      <c r="O265" s="64"/>
      <c r="P265" s="64"/>
      <c r="Q265" s="64"/>
    </row>
    <row r="266" spans="1:17" x14ac:dyDescent="0.2">
      <c r="A266" s="75"/>
      <c r="B266" s="76" t="s">
        <v>77</v>
      </c>
      <c r="C266" s="76" t="s">
        <v>78</v>
      </c>
      <c r="D266" s="77" t="s">
        <v>79</v>
      </c>
      <c r="E266" s="77"/>
      <c r="F266" s="142" t="s">
        <v>80</v>
      </c>
      <c r="G266" s="142"/>
      <c r="H266" s="142"/>
      <c r="I266" s="64"/>
      <c r="J266" s="77" t="s">
        <v>81</v>
      </c>
      <c r="K266" s="64"/>
      <c r="L266" s="77" t="s">
        <v>82</v>
      </c>
      <c r="M266" s="64"/>
      <c r="N266" s="77" t="s">
        <v>83</v>
      </c>
      <c r="O266" s="64"/>
      <c r="P266" s="64"/>
      <c r="Q266" s="64"/>
    </row>
    <row r="267" spans="1:17" x14ac:dyDescent="0.2">
      <c r="A267" s="77" t="s">
        <v>84</v>
      </c>
      <c r="B267" s="77" t="s">
        <v>85</v>
      </c>
      <c r="C267" s="77" t="s">
        <v>85</v>
      </c>
      <c r="D267" s="77" t="s">
        <v>86</v>
      </c>
      <c r="E267" s="77"/>
      <c r="F267" s="77" t="s">
        <v>87</v>
      </c>
      <c r="G267" s="77"/>
      <c r="H267" s="77" t="s">
        <v>88</v>
      </c>
      <c r="I267" s="64"/>
      <c r="J267" s="77" t="s">
        <v>89</v>
      </c>
      <c r="K267" s="64"/>
      <c r="L267" s="77" t="s">
        <v>90</v>
      </c>
      <c r="M267" s="78" t="s">
        <v>91</v>
      </c>
      <c r="N267" s="77" t="s">
        <v>92</v>
      </c>
      <c r="O267" s="77" t="s">
        <v>93</v>
      </c>
      <c r="P267" s="64"/>
      <c r="Q267" s="64"/>
    </row>
    <row r="268" spans="1:17" x14ac:dyDescent="0.2">
      <c r="A268" s="77" t="s">
        <v>94</v>
      </c>
      <c r="B268" s="77" t="s">
        <v>94</v>
      </c>
      <c r="C268" s="77" t="s">
        <v>94</v>
      </c>
      <c r="D268" s="77" t="s">
        <v>95</v>
      </c>
      <c r="E268" s="77"/>
      <c r="F268" s="77" t="s">
        <v>96</v>
      </c>
      <c r="G268" s="77"/>
      <c r="H268" s="77" t="s">
        <v>97</v>
      </c>
      <c r="I268" s="64"/>
      <c r="J268" s="77" t="s">
        <v>98</v>
      </c>
      <c r="K268" s="64"/>
      <c r="L268" s="77" t="s">
        <v>99</v>
      </c>
      <c r="M268" s="77" t="s">
        <v>100</v>
      </c>
      <c r="N268" s="77" t="s">
        <v>101</v>
      </c>
      <c r="O268" s="77" t="s">
        <v>102</v>
      </c>
      <c r="P268" s="64"/>
      <c r="Q268" s="64"/>
    </row>
    <row r="269" spans="1:17" x14ac:dyDescent="0.2">
      <c r="A269" s="79" t="s">
        <v>103</v>
      </c>
      <c r="B269" s="79" t="s">
        <v>104</v>
      </c>
      <c r="C269" s="79" t="s">
        <v>105</v>
      </c>
      <c r="D269" s="79" t="s">
        <v>106</v>
      </c>
      <c r="E269" s="79"/>
      <c r="F269" s="79" t="s">
        <v>107</v>
      </c>
      <c r="G269" s="79"/>
      <c r="H269" s="79" t="s">
        <v>108</v>
      </c>
      <c r="I269" s="70"/>
      <c r="J269" s="79" t="s">
        <v>109</v>
      </c>
      <c r="K269" s="79"/>
      <c r="L269" s="79" t="s">
        <v>110</v>
      </c>
      <c r="M269" s="79" t="s">
        <v>111</v>
      </c>
      <c r="N269" s="79" t="s">
        <v>112</v>
      </c>
      <c r="O269" s="79" t="s">
        <v>113</v>
      </c>
      <c r="P269" s="64"/>
      <c r="Q269" s="64"/>
    </row>
    <row r="270" spans="1:17" x14ac:dyDescent="0.2">
      <c r="A270" s="78"/>
      <c r="B270" s="78"/>
      <c r="C270" s="78"/>
      <c r="D270" s="78"/>
      <c r="E270" s="78"/>
      <c r="F270" s="77" t="s">
        <v>114</v>
      </c>
      <c r="G270" s="78"/>
      <c r="H270" s="77" t="s">
        <v>114</v>
      </c>
      <c r="I270" s="64"/>
      <c r="J270" s="78"/>
      <c r="K270" s="78"/>
      <c r="L270" s="77" t="s">
        <v>114</v>
      </c>
      <c r="M270" s="78"/>
      <c r="N270" s="78"/>
      <c r="O270" s="78"/>
      <c r="P270" s="64"/>
      <c r="Q270" s="64"/>
    </row>
    <row r="271" spans="1:17" x14ac:dyDescent="0.2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</row>
    <row r="272" spans="1:17" ht="15" x14ac:dyDescent="0.25">
      <c r="A272" s="77" t="s">
        <v>141</v>
      </c>
      <c r="B272" s="77"/>
      <c r="C272" s="81">
        <v>1030</v>
      </c>
      <c r="D272" s="82" t="s">
        <v>206</v>
      </c>
      <c r="E272" s="68"/>
      <c r="F272" s="83">
        <v>22442698</v>
      </c>
      <c r="G272" s="68"/>
      <c r="H272" s="84">
        <v>22397810</v>
      </c>
      <c r="I272" s="64"/>
      <c r="J272" s="85" t="s">
        <v>130</v>
      </c>
      <c r="K272" s="121" t="s">
        <v>228</v>
      </c>
      <c r="L272" s="84">
        <v>0</v>
      </c>
      <c r="M272" s="86" t="s">
        <v>229</v>
      </c>
      <c r="P272" s="64"/>
      <c r="Q272" s="64"/>
    </row>
    <row r="273" spans="1:17" x14ac:dyDescent="0.2">
      <c r="A273" s="77">
        <v>2</v>
      </c>
      <c r="B273" s="77"/>
      <c r="C273" s="81">
        <v>1890</v>
      </c>
      <c r="D273" s="82" t="s">
        <v>115</v>
      </c>
      <c r="E273" s="68"/>
      <c r="F273" s="83">
        <v>1041678</v>
      </c>
      <c r="G273" s="68"/>
      <c r="H273" s="84">
        <v>0</v>
      </c>
      <c r="I273" s="64"/>
      <c r="J273" s="85">
        <v>0</v>
      </c>
      <c r="K273" s="64"/>
      <c r="L273" s="84">
        <f t="shared" ref="L273:L286" si="12">ROUND(F273*J273,0)</f>
        <v>0</v>
      </c>
      <c r="M273" s="86" t="s">
        <v>116</v>
      </c>
      <c r="P273" s="64"/>
      <c r="Q273" s="64"/>
    </row>
    <row r="274" spans="1:17" ht="15" x14ac:dyDescent="0.25">
      <c r="A274" s="77">
        <v>3</v>
      </c>
      <c r="B274" s="77"/>
      <c r="C274" s="81">
        <v>1900</v>
      </c>
      <c r="D274" s="82" t="s">
        <v>117</v>
      </c>
      <c r="E274" s="68"/>
      <c r="F274" s="83">
        <v>21955911</v>
      </c>
      <c r="G274" s="68"/>
      <c r="H274" s="84">
        <v>3418098</v>
      </c>
      <c r="I274" s="64"/>
      <c r="J274" s="85">
        <v>4.1700000000000001E-2</v>
      </c>
      <c r="K274" s="122" t="s">
        <v>194</v>
      </c>
      <c r="L274" s="96">
        <f>ROUND(F274*J274,0)</f>
        <v>915561</v>
      </c>
      <c r="M274" s="123">
        <v>-0.1</v>
      </c>
      <c r="N274" s="86" t="s">
        <v>130</v>
      </c>
      <c r="O274" s="86" t="s">
        <v>130</v>
      </c>
      <c r="P274" s="64"/>
      <c r="Q274" s="64"/>
    </row>
    <row r="275" spans="1:17" x14ac:dyDescent="0.2">
      <c r="A275" s="77">
        <v>4</v>
      </c>
      <c r="B275" s="77"/>
      <c r="C275" s="81">
        <v>1910</v>
      </c>
      <c r="D275" s="82" t="s">
        <v>207</v>
      </c>
      <c r="E275" s="68"/>
      <c r="F275" s="83">
        <v>1560369</v>
      </c>
      <c r="G275" s="68"/>
      <c r="H275" s="84">
        <v>489792</v>
      </c>
      <c r="I275" s="64"/>
      <c r="J275" s="85">
        <v>0.05</v>
      </c>
      <c r="K275" s="64"/>
      <c r="L275" s="84">
        <f t="shared" si="12"/>
        <v>78018</v>
      </c>
      <c r="M275" s="123">
        <v>0</v>
      </c>
      <c r="N275" s="124">
        <v>20</v>
      </c>
      <c r="O275" s="124" t="s">
        <v>208</v>
      </c>
      <c r="P275" s="64"/>
      <c r="Q275" s="64"/>
    </row>
    <row r="276" spans="1:17" ht="15" x14ac:dyDescent="0.25">
      <c r="A276" s="77">
        <v>5</v>
      </c>
      <c r="B276" s="77"/>
      <c r="C276" s="81" t="s">
        <v>230</v>
      </c>
      <c r="D276" s="82" t="s">
        <v>207</v>
      </c>
      <c r="E276" s="68"/>
      <c r="G276" s="68"/>
      <c r="H276" s="84">
        <v>0</v>
      </c>
      <c r="I276" s="64"/>
      <c r="J276" s="85" t="s">
        <v>210</v>
      </c>
      <c r="K276" s="116" t="s">
        <v>231</v>
      </c>
      <c r="L276" s="84">
        <v>-12200</v>
      </c>
      <c r="M276" s="89" t="s">
        <v>193</v>
      </c>
      <c r="N276" s="90" t="s">
        <v>193</v>
      </c>
      <c r="O276" s="90" t="s">
        <v>193</v>
      </c>
      <c r="P276" s="64"/>
      <c r="Q276" s="64"/>
    </row>
    <row r="277" spans="1:17" x14ac:dyDescent="0.2">
      <c r="A277" s="77">
        <v>6</v>
      </c>
      <c r="B277" s="77"/>
      <c r="C277" s="81">
        <v>1911</v>
      </c>
      <c r="D277" s="82" t="s">
        <v>232</v>
      </c>
      <c r="E277" s="68"/>
      <c r="F277" s="83">
        <v>-8282</v>
      </c>
      <c r="G277" s="68"/>
      <c r="H277" s="84">
        <v>-13946</v>
      </c>
      <c r="I277" s="64"/>
      <c r="J277" s="108">
        <v>0.2</v>
      </c>
      <c r="K277" s="64"/>
      <c r="L277" s="84">
        <f t="shared" si="12"/>
        <v>-1656</v>
      </c>
      <c r="M277" s="85">
        <v>0</v>
      </c>
      <c r="N277" s="90">
        <v>5</v>
      </c>
      <c r="O277" s="90" t="s">
        <v>208</v>
      </c>
      <c r="P277" s="64"/>
      <c r="Q277" s="64"/>
    </row>
    <row r="278" spans="1:17" ht="15" x14ac:dyDescent="0.25">
      <c r="A278" s="77">
        <v>7</v>
      </c>
      <c r="B278" s="77"/>
      <c r="C278" s="81" t="s">
        <v>233</v>
      </c>
      <c r="D278" s="82" t="s">
        <v>232</v>
      </c>
      <c r="E278" s="68"/>
      <c r="G278" s="68"/>
      <c r="H278" s="84">
        <v>0</v>
      </c>
      <c r="I278" s="64"/>
      <c r="J278" s="85" t="s">
        <v>210</v>
      </c>
      <c r="K278" s="116" t="s">
        <v>231</v>
      </c>
      <c r="L278" s="84">
        <v>6208</v>
      </c>
      <c r="M278" s="89" t="s">
        <v>193</v>
      </c>
      <c r="N278" s="90" t="s">
        <v>193</v>
      </c>
      <c r="O278" s="90" t="s">
        <v>193</v>
      </c>
      <c r="P278" s="64"/>
      <c r="Q278" s="64"/>
    </row>
    <row r="279" spans="1:17" x14ac:dyDescent="0.2">
      <c r="A279" s="77">
        <v>8</v>
      </c>
      <c r="B279" s="77"/>
      <c r="C279" s="81">
        <v>1940</v>
      </c>
      <c r="D279" s="82" t="s">
        <v>217</v>
      </c>
      <c r="E279" s="68"/>
      <c r="F279" s="83">
        <v>107198</v>
      </c>
      <c r="G279" s="68"/>
      <c r="H279" s="84">
        <v>75673</v>
      </c>
      <c r="I279" s="64"/>
      <c r="J279" s="108">
        <v>0.04</v>
      </c>
      <c r="K279" s="64"/>
      <c r="L279" s="84">
        <f t="shared" si="12"/>
        <v>4288</v>
      </c>
      <c r="M279" s="85">
        <v>0</v>
      </c>
      <c r="N279" s="90">
        <v>25</v>
      </c>
      <c r="O279" s="90" t="s">
        <v>208</v>
      </c>
      <c r="P279" s="64"/>
      <c r="Q279" s="64"/>
    </row>
    <row r="280" spans="1:17" ht="15" x14ac:dyDescent="0.25">
      <c r="A280" s="77">
        <v>9</v>
      </c>
      <c r="B280" s="77"/>
      <c r="C280" s="81" t="s">
        <v>234</v>
      </c>
      <c r="D280" s="82" t="s">
        <v>217</v>
      </c>
      <c r="E280" s="68"/>
      <c r="G280" s="68"/>
      <c r="H280" s="84">
        <v>0</v>
      </c>
      <c r="I280" s="64"/>
      <c r="J280" s="85" t="s">
        <v>210</v>
      </c>
      <c r="K280" s="116" t="s">
        <v>231</v>
      </c>
      <c r="L280" s="84">
        <v>-4480</v>
      </c>
      <c r="M280" s="89" t="s">
        <v>193</v>
      </c>
      <c r="N280" s="90" t="s">
        <v>193</v>
      </c>
      <c r="O280" s="90" t="s">
        <v>193</v>
      </c>
      <c r="P280" s="64"/>
      <c r="Q280" s="64"/>
    </row>
    <row r="281" spans="1:17" x14ac:dyDescent="0.2">
      <c r="A281" s="77">
        <v>10</v>
      </c>
      <c r="B281" s="77"/>
      <c r="C281" s="81">
        <v>1970</v>
      </c>
      <c r="D281" s="82" t="s">
        <v>221</v>
      </c>
      <c r="E281" s="68"/>
      <c r="F281" s="83">
        <v>3872062</v>
      </c>
      <c r="G281" s="68"/>
      <c r="H281" s="84">
        <v>509492</v>
      </c>
      <c r="I281" s="64"/>
      <c r="J281" s="108">
        <v>6.6699999999999995E-2</v>
      </c>
      <c r="K281" s="64"/>
      <c r="L281" s="84">
        <f t="shared" si="12"/>
        <v>258267</v>
      </c>
      <c r="M281" s="85">
        <v>0</v>
      </c>
      <c r="N281" s="90">
        <v>15</v>
      </c>
      <c r="O281" s="90" t="s">
        <v>208</v>
      </c>
      <c r="P281" s="64"/>
      <c r="Q281" s="64"/>
    </row>
    <row r="282" spans="1:17" ht="15" x14ac:dyDescent="0.25">
      <c r="A282" s="77">
        <v>11</v>
      </c>
      <c r="B282" s="77"/>
      <c r="C282" s="81" t="s">
        <v>235</v>
      </c>
      <c r="D282" s="82" t="s">
        <v>221</v>
      </c>
      <c r="E282" s="68"/>
      <c r="G282" s="68"/>
      <c r="H282" s="84">
        <v>0</v>
      </c>
      <c r="I282" s="64"/>
      <c r="J282" s="85" t="s">
        <v>210</v>
      </c>
      <c r="K282" s="116" t="s">
        <v>231</v>
      </c>
      <c r="L282" s="84">
        <v>-699420</v>
      </c>
      <c r="M282" s="89" t="s">
        <v>193</v>
      </c>
      <c r="N282" s="90" t="s">
        <v>193</v>
      </c>
      <c r="O282" s="90" t="s">
        <v>193</v>
      </c>
      <c r="P282" s="64"/>
      <c r="Q282" s="64"/>
    </row>
    <row r="283" spans="1:17" x14ac:dyDescent="0.2">
      <c r="A283" s="77">
        <v>12</v>
      </c>
      <c r="B283" s="77"/>
      <c r="C283" s="81">
        <v>1980</v>
      </c>
      <c r="D283" s="82" t="s">
        <v>236</v>
      </c>
      <c r="E283" s="68"/>
      <c r="F283" s="83">
        <v>95301</v>
      </c>
      <c r="G283" s="68"/>
      <c r="H283" s="84">
        <v>58045</v>
      </c>
      <c r="I283" s="64"/>
      <c r="J283" s="108">
        <v>6.6699999999999995E-2</v>
      </c>
      <c r="K283" s="88"/>
      <c r="L283" s="84">
        <f t="shared" si="12"/>
        <v>6357</v>
      </c>
      <c r="M283" s="85">
        <v>0</v>
      </c>
      <c r="N283" s="90">
        <v>15</v>
      </c>
      <c r="O283" s="90" t="s">
        <v>208</v>
      </c>
      <c r="P283" s="64"/>
      <c r="Q283" s="64"/>
    </row>
    <row r="284" spans="1:17" ht="15" x14ac:dyDescent="0.25">
      <c r="A284" s="77">
        <v>13</v>
      </c>
      <c r="B284" s="77"/>
      <c r="C284" s="81" t="s">
        <v>237</v>
      </c>
      <c r="D284" s="82" t="s">
        <v>236</v>
      </c>
      <c r="E284" s="68"/>
      <c r="F284" s="83"/>
      <c r="G284" s="68"/>
      <c r="H284" s="84">
        <v>0</v>
      </c>
      <c r="I284" s="64"/>
      <c r="J284" s="85" t="s">
        <v>210</v>
      </c>
      <c r="K284" s="116" t="s">
        <v>231</v>
      </c>
      <c r="L284" s="84">
        <v>750</v>
      </c>
      <c r="M284" s="89" t="s">
        <v>193</v>
      </c>
      <c r="N284" s="90" t="s">
        <v>193</v>
      </c>
      <c r="O284" s="90" t="s">
        <v>193</v>
      </c>
      <c r="P284" s="64"/>
      <c r="Q284" s="64"/>
    </row>
    <row r="285" spans="1:17" ht="15" x14ac:dyDescent="0.25">
      <c r="A285" s="77">
        <v>14</v>
      </c>
      <c r="B285" s="77"/>
      <c r="C285" s="81">
        <v>1990</v>
      </c>
      <c r="D285" s="82" t="s">
        <v>238</v>
      </c>
      <c r="E285" s="68"/>
      <c r="F285" s="83"/>
      <c r="G285" s="68"/>
      <c r="H285" s="84">
        <v>0</v>
      </c>
      <c r="I285" s="64"/>
      <c r="J285" s="108" t="s">
        <v>130</v>
      </c>
      <c r="K285" s="125"/>
      <c r="L285" s="84"/>
      <c r="M285" s="85" t="s">
        <v>131</v>
      </c>
      <c r="N285" s="32"/>
      <c r="O285" s="32"/>
      <c r="P285" s="64"/>
      <c r="Q285" s="64"/>
    </row>
    <row r="286" spans="1:17" x14ac:dyDescent="0.2">
      <c r="A286" s="77">
        <v>15</v>
      </c>
      <c r="B286" s="77"/>
      <c r="C286" s="81"/>
      <c r="D286" s="82" t="s">
        <v>135</v>
      </c>
      <c r="E286" s="68"/>
      <c r="F286" s="83"/>
      <c r="G286" s="68"/>
      <c r="H286" s="84">
        <v>0</v>
      </c>
      <c r="I286" s="64"/>
      <c r="J286" s="85">
        <v>4.7800000000000002E-2</v>
      </c>
      <c r="K286" s="64"/>
      <c r="L286" s="84">
        <f t="shared" si="12"/>
        <v>0</v>
      </c>
      <c r="M286" s="36"/>
      <c r="N286" s="32"/>
      <c r="O286" s="32"/>
      <c r="P286" s="64"/>
      <c r="Q286" s="64"/>
    </row>
    <row r="287" spans="1:17" x14ac:dyDescent="0.2">
      <c r="A287" s="77">
        <v>16</v>
      </c>
      <c r="B287" s="77"/>
      <c r="C287" s="81">
        <v>108</v>
      </c>
      <c r="D287" s="82" t="s">
        <v>136</v>
      </c>
      <c r="E287" s="68"/>
      <c r="F287" s="83"/>
      <c r="G287" s="68"/>
      <c r="H287" s="84">
        <v>4011</v>
      </c>
      <c r="I287" s="64"/>
      <c r="J287" s="36"/>
      <c r="K287" s="64"/>
      <c r="L287" s="84"/>
      <c r="O287" s="32"/>
      <c r="P287" s="64"/>
      <c r="Q287" s="64"/>
    </row>
    <row r="288" spans="1:17" x14ac:dyDescent="0.2">
      <c r="A288" s="77"/>
      <c r="B288" s="64"/>
      <c r="C288" s="77"/>
      <c r="D288" s="68"/>
      <c r="E288" s="68"/>
      <c r="F288" s="64"/>
      <c r="G288" s="68"/>
      <c r="H288" s="84"/>
      <c r="I288" s="64"/>
      <c r="J288" s="36"/>
      <c r="K288" s="64"/>
      <c r="L288" s="84"/>
      <c r="P288" s="64"/>
      <c r="Q288" s="64"/>
    </row>
    <row r="289" spans="1:17" x14ac:dyDescent="0.2">
      <c r="A289" s="64"/>
      <c r="B289" s="64"/>
      <c r="C289" s="64"/>
      <c r="D289" s="64"/>
      <c r="E289" s="64"/>
      <c r="F289" s="64"/>
      <c r="G289" s="70"/>
      <c r="H289" s="70"/>
      <c r="I289" s="70"/>
      <c r="J289" s="126"/>
      <c r="K289" s="70"/>
      <c r="L289" s="92"/>
      <c r="M289" s="70"/>
      <c r="N289" s="70"/>
      <c r="O289" s="70"/>
      <c r="P289" s="64"/>
      <c r="Q289" s="64"/>
    </row>
    <row r="290" spans="1:17" x14ac:dyDescent="0.2">
      <c r="A290" s="71"/>
      <c r="B290" s="71"/>
      <c r="C290" s="71"/>
      <c r="D290" s="71"/>
      <c r="E290" s="71"/>
      <c r="F290" s="71"/>
      <c r="G290" s="75"/>
      <c r="H290" s="64"/>
      <c r="I290" s="64"/>
      <c r="J290" s="64"/>
      <c r="K290" s="64"/>
      <c r="L290" s="84"/>
      <c r="M290" s="64"/>
      <c r="N290" s="64"/>
      <c r="O290" s="64"/>
      <c r="P290" s="64"/>
      <c r="Q290" s="64"/>
    </row>
    <row r="291" spans="1:17" x14ac:dyDescent="0.2">
      <c r="A291" s="77">
        <v>17</v>
      </c>
      <c r="B291" s="64"/>
      <c r="C291" s="64"/>
      <c r="D291" s="68" t="s">
        <v>239</v>
      </c>
      <c r="E291" s="68"/>
      <c r="F291" s="83">
        <f>SUM(F272:F290)</f>
        <v>51066935</v>
      </c>
      <c r="G291" s="68"/>
      <c r="H291" s="83">
        <f>SUM(H272:H290)</f>
        <v>26938975</v>
      </c>
      <c r="I291" s="64"/>
      <c r="J291" s="83"/>
      <c r="K291" s="64"/>
      <c r="L291" s="83">
        <f>SUM(L272:L290)</f>
        <v>551693</v>
      </c>
      <c r="M291" s="64"/>
      <c r="N291" s="64"/>
      <c r="O291" s="64"/>
      <c r="P291" s="64"/>
      <c r="Q291" s="64"/>
    </row>
    <row r="292" spans="1:17" x14ac:dyDescent="0.2">
      <c r="A292" s="64"/>
      <c r="B292" s="64"/>
      <c r="C292" s="64"/>
      <c r="D292" s="64"/>
      <c r="E292" s="64"/>
      <c r="F292" s="70"/>
      <c r="G292" s="70"/>
      <c r="H292" s="70"/>
      <c r="I292" s="70"/>
      <c r="J292" s="70"/>
      <c r="K292" s="70"/>
      <c r="L292" s="92"/>
      <c r="M292" s="70"/>
      <c r="N292" s="70"/>
      <c r="O292" s="70"/>
      <c r="P292" s="64"/>
      <c r="Q292" s="64"/>
    </row>
    <row r="293" spans="1:17" x14ac:dyDescent="0.2">
      <c r="A293" s="71"/>
      <c r="B293" s="71"/>
      <c r="C293" s="71"/>
      <c r="D293" s="71"/>
      <c r="E293" s="71"/>
      <c r="F293" s="75"/>
      <c r="G293" s="75"/>
      <c r="H293" s="64"/>
      <c r="I293" s="64"/>
      <c r="J293" s="64"/>
      <c r="K293" s="64"/>
      <c r="L293" s="84"/>
      <c r="M293" s="64"/>
      <c r="N293" s="64"/>
      <c r="O293" s="64"/>
      <c r="P293" s="64"/>
      <c r="Q293" s="64"/>
    </row>
    <row r="294" spans="1:17" x14ac:dyDescent="0.2">
      <c r="A294" s="75"/>
      <c r="B294" s="75"/>
      <c r="C294" s="75"/>
      <c r="D294" s="68" t="s">
        <v>240</v>
      </c>
      <c r="E294" s="75"/>
      <c r="F294" s="75"/>
      <c r="G294" s="75"/>
      <c r="H294" s="64"/>
      <c r="I294" s="64"/>
      <c r="J294" s="64"/>
      <c r="K294" s="64"/>
      <c r="L294" s="84"/>
      <c r="M294" s="64"/>
      <c r="N294" s="64"/>
      <c r="O294" s="64"/>
      <c r="P294" s="64"/>
      <c r="Q294" s="64"/>
    </row>
    <row r="295" spans="1:17" x14ac:dyDescent="0.2">
      <c r="A295" s="77">
        <v>18</v>
      </c>
      <c r="B295" s="64"/>
      <c r="C295" s="127">
        <v>0.70750000000000002</v>
      </c>
      <c r="D295" s="64" t="s">
        <v>241</v>
      </c>
      <c r="E295" s="68"/>
      <c r="F295" s="83">
        <f>ROUND(F291*$C$295,0)+1</f>
        <v>36129858</v>
      </c>
      <c r="G295" s="68"/>
      <c r="H295" s="128"/>
      <c r="I295" s="64"/>
      <c r="J295" s="128"/>
      <c r="K295" s="128"/>
      <c r="L295" s="83"/>
      <c r="M295" s="128"/>
      <c r="N295" s="128"/>
      <c r="O295" s="128"/>
      <c r="P295" s="64"/>
      <c r="Q295" s="64"/>
    </row>
    <row r="296" spans="1:17" x14ac:dyDescent="0.2">
      <c r="A296" s="77">
        <v>19</v>
      </c>
      <c r="B296" s="64"/>
      <c r="C296" s="127">
        <v>0.70750000000000002</v>
      </c>
      <c r="D296" s="68" t="s">
        <v>242</v>
      </c>
      <c r="E296" s="68"/>
      <c r="F296" s="128"/>
      <c r="G296" s="68"/>
      <c r="H296" s="83">
        <f>(H291*C296)</f>
        <v>19059324.8125</v>
      </c>
      <c r="I296" s="64"/>
      <c r="J296" s="128"/>
      <c r="K296" s="128"/>
      <c r="L296" s="83"/>
      <c r="M296" s="128"/>
      <c r="N296" s="128"/>
      <c r="O296" s="128"/>
      <c r="P296" s="64"/>
      <c r="Q296" s="64"/>
    </row>
    <row r="297" spans="1:17" x14ac:dyDescent="0.2">
      <c r="A297" s="77">
        <v>20</v>
      </c>
      <c r="B297" s="64"/>
      <c r="C297" s="127">
        <v>0.70750000000000002</v>
      </c>
      <c r="D297" s="68" t="s">
        <v>243</v>
      </c>
      <c r="E297" s="68"/>
      <c r="F297" s="128"/>
      <c r="G297" s="68"/>
      <c r="H297" s="128"/>
      <c r="I297" s="64"/>
      <c r="J297" s="128"/>
      <c r="K297" s="128"/>
      <c r="L297" s="83">
        <f>ROUND(L291*C297,0)</f>
        <v>390323</v>
      </c>
      <c r="M297" s="128"/>
      <c r="N297" s="128"/>
      <c r="O297" s="128"/>
      <c r="P297" s="64"/>
      <c r="Q297" s="64"/>
    </row>
    <row r="298" spans="1:17" x14ac:dyDescent="0.2">
      <c r="A298" s="64"/>
      <c r="B298" s="64"/>
      <c r="C298" s="64"/>
      <c r="D298" s="64"/>
      <c r="E298" s="64"/>
      <c r="F298" s="64"/>
      <c r="G298" s="70"/>
      <c r="H298" s="70"/>
      <c r="I298" s="70"/>
      <c r="J298" s="70"/>
      <c r="K298" s="70"/>
      <c r="L298" s="92"/>
      <c r="M298" s="70"/>
      <c r="N298" s="70"/>
      <c r="O298" s="70"/>
      <c r="P298" s="64"/>
      <c r="Q298" s="64"/>
    </row>
    <row r="299" spans="1:17" x14ac:dyDescent="0.2">
      <c r="A299" s="71"/>
      <c r="B299" s="71"/>
      <c r="C299" s="71"/>
      <c r="D299" s="71"/>
      <c r="E299" s="71"/>
      <c r="F299" s="71"/>
      <c r="G299" s="75"/>
      <c r="H299" s="64"/>
      <c r="I299" s="64"/>
      <c r="J299" s="64"/>
      <c r="K299" s="64"/>
      <c r="L299" s="84"/>
      <c r="M299" s="64"/>
      <c r="N299" s="64"/>
      <c r="O299" s="64"/>
      <c r="P299" s="64"/>
      <c r="Q299" s="64"/>
    </row>
    <row r="300" spans="1:17" x14ac:dyDescent="0.2">
      <c r="A300" s="77">
        <v>21</v>
      </c>
      <c r="B300" s="64"/>
      <c r="C300" s="64"/>
      <c r="D300" s="68" t="s">
        <v>244</v>
      </c>
      <c r="E300" s="68"/>
      <c r="F300" s="83">
        <f>F295+F241</f>
        <v>2430172940</v>
      </c>
      <c r="G300" s="68"/>
      <c r="H300" s="83">
        <f>(H296+H241)</f>
        <v>947538052.8125</v>
      </c>
      <c r="I300" s="64"/>
      <c r="J300" s="83"/>
      <c r="K300" s="83"/>
      <c r="L300" s="83">
        <f>L297+L241</f>
        <v>86084954</v>
      </c>
      <c r="M300" s="83"/>
      <c r="N300" s="83"/>
      <c r="O300" s="83"/>
      <c r="P300" s="64"/>
      <c r="Q300" s="64"/>
    </row>
    <row r="301" spans="1:17" x14ac:dyDescent="0.2">
      <c r="A301" s="64"/>
      <c r="B301" s="64"/>
      <c r="C301" s="64"/>
      <c r="D301" s="64"/>
      <c r="E301" s="64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64"/>
      <c r="Q301" s="64"/>
    </row>
    <row r="302" spans="1:17" x14ac:dyDescent="0.2">
      <c r="A302" s="71"/>
      <c r="B302" s="71"/>
      <c r="C302" s="71"/>
      <c r="D302" s="71"/>
      <c r="E302" s="71"/>
      <c r="F302" s="75"/>
      <c r="G302" s="75"/>
      <c r="H302" s="64"/>
      <c r="I302" s="64"/>
      <c r="J302" s="64"/>
      <c r="K302" s="64"/>
      <c r="L302" s="64"/>
      <c r="M302" s="64"/>
      <c r="N302" s="64"/>
      <c r="O302" s="64"/>
      <c r="P302" s="64"/>
      <c r="Q302" s="64"/>
    </row>
    <row r="303" spans="1:17" x14ac:dyDescent="0.2">
      <c r="A303" s="88" t="s">
        <v>174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</row>
    <row r="304" spans="1:17" ht="15" x14ac:dyDescent="0.25">
      <c r="A304" s="116" t="s">
        <v>245</v>
      </c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</row>
    <row r="305" spans="1:17" ht="15" x14ac:dyDescent="0.25">
      <c r="A305" s="116" t="s">
        <v>246</v>
      </c>
      <c r="B305" s="64"/>
      <c r="C305" s="64"/>
      <c r="D305" s="64"/>
      <c r="E305" s="64"/>
      <c r="F305" s="64"/>
      <c r="G305" s="64"/>
      <c r="H305" s="84"/>
      <c r="I305" s="64"/>
      <c r="J305" s="64"/>
      <c r="K305" s="64"/>
      <c r="L305" s="64"/>
      <c r="M305" s="64"/>
      <c r="N305" s="64"/>
      <c r="O305" s="64"/>
      <c r="P305" s="64"/>
      <c r="Q305" s="64"/>
    </row>
    <row r="306" spans="1:17" ht="15" x14ac:dyDescent="0.25">
      <c r="A306" s="129" t="s">
        <v>247</v>
      </c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</row>
    <row r="307" spans="1:17" x14ac:dyDescent="0.2">
      <c r="A307" s="68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</row>
    <row r="308" spans="1:17" x14ac:dyDescent="0.2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</row>
    <row r="309" spans="1:17" ht="15" x14ac:dyDescent="0.25">
      <c r="A309" s="77">
        <v>22</v>
      </c>
      <c r="B309" s="64"/>
      <c r="C309" s="64"/>
      <c r="D309" s="139" t="s">
        <v>253</v>
      </c>
      <c r="E309" s="64"/>
      <c r="F309" s="64"/>
      <c r="G309" s="64"/>
      <c r="H309" s="64"/>
      <c r="I309" s="64"/>
      <c r="J309" s="64"/>
      <c r="K309" s="64"/>
      <c r="L309" s="92">
        <v>86243042</v>
      </c>
      <c r="M309" s="64"/>
      <c r="N309" s="64"/>
      <c r="O309" s="64"/>
      <c r="P309" s="64"/>
      <c r="Q309" s="64"/>
    </row>
    <row r="310" spans="1:17" x14ac:dyDescent="0.2">
      <c r="A310" s="32"/>
    </row>
    <row r="311" spans="1:17" ht="15.75" thickBot="1" x14ac:dyDescent="0.3">
      <c r="A311" s="77">
        <v>23</v>
      </c>
      <c r="D311" s="62" t="s">
        <v>248</v>
      </c>
      <c r="L311" s="130">
        <f>L300-L309</f>
        <v>-158088</v>
      </c>
    </row>
    <row r="312" spans="1:17" ht="15.75" thickTop="1" x14ac:dyDescent="0.25">
      <c r="A312" s="32"/>
      <c r="H312" s="62"/>
      <c r="L312" s="131"/>
    </row>
    <row r="313" spans="1:17" ht="13.5" thickBot="1" x14ac:dyDescent="0.25">
      <c r="A313" s="77">
        <v>24</v>
      </c>
      <c r="D313" s="27" t="s">
        <v>53</v>
      </c>
      <c r="H313" s="132">
        <f>'GCRF per AG'!E30</f>
        <v>1.0108811244232923</v>
      </c>
      <c r="L313" s="130">
        <f>L311*H313</f>
        <v>-159808.17519782943</v>
      </c>
    </row>
    <row r="314" spans="1:17" ht="13.5" thickTop="1" x14ac:dyDescent="0.2">
      <c r="A314" s="77"/>
      <c r="D314" s="27" t="s">
        <v>255</v>
      </c>
      <c r="H314" s="132"/>
      <c r="L314" s="131"/>
    </row>
    <row r="315" spans="1:17" x14ac:dyDescent="0.2">
      <c r="A315" s="32"/>
    </row>
    <row r="316" spans="1:17" x14ac:dyDescent="0.2">
      <c r="A316" s="32"/>
      <c r="F316" s="33" t="s">
        <v>249</v>
      </c>
      <c r="G316" s="32"/>
      <c r="H316" s="33" t="s">
        <v>250</v>
      </c>
      <c r="J316" s="33" t="s">
        <v>251</v>
      </c>
    </row>
    <row r="317" spans="1:17" x14ac:dyDescent="0.2">
      <c r="A317" s="77">
        <v>25</v>
      </c>
      <c r="D317" s="27" t="s">
        <v>54</v>
      </c>
      <c r="F317" s="131">
        <f>-L311</f>
        <v>158088</v>
      </c>
      <c r="H317" s="133">
        <v>0.5</v>
      </c>
      <c r="L317" s="61">
        <f>F317*H317</f>
        <v>79044</v>
      </c>
    </row>
    <row r="318" spans="1:17" x14ac:dyDescent="0.2">
      <c r="A318" s="32">
        <v>26</v>
      </c>
      <c r="D318" s="27" t="s">
        <v>55</v>
      </c>
      <c r="F318" s="131">
        <f>L311</f>
        <v>-158088</v>
      </c>
      <c r="J318" s="134">
        <f>[4]GCRF!M33</f>
        <v>0.24925120000000001</v>
      </c>
      <c r="L318" s="135">
        <f>F318*J318</f>
        <v>-39403.623705600003</v>
      </c>
    </row>
    <row r="319" spans="1:17" ht="15" x14ac:dyDescent="0.25">
      <c r="A319" s="32"/>
      <c r="J319" s="62"/>
    </row>
    <row r="320" spans="1:17" x14ac:dyDescent="0.2">
      <c r="A320" s="32">
        <v>27</v>
      </c>
      <c r="D320" s="27" t="s">
        <v>56</v>
      </c>
      <c r="L320" s="136">
        <f>SUM(L317:L318)</f>
        <v>39640.376294399997</v>
      </c>
    </row>
    <row r="321" spans="1:12" ht="15" x14ac:dyDescent="0.25">
      <c r="A321" s="32">
        <v>28</v>
      </c>
      <c r="D321" s="27" t="s">
        <v>57</v>
      </c>
      <c r="J321" s="62"/>
      <c r="L321" s="137">
        <f>'COC per AG'!H18</f>
        <v>9.9747594955321567E-2</v>
      </c>
    </row>
    <row r="322" spans="1:12" x14ac:dyDescent="0.2">
      <c r="A322" s="32"/>
    </row>
    <row r="323" spans="1:12" x14ac:dyDescent="0.2">
      <c r="A323" s="32">
        <v>29</v>
      </c>
      <c r="D323" s="27" t="s">
        <v>58</v>
      </c>
      <c r="L323" s="61">
        <f>L320*L321</f>
        <v>3954.0321984903417</v>
      </c>
    </row>
    <row r="325" spans="1:12" ht="15.75" thickBot="1" x14ac:dyDescent="0.3">
      <c r="A325" s="32">
        <v>30</v>
      </c>
      <c r="D325" s="62" t="s">
        <v>59</v>
      </c>
      <c r="L325" s="138">
        <f>L313+L323</f>
        <v>-155854.14299933909</v>
      </c>
    </row>
    <row r="326" spans="1:12" ht="13.5" thickTop="1" x14ac:dyDescent="0.2"/>
  </sheetData>
  <mergeCells count="6">
    <mergeCell ref="F266:H266"/>
    <mergeCell ref="F19:H19"/>
    <mergeCell ref="F62:H62"/>
    <mergeCell ref="F109:H109"/>
    <mergeCell ref="F154:H154"/>
    <mergeCell ref="F214:H214"/>
  </mergeCells>
  <hyperlinks>
    <hyperlink ref="A7" location="Sch_A" display="." xr:uid="{69E3B64E-8519-4D35-8255-6E60E6526558}"/>
  </hyperlinks>
  <pageMargins left="0.5" right="0.5" top="1" bottom="1" header="0.5" footer="0.5"/>
  <pageSetup scale="42" orientation="landscape" horizontalDpi="300" r:id="rId1"/>
  <headerFooter alignWithMargins="0">
    <oddHeader>&amp;R&amp;"Times New Roman,Bold"&amp;10KyPSC Case No. 2024-00354
STAFF-PHDR-01-001 Attachment 
Page &amp;P of  &amp;N</oddHeader>
  </headerFooter>
  <rowBreaks count="5" manualBreakCount="5">
    <brk id="43" max="16383" man="1"/>
    <brk id="90" max="16383" man="1"/>
    <brk id="135" max="16383" man="1"/>
    <brk id="195" max="15" man="1"/>
    <brk id="24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821A-DE71-4F2A-825B-9F3903459ABC}">
  <sheetPr>
    <pageSetUpPr fitToPage="1"/>
  </sheetPr>
  <dimension ref="A1:M35"/>
  <sheetViews>
    <sheetView view="pageLayout" zoomScaleNormal="100" workbookViewId="0">
      <selection activeCell="D319" sqref="D319"/>
    </sheetView>
  </sheetViews>
  <sheetFormatPr defaultColWidth="9.140625" defaultRowHeight="12.75" x14ac:dyDescent="0.2"/>
  <cols>
    <col min="1" max="1" width="9.140625" style="2"/>
    <col min="2" max="2" width="50.28515625" style="2" customWidth="1"/>
    <col min="3" max="3" width="12.28515625" style="2" customWidth="1"/>
    <col min="4" max="4" width="3" style="2" customWidth="1"/>
    <col min="5" max="5" width="12.28515625" style="2" customWidth="1"/>
    <col min="6" max="6" width="2.85546875" style="2" customWidth="1"/>
    <col min="7" max="7" width="12.42578125" style="2" customWidth="1"/>
    <col min="8" max="8" width="3" style="2" customWidth="1"/>
    <col min="9" max="9" width="12.42578125" style="2" customWidth="1"/>
    <col min="10" max="10" width="2.85546875" style="2" customWidth="1"/>
    <col min="11" max="11" width="11.5703125" style="2" customWidth="1"/>
    <col min="12" max="12" width="2.85546875" style="2" customWidth="1"/>
    <col min="13" max="13" width="12.28515625" style="2" customWidth="1"/>
    <col min="14" max="16384" width="9.140625" style="2"/>
  </cols>
  <sheetData>
    <row r="1" spans="1:13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x14ac:dyDescent="0.2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x14ac:dyDescent="0.2">
      <c r="A4" s="144" t="s">
        <v>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1:1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A6" s="141" t="s">
        <v>254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"/>
    </row>
    <row r="7" spans="1:13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4"/>
    </row>
    <row r="8" spans="1:13" x14ac:dyDescent="0.2">
      <c r="A8" s="6" t="s">
        <v>4</v>
      </c>
      <c r="B8" s="5"/>
      <c r="C8" s="5"/>
      <c r="D8" s="5"/>
      <c r="E8" s="7" t="s">
        <v>5</v>
      </c>
      <c r="F8" s="5"/>
      <c r="G8" s="7" t="s">
        <v>6</v>
      </c>
      <c r="H8" s="5"/>
      <c r="I8" s="7" t="s">
        <v>6</v>
      </c>
      <c r="J8" s="5"/>
      <c r="K8" s="7" t="s">
        <v>5</v>
      </c>
      <c r="L8" s="5"/>
      <c r="M8" s="4"/>
    </row>
    <row r="9" spans="1:13" x14ac:dyDescent="0.2">
      <c r="B9" s="6"/>
      <c r="C9" s="6"/>
      <c r="D9" s="6"/>
      <c r="E9" s="7" t="s">
        <v>7</v>
      </c>
      <c r="F9" s="6"/>
      <c r="G9" s="7" t="s">
        <v>8</v>
      </c>
      <c r="H9" s="6"/>
      <c r="I9" s="7" t="s">
        <v>7</v>
      </c>
      <c r="J9" s="6"/>
      <c r="K9" s="7" t="s">
        <v>7</v>
      </c>
      <c r="L9" s="6"/>
      <c r="M9" s="7" t="s">
        <v>5</v>
      </c>
    </row>
    <row r="10" spans="1:13" x14ac:dyDescent="0.2">
      <c r="A10" s="8"/>
      <c r="B10" s="8"/>
      <c r="C10" s="8"/>
      <c r="D10" s="8"/>
      <c r="E10" s="7" t="s">
        <v>9</v>
      </c>
      <c r="F10" s="8"/>
      <c r="G10" s="6" t="s">
        <v>10</v>
      </c>
      <c r="H10" s="8"/>
      <c r="I10" s="7" t="s">
        <v>9</v>
      </c>
      <c r="J10" s="8"/>
      <c r="K10" s="7" t="s">
        <v>11</v>
      </c>
      <c r="L10" s="8"/>
      <c r="M10" s="9" t="s">
        <v>12</v>
      </c>
    </row>
    <row r="11" spans="1:13" x14ac:dyDescent="0.2">
      <c r="A11" s="8"/>
      <c r="B11" s="8"/>
      <c r="C11" s="7" t="s">
        <v>5</v>
      </c>
      <c r="D11" s="8"/>
      <c r="E11" s="7" t="s">
        <v>13</v>
      </c>
      <c r="F11" s="8"/>
      <c r="G11" s="7" t="s">
        <v>14</v>
      </c>
      <c r="H11" s="8"/>
      <c r="I11" s="7" t="s">
        <v>13</v>
      </c>
      <c r="J11" s="8"/>
      <c r="K11" s="7" t="s">
        <v>13</v>
      </c>
      <c r="L11" s="8"/>
      <c r="M11" s="7" t="s">
        <v>13</v>
      </c>
    </row>
    <row r="12" spans="1:13" x14ac:dyDescent="0.2">
      <c r="A12" s="10"/>
      <c r="B12" s="10"/>
      <c r="C12" s="11" t="s">
        <v>15</v>
      </c>
      <c r="D12" s="10"/>
      <c r="E12" s="11" t="s">
        <v>15</v>
      </c>
      <c r="F12" s="10"/>
      <c r="G12" s="11" t="s">
        <v>15</v>
      </c>
      <c r="H12" s="10"/>
      <c r="I12" s="11" t="s">
        <v>15</v>
      </c>
      <c r="J12" s="10"/>
      <c r="K12" s="11" t="s">
        <v>15</v>
      </c>
      <c r="L12" s="10"/>
      <c r="M12" s="11" t="s">
        <v>15</v>
      </c>
    </row>
    <row r="13" spans="1:13" x14ac:dyDescent="0.2">
      <c r="A13" s="10"/>
      <c r="B13" s="10"/>
      <c r="C13" s="12"/>
      <c r="D13" s="10"/>
      <c r="E13" s="10"/>
      <c r="F13" s="10"/>
      <c r="G13" s="12"/>
      <c r="H13" s="10"/>
      <c r="I13" s="10"/>
      <c r="J13" s="10"/>
      <c r="K13" s="10"/>
      <c r="L13" s="10"/>
      <c r="M13" s="12"/>
    </row>
    <row r="14" spans="1:13" x14ac:dyDescent="0.2">
      <c r="A14" s="10" t="s">
        <v>16</v>
      </c>
      <c r="B14" s="10"/>
      <c r="C14" s="13">
        <v>1</v>
      </c>
      <c r="D14" s="10"/>
      <c r="E14" s="13">
        <v>1</v>
      </c>
      <c r="F14" s="10"/>
      <c r="G14" s="13">
        <v>1</v>
      </c>
      <c r="H14" s="10"/>
      <c r="I14" s="13">
        <v>1</v>
      </c>
      <c r="J14" s="10"/>
      <c r="K14" s="13">
        <v>1</v>
      </c>
      <c r="L14" s="10"/>
      <c r="M14" s="13">
        <v>1</v>
      </c>
    </row>
    <row r="15" spans="1:13" x14ac:dyDescent="0.2">
      <c r="A15" s="10"/>
      <c r="B15" s="10"/>
      <c r="C15" s="14"/>
      <c r="D15" s="10"/>
      <c r="E15" s="14"/>
      <c r="F15" s="10"/>
      <c r="G15" s="14"/>
      <c r="H15" s="10"/>
      <c r="I15" s="14"/>
      <c r="J15" s="10"/>
      <c r="K15" s="14"/>
      <c r="L15" s="10"/>
      <c r="M15" s="14"/>
    </row>
    <row r="16" spans="1:13" x14ac:dyDescent="0.2">
      <c r="A16" s="10" t="s">
        <v>17</v>
      </c>
      <c r="B16" s="10"/>
      <c r="C16" s="15">
        <v>1.554E-3</v>
      </c>
      <c r="D16" s="10"/>
      <c r="E16" s="15">
        <f>C16</f>
        <v>1.554E-3</v>
      </c>
      <c r="F16" s="10"/>
      <c r="G16" s="15">
        <v>1.554E-3</v>
      </c>
      <c r="H16" s="10"/>
      <c r="I16" s="15">
        <f>G16</f>
        <v>1.554E-3</v>
      </c>
      <c r="J16" s="10"/>
      <c r="K16" s="15">
        <f>I16</f>
        <v>1.554E-3</v>
      </c>
      <c r="L16" s="10"/>
      <c r="M16" s="15">
        <v>0</v>
      </c>
    </row>
    <row r="17" spans="1:13" x14ac:dyDescent="0.2">
      <c r="A17" s="16" t="s">
        <v>18</v>
      </c>
      <c r="B17" s="10"/>
      <c r="C17" s="17">
        <v>9.2099999999999994E-3</v>
      </c>
      <c r="D17" s="10"/>
      <c r="E17" s="17">
        <f>C17</f>
        <v>9.2099999999999994E-3</v>
      </c>
      <c r="F17" s="10"/>
      <c r="G17" s="17">
        <v>4.5399999999999998E-3</v>
      </c>
      <c r="H17" s="10"/>
      <c r="I17" s="17">
        <f>G17</f>
        <v>4.5399999999999998E-3</v>
      </c>
      <c r="J17" s="10"/>
      <c r="K17" s="17">
        <v>0</v>
      </c>
      <c r="L17" s="10"/>
      <c r="M17" s="17">
        <v>0</v>
      </c>
    </row>
    <row r="18" spans="1:13" x14ac:dyDescent="0.2">
      <c r="A18" s="16" t="s">
        <v>19</v>
      </c>
      <c r="B18" s="10"/>
      <c r="C18" s="15">
        <f>SUM(C16:C17)</f>
        <v>1.0763999999999999E-2</v>
      </c>
      <c r="D18" s="10"/>
      <c r="E18" s="15">
        <f>SUM(E16:E17)</f>
        <v>1.0763999999999999E-2</v>
      </c>
      <c r="F18" s="10"/>
      <c r="G18" s="15">
        <f>SUM(G16:G17)</f>
        <v>6.0939999999999996E-3</v>
      </c>
      <c r="H18" s="10"/>
      <c r="I18" s="15">
        <f>SUM(I16:I17)</f>
        <v>6.0939999999999996E-3</v>
      </c>
      <c r="J18" s="10"/>
      <c r="K18" s="15">
        <f>SUM(K16:K17)</f>
        <v>1.554E-3</v>
      </c>
      <c r="L18" s="10"/>
      <c r="M18" s="15">
        <f>SUM(M16:M17)</f>
        <v>0</v>
      </c>
    </row>
    <row r="19" spans="1:13" x14ac:dyDescent="0.2">
      <c r="A19" s="10"/>
      <c r="B19" s="10"/>
      <c r="C19" s="14"/>
      <c r="D19" s="10"/>
      <c r="E19" s="14"/>
      <c r="F19" s="10"/>
      <c r="G19" s="14"/>
      <c r="H19" s="10"/>
      <c r="I19" s="14"/>
      <c r="J19" s="10"/>
      <c r="K19" s="14"/>
      <c r="L19" s="10"/>
      <c r="M19" s="14"/>
    </row>
    <row r="20" spans="1:13" x14ac:dyDescent="0.2">
      <c r="A20" s="10" t="s">
        <v>20</v>
      </c>
      <c r="B20" s="10"/>
      <c r="C20" s="13">
        <f>C14-C18</f>
        <v>0.989236</v>
      </c>
      <c r="D20" s="10"/>
      <c r="E20" s="13">
        <f>E14-E18</f>
        <v>0.989236</v>
      </c>
      <c r="F20" s="10"/>
      <c r="G20" s="13">
        <f>G14-G18</f>
        <v>0.99390599999999996</v>
      </c>
      <c r="H20" s="10"/>
      <c r="I20" s="13">
        <f>I14-I18</f>
        <v>0.99390599999999996</v>
      </c>
      <c r="J20" s="10"/>
      <c r="K20" s="13">
        <f>K14-K18</f>
        <v>0.99844599999999994</v>
      </c>
      <c r="L20" s="10"/>
      <c r="M20" s="13">
        <f>M14-M18</f>
        <v>1</v>
      </c>
    </row>
    <row r="21" spans="1:13" x14ac:dyDescent="0.2">
      <c r="A21" s="10"/>
      <c r="B21" s="10"/>
      <c r="D21" s="10"/>
      <c r="E21" s="14"/>
      <c r="F21" s="10"/>
      <c r="H21" s="10"/>
      <c r="I21" s="14"/>
      <c r="J21" s="10"/>
      <c r="K21" s="14"/>
      <c r="L21" s="10"/>
      <c r="M21" s="14"/>
    </row>
    <row r="22" spans="1:13" x14ac:dyDescent="0.2">
      <c r="A22" s="10" t="s">
        <v>21</v>
      </c>
      <c r="B22" s="10"/>
      <c r="C22" s="18">
        <f>ROUND((5%*99.37%)*C20,7)</f>
        <v>4.9150199999999998E-2</v>
      </c>
      <c r="D22" s="10"/>
      <c r="E22" s="19">
        <v>0</v>
      </c>
      <c r="F22" s="10"/>
      <c r="G22" s="18">
        <f>ROUND((5%*99.37%)*G20,7)</f>
        <v>4.9382200000000001E-2</v>
      </c>
      <c r="H22" s="10"/>
      <c r="I22" s="19">
        <v>0</v>
      </c>
      <c r="J22" s="10"/>
      <c r="K22" s="19">
        <v>0</v>
      </c>
      <c r="L22" s="10"/>
      <c r="M22" s="18">
        <f>ROUND((5%*99.37%)*M20,7)</f>
        <v>4.9685E-2</v>
      </c>
    </row>
    <row r="23" spans="1:13" x14ac:dyDescent="0.2">
      <c r="A23" s="10"/>
      <c r="B23" s="10"/>
      <c r="C23" s="14"/>
      <c r="D23" s="10"/>
      <c r="E23" s="14"/>
      <c r="F23" s="10"/>
      <c r="G23" s="14"/>
      <c r="H23" s="10"/>
      <c r="I23" s="14"/>
      <c r="J23" s="10"/>
      <c r="K23" s="14"/>
      <c r="L23" s="10"/>
      <c r="M23" s="14"/>
    </row>
    <row r="24" spans="1:13" x14ac:dyDescent="0.2">
      <c r="A24" s="20" t="s">
        <v>22</v>
      </c>
      <c r="B24" s="10"/>
      <c r="C24" s="21">
        <f>C20-C22</f>
        <v>0.94008579999999997</v>
      </c>
      <c r="D24" s="10"/>
      <c r="E24" s="21">
        <f>E20-E22</f>
        <v>0.989236</v>
      </c>
      <c r="F24" s="10"/>
      <c r="G24" s="21">
        <f>G20-G22</f>
        <v>0.94452379999999991</v>
      </c>
      <c r="H24" s="10"/>
      <c r="I24" s="21">
        <f>I20-I22</f>
        <v>0.99390599999999996</v>
      </c>
      <c r="J24" s="10"/>
      <c r="K24" s="21">
        <f>K20-K22</f>
        <v>0.99844599999999994</v>
      </c>
      <c r="L24" s="10"/>
      <c r="M24" s="21">
        <f>M20-M22</f>
        <v>0.95031500000000002</v>
      </c>
    </row>
    <row r="25" spans="1:13" x14ac:dyDescent="0.2">
      <c r="A25" s="10"/>
      <c r="B25" s="10"/>
      <c r="C25" s="22"/>
      <c r="D25" s="10"/>
      <c r="E25" s="22"/>
      <c r="F25" s="10"/>
      <c r="G25" s="22"/>
      <c r="H25" s="10"/>
      <c r="I25" s="22"/>
      <c r="J25" s="10"/>
      <c r="K25" s="22"/>
      <c r="L25" s="10"/>
      <c r="M25" s="22"/>
    </row>
    <row r="26" spans="1:13" x14ac:dyDescent="0.2">
      <c r="A26" s="10" t="s">
        <v>23</v>
      </c>
      <c r="B26" s="10"/>
      <c r="C26" s="23">
        <f>ROUND(C24*0.21,7)</f>
        <v>0.19741800000000001</v>
      </c>
      <c r="D26" s="10"/>
      <c r="E26" s="23">
        <v>0</v>
      </c>
      <c r="F26" s="10"/>
      <c r="G26" s="23">
        <f>ROUND(G24*0.21,7)</f>
        <v>0.19835</v>
      </c>
      <c r="H26" s="10"/>
      <c r="I26" s="23">
        <v>0</v>
      </c>
      <c r="J26" s="10"/>
      <c r="K26" s="23">
        <v>0</v>
      </c>
      <c r="L26" s="10"/>
      <c r="M26" s="23">
        <f>ROUND(M24*0.21,7)</f>
        <v>0.1995662</v>
      </c>
    </row>
    <row r="27" spans="1:13" x14ac:dyDescent="0.2">
      <c r="A27" s="10"/>
      <c r="B27" s="10"/>
      <c r="C27" s="13"/>
      <c r="D27" s="10"/>
      <c r="E27" s="13"/>
      <c r="F27" s="10"/>
      <c r="G27" s="13"/>
      <c r="H27" s="10"/>
      <c r="I27" s="13"/>
      <c r="J27" s="10"/>
      <c r="K27" s="13"/>
      <c r="L27" s="10"/>
      <c r="M27" s="13"/>
    </row>
    <row r="28" spans="1:13" x14ac:dyDescent="0.2">
      <c r="A28" s="10" t="s">
        <v>24</v>
      </c>
      <c r="B28" s="10"/>
      <c r="C28" s="13">
        <f>C24-C26</f>
        <v>0.74266779999999999</v>
      </c>
      <c r="D28" s="10"/>
      <c r="E28" s="13">
        <f>E24-E26</f>
        <v>0.989236</v>
      </c>
      <c r="F28" s="10"/>
      <c r="G28" s="13">
        <f>G24-G26</f>
        <v>0.74617379999999989</v>
      </c>
      <c r="H28" s="10"/>
      <c r="I28" s="13">
        <f>I24-I26</f>
        <v>0.99390599999999996</v>
      </c>
      <c r="J28" s="10"/>
      <c r="K28" s="13">
        <f>K24-K26</f>
        <v>0.99844599999999994</v>
      </c>
      <c r="L28" s="10"/>
      <c r="M28" s="13">
        <f>M24-M26</f>
        <v>0.75074879999999999</v>
      </c>
    </row>
    <row r="29" spans="1:13" x14ac:dyDescent="0.2">
      <c r="A29" s="10"/>
      <c r="B29" s="10"/>
      <c r="C29" s="14"/>
      <c r="D29" s="10"/>
      <c r="E29" s="14"/>
      <c r="F29" s="10"/>
      <c r="G29" s="14"/>
      <c r="H29" s="10"/>
      <c r="I29" s="14"/>
      <c r="J29" s="10"/>
      <c r="K29" s="14"/>
      <c r="L29" s="10"/>
      <c r="M29" s="14"/>
    </row>
    <row r="30" spans="1:13" ht="13.5" thickBot="1" x14ac:dyDescent="0.25">
      <c r="A30" s="10" t="s">
        <v>25</v>
      </c>
      <c r="B30" s="10"/>
      <c r="C30" s="24">
        <f>1/C28</f>
        <v>1.3464970475359239</v>
      </c>
      <c r="D30" s="10"/>
      <c r="E30" s="24">
        <f>1/E28</f>
        <v>1.0108811244232923</v>
      </c>
      <c r="F30" s="10"/>
      <c r="G30" s="24">
        <f>1/G28</f>
        <v>1.3401703463723869</v>
      </c>
      <c r="H30" s="10"/>
      <c r="I30" s="24">
        <f>1/I28</f>
        <v>1.0061313645354792</v>
      </c>
      <c r="J30" s="10"/>
      <c r="K30" s="24">
        <f>1/K28</f>
        <v>1.0015564186746204</v>
      </c>
      <c r="L30" s="10"/>
      <c r="M30" s="24">
        <f>1/M28</f>
        <v>1.3320034610777933</v>
      </c>
    </row>
    <row r="31" spans="1:13" ht="13.5" thickTop="1" x14ac:dyDescent="0.2">
      <c r="A31" s="10"/>
      <c r="B31" s="10"/>
      <c r="C31" s="25"/>
      <c r="D31" s="10"/>
      <c r="E31" s="25"/>
      <c r="F31" s="10"/>
      <c r="G31" s="10"/>
      <c r="H31" s="10"/>
      <c r="I31" s="10"/>
      <c r="J31" s="10"/>
      <c r="K31" s="10"/>
      <c r="L31" s="10"/>
      <c r="M31" s="25"/>
    </row>
    <row r="32" spans="1:13" x14ac:dyDescent="0.2">
      <c r="A32" s="10"/>
      <c r="B32" s="10"/>
      <c r="C32" s="25"/>
      <c r="D32" s="10"/>
      <c r="E32" s="25"/>
      <c r="F32" s="10"/>
      <c r="G32" s="10"/>
      <c r="H32" s="10"/>
      <c r="I32" s="10"/>
      <c r="J32" s="10"/>
      <c r="K32" s="10"/>
      <c r="L32" s="10"/>
      <c r="M32" s="25"/>
    </row>
    <row r="33" spans="1:13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ht="13.5" thickBot="1" x14ac:dyDescent="0.25">
      <c r="A34" s="10" t="s">
        <v>26</v>
      </c>
      <c r="B34" s="12"/>
      <c r="C34" s="21"/>
      <c r="D34" s="12"/>
      <c r="E34" s="21"/>
      <c r="F34" s="12"/>
      <c r="G34" s="12"/>
      <c r="H34" s="12"/>
      <c r="I34" s="12"/>
      <c r="J34" s="12"/>
      <c r="K34" s="12"/>
      <c r="L34" s="12"/>
      <c r="M34" s="26">
        <f>M22+M26</f>
        <v>0.24925120000000001</v>
      </c>
    </row>
    <row r="35" spans="1:13" ht="13.5" thickTop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</sheetData>
  <mergeCells count="4">
    <mergeCell ref="A1:M1"/>
    <mergeCell ref="A2:M2"/>
    <mergeCell ref="A3:M3"/>
    <mergeCell ref="A4:M4"/>
  </mergeCells>
  <pageMargins left="0.5" right="0.5" top="1" bottom="1" header="0.5" footer="0.5"/>
  <pageSetup scale="64" orientation="portrait" r:id="rId1"/>
  <headerFooter alignWithMargins="0">
    <oddHeader>&amp;R&amp;"Times New Roman,Bold"&amp;10KyPSC Case No. 2024-00354
STAFF-PHDR-01-001 Attachment 
Page &amp;P of 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7490-5F10-4CDD-960C-CA9A2A7DE1F9}">
  <sheetPr>
    <pageSetUpPr fitToPage="1"/>
  </sheetPr>
  <dimension ref="A1:K56"/>
  <sheetViews>
    <sheetView view="pageLayout" zoomScaleNormal="100" workbookViewId="0">
      <selection activeCell="D319" sqref="D319"/>
    </sheetView>
  </sheetViews>
  <sheetFormatPr defaultColWidth="9.140625" defaultRowHeight="12.75" x14ac:dyDescent="0.2"/>
  <cols>
    <col min="1" max="3" width="9.140625" style="2"/>
    <col min="4" max="4" width="12.5703125" style="2" customWidth="1"/>
    <col min="5" max="8" width="11.7109375" style="2" customWidth="1"/>
    <col min="9" max="9" width="9.140625" style="2"/>
    <col min="10" max="10" width="11" style="2" customWidth="1"/>
    <col min="11" max="11" width="9.140625" style="2"/>
    <col min="12" max="12" width="10.28515625" style="2" customWidth="1"/>
    <col min="13" max="13" width="12.28515625" style="2" bestFit="1" customWidth="1"/>
    <col min="14" max="16384" width="9.140625" style="2"/>
  </cols>
  <sheetData>
    <row r="1" spans="1:11" x14ac:dyDescent="0.2">
      <c r="A1" s="145" t="s">
        <v>27</v>
      </c>
      <c r="B1" s="145"/>
      <c r="C1" s="145"/>
      <c r="D1" s="145"/>
      <c r="E1" s="145"/>
      <c r="F1" s="145"/>
      <c r="G1" s="145"/>
      <c r="H1" s="145"/>
      <c r="I1" s="27"/>
      <c r="J1" s="27"/>
      <c r="K1" s="27"/>
    </row>
    <row r="2" spans="1:11" x14ac:dyDescent="0.2">
      <c r="A2" s="144" t="s">
        <v>28</v>
      </c>
      <c r="B2" s="144"/>
      <c r="C2" s="144"/>
      <c r="D2" s="144"/>
      <c r="E2" s="144"/>
      <c r="F2" s="144"/>
      <c r="G2" s="144"/>
      <c r="H2" s="144"/>
      <c r="I2" s="27"/>
      <c r="J2" s="27"/>
      <c r="K2" s="27"/>
    </row>
    <row r="3" spans="1:11" x14ac:dyDescent="0.2">
      <c r="A3" s="144" t="s">
        <v>2</v>
      </c>
      <c r="B3" s="144"/>
      <c r="C3" s="144"/>
      <c r="D3" s="144"/>
      <c r="E3" s="144"/>
      <c r="F3" s="144"/>
      <c r="G3" s="144"/>
      <c r="H3" s="144"/>
      <c r="I3" s="28"/>
      <c r="J3" s="27"/>
      <c r="K3" s="27"/>
    </row>
    <row r="4" spans="1:11" x14ac:dyDescent="0.2">
      <c r="A4" s="144" t="s">
        <v>3</v>
      </c>
      <c r="B4" s="144"/>
      <c r="C4" s="144"/>
      <c r="D4" s="144"/>
      <c r="E4" s="144"/>
      <c r="F4" s="144"/>
      <c r="G4" s="144"/>
      <c r="H4" s="144"/>
      <c r="I4" s="28"/>
      <c r="J4" s="27"/>
      <c r="K4" s="27"/>
    </row>
    <row r="5" spans="1:11" x14ac:dyDescent="0.2">
      <c r="A5" s="144" t="s">
        <v>29</v>
      </c>
      <c r="B5" s="144"/>
      <c r="C5" s="144"/>
      <c r="D5" s="144"/>
      <c r="E5" s="144"/>
      <c r="F5" s="144"/>
      <c r="G5" s="144"/>
      <c r="H5" s="144"/>
      <c r="I5" s="29"/>
      <c r="J5" s="27"/>
      <c r="K5" s="27"/>
    </row>
    <row r="6" spans="1:11" x14ac:dyDescent="0.2">
      <c r="A6" s="27"/>
      <c r="B6" s="27"/>
      <c r="C6" s="27"/>
      <c r="D6" s="27"/>
      <c r="E6" s="27"/>
      <c r="F6" s="27"/>
      <c r="G6" s="27"/>
      <c r="H6" s="29"/>
      <c r="I6" s="29"/>
      <c r="J6" s="27"/>
      <c r="K6" s="27"/>
    </row>
    <row r="7" spans="1:11" x14ac:dyDescent="0.2">
      <c r="A7" s="141" t="s">
        <v>254</v>
      </c>
      <c r="B7" s="27"/>
      <c r="C7" s="27"/>
      <c r="D7" s="27"/>
      <c r="E7" s="27"/>
      <c r="F7" s="27"/>
      <c r="G7" s="27"/>
      <c r="H7" s="30"/>
      <c r="I7" s="27"/>
      <c r="J7" s="27"/>
      <c r="K7" s="27"/>
    </row>
    <row r="8" spans="1:11" x14ac:dyDescent="0.2">
      <c r="A8" s="141"/>
      <c r="B8" s="27"/>
      <c r="C8" s="27"/>
      <c r="D8" s="27"/>
      <c r="E8" s="27"/>
      <c r="F8" s="27"/>
      <c r="G8" s="27"/>
      <c r="H8" s="30"/>
      <c r="I8" s="27"/>
      <c r="J8" s="27"/>
      <c r="K8" s="27"/>
    </row>
    <row r="9" spans="1:11" x14ac:dyDescent="0.2">
      <c r="A9" s="31" t="s">
        <v>30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1" x14ac:dyDescent="0.2">
      <c r="A10" s="28"/>
      <c r="B10" s="27"/>
      <c r="C10" s="27"/>
      <c r="D10" s="27"/>
      <c r="E10" s="27"/>
      <c r="F10" s="32"/>
      <c r="G10" s="27"/>
      <c r="H10" s="27"/>
      <c r="I10" s="27"/>
      <c r="J10" s="27"/>
      <c r="K10" s="27"/>
    </row>
    <row r="11" spans="1:11" x14ac:dyDescent="0.2">
      <c r="A11" s="28"/>
      <c r="B11" s="27"/>
      <c r="C11" s="27"/>
      <c r="D11" s="32" t="s">
        <v>31</v>
      </c>
      <c r="E11" s="32" t="s">
        <v>31</v>
      </c>
      <c r="F11" s="32" t="s">
        <v>32</v>
      </c>
      <c r="G11" s="32" t="s">
        <v>33</v>
      </c>
      <c r="H11" s="32" t="s">
        <v>34</v>
      </c>
      <c r="I11" s="27"/>
      <c r="J11" s="27" t="s">
        <v>35</v>
      </c>
      <c r="K11" s="27"/>
    </row>
    <row r="12" spans="1:11" x14ac:dyDescent="0.2">
      <c r="A12" s="28"/>
      <c r="B12" s="27"/>
      <c r="C12" s="27"/>
      <c r="D12" s="33" t="s">
        <v>36</v>
      </c>
      <c r="E12" s="33" t="s">
        <v>14</v>
      </c>
      <c r="F12" s="33" t="s">
        <v>37</v>
      </c>
      <c r="G12" s="33" t="s">
        <v>38</v>
      </c>
      <c r="H12" s="34" t="s">
        <v>39</v>
      </c>
      <c r="I12" s="27"/>
      <c r="J12" s="27"/>
      <c r="K12" s="27"/>
    </row>
    <row r="13" spans="1:1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5" x14ac:dyDescent="0.25">
      <c r="A14" s="27"/>
      <c r="B14" s="27" t="s">
        <v>40</v>
      </c>
      <c r="C14" s="27"/>
      <c r="D14" s="35">
        <v>105.176852</v>
      </c>
      <c r="E14" s="36">
        <f>ROUND(D14/D18,5)</f>
        <v>4.7890000000000002E-2</v>
      </c>
      <c r="F14" s="37">
        <v>3.1969999999999998E-2</v>
      </c>
      <c r="G14" s="36">
        <f>ROUND(+E14*F14,5)</f>
        <v>1.5299999999999999E-3</v>
      </c>
      <c r="H14" s="36">
        <f>+G14*[4]GCRF!$E$29</f>
        <v>1.5466481203676369E-3</v>
      </c>
      <c r="I14" s="27"/>
      <c r="J14" s="27"/>
      <c r="K14" s="27"/>
    </row>
    <row r="15" spans="1:11" ht="15" x14ac:dyDescent="0.25">
      <c r="A15" s="27"/>
      <c r="B15" s="27" t="s">
        <v>41</v>
      </c>
      <c r="C15" s="27"/>
      <c r="D15" s="38">
        <v>933.06508699999995</v>
      </c>
      <c r="E15" s="39">
        <f>ROUND(D15/D18,5)</f>
        <v>0.42482999999999999</v>
      </c>
      <c r="F15" s="37">
        <v>4.929E-2</v>
      </c>
      <c r="G15" s="36">
        <f>ROUND(+E15*F15,5)</f>
        <v>2.094E-2</v>
      </c>
      <c r="H15" s="36">
        <f>+G15*[4]GCRF!$E$29</f>
        <v>2.1167850745423739E-2</v>
      </c>
      <c r="I15" s="27"/>
      <c r="J15" s="27"/>
      <c r="K15" s="27"/>
    </row>
    <row r="16" spans="1:11" x14ac:dyDescent="0.2">
      <c r="A16" s="27"/>
      <c r="B16" s="27" t="s">
        <v>42</v>
      </c>
      <c r="C16" s="27"/>
      <c r="D16" s="40">
        <v>1158.1017099999999</v>
      </c>
      <c r="E16" s="41">
        <f>ROUND(D16/D18,5)</f>
        <v>0.52729000000000004</v>
      </c>
      <c r="F16" s="41">
        <v>0.1085</v>
      </c>
      <c r="G16" s="41">
        <f>ROUND(+E16*F16,5)</f>
        <v>5.7209999999999997E-2</v>
      </c>
      <c r="H16" s="41">
        <f>G16*[4]GCRF!$C$29</f>
        <v>7.7033096089530198E-2</v>
      </c>
      <c r="I16" s="27"/>
      <c r="J16" s="42">
        <f>F16*[4]GCRF!C29</f>
        <v>0.14609492965764775</v>
      </c>
      <c r="K16" s="27"/>
    </row>
    <row r="17" spans="1:11" x14ac:dyDescent="0.2">
      <c r="A17" s="27"/>
      <c r="B17" s="27"/>
      <c r="C17" s="27"/>
      <c r="D17" s="38"/>
      <c r="E17" s="36"/>
      <c r="F17" s="36"/>
      <c r="G17" s="36"/>
      <c r="H17" s="36"/>
      <c r="I17" s="27"/>
      <c r="J17" s="27"/>
      <c r="K17" s="27"/>
    </row>
    <row r="18" spans="1:11" ht="13.5" thickBot="1" x14ac:dyDescent="0.25">
      <c r="A18" s="27"/>
      <c r="B18" s="43" t="s">
        <v>43</v>
      </c>
      <c r="C18" s="27"/>
      <c r="D18" s="44">
        <f>SUM(D14:D17)</f>
        <v>2196.3436489999999</v>
      </c>
      <c r="E18" s="45">
        <f>SUM(E14:E16)</f>
        <v>1.0000100000000001</v>
      </c>
      <c r="F18" s="36"/>
      <c r="G18" s="46">
        <f>SUM(G14:G17)</f>
        <v>7.9680000000000001E-2</v>
      </c>
      <c r="H18" s="46">
        <f>SUM(H14:H17)</f>
        <v>9.9747594955321567E-2</v>
      </c>
      <c r="I18" s="27"/>
      <c r="J18" s="27"/>
      <c r="K18" s="27"/>
    </row>
    <row r="19" spans="1:11" ht="13.5" thickTop="1" x14ac:dyDescent="0.2">
      <c r="A19" s="27"/>
      <c r="B19" s="43"/>
      <c r="C19" s="27"/>
      <c r="D19" s="47"/>
      <c r="E19" s="36"/>
      <c r="F19" s="36"/>
      <c r="G19" s="36"/>
      <c r="H19" s="36"/>
      <c r="I19" s="27"/>
      <c r="J19" s="27"/>
      <c r="K19" s="27"/>
    </row>
    <row r="20" spans="1:11" x14ac:dyDescent="0.2">
      <c r="A20" s="27"/>
      <c r="B20" s="43"/>
      <c r="D20" s="47"/>
      <c r="E20" s="36"/>
      <c r="F20" s="36"/>
      <c r="G20" s="36"/>
      <c r="H20" s="36"/>
      <c r="I20" s="27"/>
      <c r="J20" s="27"/>
      <c r="K20" s="27"/>
    </row>
    <row r="21" spans="1:11" x14ac:dyDescent="0.2">
      <c r="A21" s="31" t="s">
        <v>44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1" x14ac:dyDescent="0.2">
      <c r="A22" s="28"/>
      <c r="B22" s="27"/>
      <c r="C22" s="27"/>
      <c r="D22" s="27"/>
      <c r="E22" s="27"/>
      <c r="F22" s="32"/>
      <c r="G22" s="27"/>
      <c r="H22" s="27"/>
      <c r="I22" s="27"/>
      <c r="J22" s="27"/>
      <c r="K22" s="27"/>
    </row>
    <row r="23" spans="1:11" x14ac:dyDescent="0.2">
      <c r="A23" s="28"/>
      <c r="B23" s="27"/>
      <c r="C23" s="27"/>
      <c r="D23" s="32" t="s">
        <v>31</v>
      </c>
      <c r="E23" s="32" t="s">
        <v>31</v>
      </c>
      <c r="F23" s="32" t="s">
        <v>32</v>
      </c>
      <c r="G23" s="32" t="s">
        <v>33</v>
      </c>
      <c r="H23" s="32" t="s">
        <v>34</v>
      </c>
      <c r="I23" s="27"/>
      <c r="J23" s="27"/>
      <c r="K23" s="27"/>
    </row>
    <row r="24" spans="1:11" x14ac:dyDescent="0.2">
      <c r="A24" s="28"/>
      <c r="B24" s="27"/>
      <c r="C24" s="27"/>
      <c r="D24" s="33" t="s">
        <v>36</v>
      </c>
      <c r="E24" s="33" t="s">
        <v>14</v>
      </c>
      <c r="F24" s="33" t="s">
        <v>37</v>
      </c>
      <c r="G24" s="33" t="s">
        <v>38</v>
      </c>
      <c r="H24" s="34" t="s">
        <v>39</v>
      </c>
      <c r="I24" s="27"/>
      <c r="J24" s="27"/>
      <c r="K24" s="27"/>
    </row>
    <row r="25" spans="1:1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ht="15" x14ac:dyDescent="0.25">
      <c r="A26" s="27"/>
      <c r="B26" s="27" t="s">
        <v>40</v>
      </c>
      <c r="C26" s="27"/>
      <c r="D26" s="35">
        <v>105.176852</v>
      </c>
      <c r="E26" s="36">
        <f>ROUND(D26/D30,5)</f>
        <v>4.7890000000000002E-2</v>
      </c>
      <c r="F26" s="37">
        <v>3.1969999999999998E-2</v>
      </c>
      <c r="G26" s="36">
        <f>ROUND(+E26*F26,5)</f>
        <v>1.5299999999999999E-3</v>
      </c>
      <c r="H26" s="36">
        <f>+G26*[4]GCRF!$I$29</f>
        <v>1.5393809877392831E-3</v>
      </c>
      <c r="I26" s="27"/>
      <c r="J26" s="27"/>
      <c r="K26" s="27"/>
    </row>
    <row r="27" spans="1:11" ht="15" x14ac:dyDescent="0.25">
      <c r="A27" s="27"/>
      <c r="B27" s="27" t="s">
        <v>41</v>
      </c>
      <c r="C27" s="27"/>
      <c r="D27" s="38">
        <v>933.06508699999995</v>
      </c>
      <c r="E27" s="39">
        <f>ROUND(D27/D30,5)</f>
        <v>0.42482999999999999</v>
      </c>
      <c r="F27" s="37">
        <v>4.929E-2</v>
      </c>
      <c r="G27" s="36">
        <f>ROUND(+E27*F27,5)</f>
        <v>2.094E-2</v>
      </c>
      <c r="H27" s="36">
        <f>+G27*[4]GCRF!$I$29</f>
        <v>2.1068390773372934E-2</v>
      </c>
      <c r="I27" s="27"/>
      <c r="J27" s="27"/>
      <c r="K27" s="27"/>
    </row>
    <row r="28" spans="1:11" x14ac:dyDescent="0.2">
      <c r="A28" s="27"/>
      <c r="B28" s="27" t="s">
        <v>42</v>
      </c>
      <c r="C28" s="27"/>
      <c r="D28" s="40">
        <v>1158.1017099999999</v>
      </c>
      <c r="E28" s="41">
        <f>ROUND(D28/D30,5)</f>
        <v>0.52729000000000004</v>
      </c>
      <c r="F28" s="41">
        <v>0.1085</v>
      </c>
      <c r="G28" s="41">
        <f>ROUND(+E28*F28,5)</f>
        <v>5.7209999999999997E-2</v>
      </c>
      <c r="H28" s="41">
        <f>G28*[4]GCRF!$G$29</f>
        <v>7.6671145515964254E-2</v>
      </c>
      <c r="I28" s="27"/>
      <c r="J28" s="27"/>
      <c r="K28" s="27"/>
    </row>
    <row r="29" spans="1:11" x14ac:dyDescent="0.2">
      <c r="A29" s="27"/>
      <c r="B29" s="27"/>
      <c r="C29" s="27"/>
      <c r="D29" s="38"/>
      <c r="E29" s="36"/>
      <c r="F29" s="36"/>
      <c r="G29" s="36"/>
      <c r="H29" s="36"/>
      <c r="I29" s="27"/>
      <c r="J29" s="27"/>
      <c r="K29" s="27"/>
    </row>
    <row r="30" spans="1:11" ht="13.5" thickBot="1" x14ac:dyDescent="0.25">
      <c r="A30" s="27"/>
      <c r="B30" s="43" t="s">
        <v>43</v>
      </c>
      <c r="C30" s="27"/>
      <c r="D30" s="44">
        <f>SUM(D26:D29)</f>
        <v>2196.3436489999999</v>
      </c>
      <c r="E30" s="45">
        <f>SUM(E26:E28)</f>
        <v>1.0000100000000001</v>
      </c>
      <c r="F30" s="36"/>
      <c r="G30" s="46">
        <f>SUM(G26:G29)</f>
        <v>7.9680000000000001E-2</v>
      </c>
      <c r="H30" s="46">
        <f>SUM(H26:H29)</f>
        <v>9.9278917277076467E-2</v>
      </c>
      <c r="I30" s="27"/>
      <c r="J30" s="27"/>
      <c r="K30" s="27"/>
    </row>
    <row r="31" spans="1:11" ht="13.5" thickTop="1" x14ac:dyDescent="0.2">
      <c r="A31" s="27"/>
      <c r="B31" s="43"/>
      <c r="D31" s="47"/>
      <c r="E31" s="36"/>
      <c r="F31" s="36"/>
      <c r="G31" s="36"/>
      <c r="H31" s="36"/>
      <c r="I31" s="27"/>
      <c r="J31" s="27"/>
      <c r="K31" s="27"/>
    </row>
    <row r="32" spans="1:11" x14ac:dyDescent="0.2">
      <c r="A32" s="27"/>
      <c r="B32" s="43" t="s">
        <v>45</v>
      </c>
      <c r="D32" s="47"/>
      <c r="E32" s="36"/>
      <c r="F32" s="36"/>
      <c r="G32" s="36"/>
      <c r="H32" s="36"/>
      <c r="I32" s="27"/>
      <c r="J32" s="27"/>
      <c r="K32" s="27"/>
    </row>
    <row r="33" spans="1:11" x14ac:dyDescent="0.2">
      <c r="A33" s="27"/>
      <c r="B33" s="43" t="s">
        <v>46</v>
      </c>
      <c r="D33" s="47"/>
      <c r="E33" s="36"/>
      <c r="F33" s="36"/>
      <c r="G33" s="36"/>
      <c r="H33" s="36"/>
      <c r="I33" s="27"/>
      <c r="J33" s="27"/>
      <c r="K33" s="27"/>
    </row>
    <row r="34" spans="1:11" x14ac:dyDescent="0.2">
      <c r="A34" s="27"/>
      <c r="B34" s="43"/>
      <c r="D34" s="47"/>
      <c r="E34" s="36"/>
      <c r="F34" s="36"/>
      <c r="G34" s="36"/>
      <c r="H34" s="36"/>
      <c r="I34" s="27"/>
      <c r="J34" s="27"/>
      <c r="K34" s="27"/>
    </row>
    <row r="35" spans="1:11" x14ac:dyDescent="0.2">
      <c r="A35" s="27"/>
      <c r="B35" s="48"/>
      <c r="C35" s="48"/>
      <c r="D35" s="49"/>
      <c r="E35" s="48"/>
      <c r="F35" s="48"/>
      <c r="G35" s="48"/>
      <c r="H35" s="50"/>
      <c r="I35" s="27"/>
      <c r="J35" s="27"/>
      <c r="K35" s="27"/>
    </row>
    <row r="36" spans="1:11" x14ac:dyDescent="0.2">
      <c r="A36" s="31" t="s">
        <v>47</v>
      </c>
      <c r="B36" s="27"/>
      <c r="C36" s="27"/>
      <c r="D36" s="51"/>
      <c r="E36" s="27"/>
      <c r="F36" s="27"/>
      <c r="G36" s="36"/>
      <c r="H36" s="36"/>
      <c r="I36" s="27"/>
      <c r="J36" s="27"/>
      <c r="K36" s="27"/>
    </row>
    <row r="37" spans="1:11" x14ac:dyDescent="0.2">
      <c r="A37" s="28"/>
      <c r="B37" s="27"/>
      <c r="C37" s="27"/>
      <c r="D37" s="38"/>
      <c r="E37" s="27"/>
      <c r="F37" s="32"/>
      <c r="G37" s="36"/>
      <c r="H37" s="36"/>
      <c r="I37" s="27"/>
      <c r="J37" s="27"/>
      <c r="K37" s="27"/>
    </row>
    <row r="38" spans="1:11" x14ac:dyDescent="0.2">
      <c r="A38" s="28"/>
      <c r="B38" s="27"/>
      <c r="C38" s="27"/>
      <c r="D38" s="52" t="s">
        <v>31</v>
      </c>
      <c r="E38" s="32" t="s">
        <v>31</v>
      </c>
      <c r="F38" s="32" t="s">
        <v>32</v>
      </c>
      <c r="G38" s="32" t="s">
        <v>33</v>
      </c>
      <c r="H38" s="32" t="s">
        <v>34</v>
      </c>
      <c r="I38" s="27"/>
      <c r="J38" s="27"/>
      <c r="K38" s="27"/>
    </row>
    <row r="39" spans="1:11" x14ac:dyDescent="0.2">
      <c r="A39" s="28"/>
      <c r="B39" s="27"/>
      <c r="C39" s="27"/>
      <c r="D39" s="53" t="s">
        <v>36</v>
      </c>
      <c r="E39" s="33" t="s">
        <v>14</v>
      </c>
      <c r="F39" s="33" t="s">
        <v>37</v>
      </c>
      <c r="G39" s="33" t="s">
        <v>38</v>
      </c>
      <c r="H39" s="34" t="s">
        <v>39</v>
      </c>
      <c r="I39" s="27"/>
      <c r="J39" s="27"/>
      <c r="K39" s="27"/>
    </row>
    <row r="40" spans="1:11" x14ac:dyDescent="0.2">
      <c r="A40" s="27"/>
      <c r="B40" s="27"/>
      <c r="C40" s="27"/>
      <c r="D40" s="38"/>
      <c r="E40" s="27"/>
      <c r="F40" s="27"/>
      <c r="G40" s="27"/>
      <c r="H40" s="27"/>
      <c r="I40" s="27"/>
      <c r="J40" s="27"/>
      <c r="K40" s="27"/>
    </row>
    <row r="41" spans="1:11" ht="15" x14ac:dyDescent="0.25">
      <c r="A41" s="27"/>
      <c r="B41" s="27" t="s">
        <v>40</v>
      </c>
      <c r="C41" s="27"/>
      <c r="D41" s="35">
        <f>D26</f>
        <v>105.176852</v>
      </c>
      <c r="E41" s="36">
        <f>ROUND(D41/D45,5)</f>
        <v>4.7890000000000002E-2</v>
      </c>
      <c r="F41" s="37">
        <f>F26</f>
        <v>3.1969999999999998E-2</v>
      </c>
      <c r="G41" s="36">
        <f>ROUND(+E41*F41,5)</f>
        <v>1.5299999999999999E-3</v>
      </c>
      <c r="H41" s="36">
        <f>+G41*[4]GCRF!$I$29</f>
        <v>1.5393809877392831E-3</v>
      </c>
      <c r="I41" s="27"/>
      <c r="J41" s="27"/>
      <c r="K41" s="27"/>
    </row>
    <row r="42" spans="1:11" ht="15" x14ac:dyDescent="0.25">
      <c r="A42" s="27"/>
      <c r="B42" s="27" t="s">
        <v>41</v>
      </c>
      <c r="C42" s="27"/>
      <c r="D42" s="38">
        <f>D27</f>
        <v>933.06508699999995</v>
      </c>
      <c r="E42" s="39">
        <f>ROUND(D42/D45,5)</f>
        <v>0.42482999999999999</v>
      </c>
      <c r="F42" s="37">
        <f>F27</f>
        <v>4.929E-2</v>
      </c>
      <c r="G42" s="36">
        <f>ROUND(+E42*F42,5)</f>
        <v>2.094E-2</v>
      </c>
      <c r="H42" s="36">
        <f>+G42*[4]GCRF!$I$29</f>
        <v>2.1068390773372934E-2</v>
      </c>
      <c r="I42" s="27"/>
      <c r="J42" s="27"/>
      <c r="K42" s="27"/>
    </row>
    <row r="43" spans="1:11" x14ac:dyDescent="0.2">
      <c r="A43" s="27"/>
      <c r="B43" s="27" t="s">
        <v>42</v>
      </c>
      <c r="C43" s="27"/>
      <c r="D43" s="40">
        <f>D28</f>
        <v>1158.1017099999999</v>
      </c>
      <c r="E43" s="41">
        <f>ROUND(D43/D45,5)</f>
        <v>0.52729000000000004</v>
      </c>
      <c r="F43" s="41">
        <v>9.6500000000000002E-2</v>
      </c>
      <c r="G43" s="41">
        <f>ROUND(+E43*F43,5)</f>
        <v>5.0880000000000002E-2</v>
      </c>
      <c r="H43" s="41">
        <f>G43*[4]GCRF!$G$29</f>
        <v>6.818786722342704E-2</v>
      </c>
      <c r="I43" s="27"/>
      <c r="J43" s="42">
        <f>F43*[4]GCRF!C29</f>
        <v>0.12993696508721667</v>
      </c>
      <c r="K43" s="27"/>
    </row>
    <row r="44" spans="1:11" x14ac:dyDescent="0.2">
      <c r="A44" s="27"/>
      <c r="B44" s="27"/>
      <c r="C44" s="27"/>
      <c r="D44" s="38"/>
      <c r="E44" s="36"/>
      <c r="F44" s="54"/>
      <c r="G44" s="36"/>
      <c r="H44" s="36"/>
      <c r="I44" s="27"/>
      <c r="J44" s="27"/>
      <c r="K44" s="27"/>
    </row>
    <row r="45" spans="1:11" ht="13.5" thickBot="1" x14ac:dyDescent="0.25">
      <c r="A45" s="27"/>
      <c r="B45" s="43" t="s">
        <v>43</v>
      </c>
      <c r="C45" s="27"/>
      <c r="D45" s="44">
        <f>SUM(D41:D44)</f>
        <v>2196.3436489999999</v>
      </c>
      <c r="E45" s="45">
        <f>SUM(E41:E43)</f>
        <v>1.0000100000000001</v>
      </c>
      <c r="F45" s="54"/>
      <c r="G45" s="46">
        <f>SUM(G41:G44)</f>
        <v>7.3349999999999999E-2</v>
      </c>
      <c r="H45" s="46">
        <f>SUM(H41:H44)</f>
        <v>9.0795638984539254E-2</v>
      </c>
      <c r="I45" s="27"/>
      <c r="J45" s="27"/>
      <c r="K45" s="27"/>
    </row>
    <row r="46" spans="1:11" ht="13.5" thickTop="1" x14ac:dyDescent="0.2">
      <c r="A46" s="27"/>
      <c r="B46" s="43"/>
      <c r="C46" s="27"/>
      <c r="D46" s="27"/>
      <c r="E46" s="36"/>
      <c r="F46" s="36"/>
      <c r="G46" s="36"/>
      <c r="H46" s="36"/>
      <c r="I46" s="27"/>
      <c r="J46" s="27"/>
      <c r="K46" s="27"/>
    </row>
    <row r="47" spans="1:11" x14ac:dyDescent="0.2">
      <c r="A47" s="27"/>
      <c r="B47" s="48" t="s">
        <v>48</v>
      </c>
      <c r="C47" s="48"/>
      <c r="D47" s="48"/>
      <c r="E47" s="48"/>
      <c r="F47" s="48"/>
      <c r="G47" s="48"/>
      <c r="H47" s="55">
        <f>H45-H30</f>
        <v>-8.4832782925372135E-3</v>
      </c>
      <c r="I47" s="27"/>
      <c r="J47" s="27"/>
      <c r="K47" s="27"/>
    </row>
    <row r="48" spans="1:11" ht="15" x14ac:dyDescent="0.25">
      <c r="A48" s="27"/>
      <c r="B48" s="48" t="s">
        <v>49</v>
      </c>
      <c r="C48" s="48"/>
      <c r="D48" s="48"/>
      <c r="E48" s="48"/>
      <c r="F48" s="48"/>
      <c r="G48" s="48"/>
      <c r="H48" s="56">
        <f>'[4]Rate Base'!D27</f>
        <v>1219.0391971379324</v>
      </c>
      <c r="I48" s="27"/>
      <c r="J48" s="27"/>
      <c r="K48" s="27"/>
    </row>
    <row r="49" spans="1:11" ht="13.5" thickBot="1" x14ac:dyDescent="0.25">
      <c r="A49" s="31"/>
      <c r="B49" s="48" t="s">
        <v>50</v>
      </c>
      <c r="C49" s="48"/>
      <c r="D49" s="48"/>
      <c r="E49" s="48"/>
      <c r="F49" s="48"/>
      <c r="G49" s="48"/>
      <c r="H49" s="57">
        <f>H47*H48</f>
        <v>-10.341448758832215</v>
      </c>
      <c r="I49" s="27"/>
      <c r="J49" s="27"/>
      <c r="K49" s="27"/>
    </row>
    <row r="50" spans="1:11" ht="13.5" thickTop="1" x14ac:dyDescent="0.2">
      <c r="A50" s="28"/>
      <c r="B50" s="48"/>
      <c r="C50" s="48"/>
      <c r="D50" s="48"/>
      <c r="E50" s="48"/>
      <c r="F50" s="48"/>
      <c r="G50" s="48"/>
      <c r="H50" s="50"/>
      <c r="I50" s="27"/>
      <c r="J50" s="27"/>
      <c r="K50" s="27"/>
    </row>
    <row r="51" spans="1:11" x14ac:dyDescent="0.2">
      <c r="A51" s="28"/>
      <c r="B51" s="27"/>
      <c r="C51" s="27"/>
      <c r="D51" s="27"/>
      <c r="E51" s="32"/>
      <c r="F51" s="32"/>
      <c r="G51" s="58"/>
      <c r="H51" s="58"/>
      <c r="I51" s="27"/>
      <c r="J51" s="27"/>
      <c r="K51" s="27"/>
    </row>
    <row r="52" spans="1:11" ht="15.75" thickBot="1" x14ac:dyDescent="0.3">
      <c r="A52" s="28"/>
      <c r="B52" s="27" t="s">
        <v>51</v>
      </c>
      <c r="C52" s="27"/>
      <c r="D52" s="27"/>
      <c r="E52" s="32"/>
      <c r="F52" s="32"/>
      <c r="G52" s="58"/>
      <c r="H52" s="59">
        <f>H49/((F16-F43)*100)</f>
        <v>-8.6178739656935139</v>
      </c>
      <c r="I52" s="27"/>
      <c r="J52" s="27"/>
      <c r="K52" s="27"/>
    </row>
    <row r="53" spans="1:11" ht="16.5" thickTop="1" thickBot="1" x14ac:dyDescent="0.3">
      <c r="A53" s="27"/>
      <c r="B53" s="27" t="s">
        <v>52</v>
      </c>
      <c r="C53" s="27"/>
      <c r="D53" s="27"/>
      <c r="E53" s="32"/>
      <c r="F53" s="32"/>
      <c r="G53" s="58"/>
      <c r="H53" s="59">
        <f>H49/((F16-F43)*1000)</f>
        <v>-0.86178739656935144</v>
      </c>
      <c r="I53" s="27"/>
      <c r="J53" s="27"/>
      <c r="K53" s="27"/>
    </row>
    <row r="54" spans="1:11" ht="13.5" thickTop="1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</row>
  </sheetData>
  <mergeCells count="5">
    <mergeCell ref="A1:H1"/>
    <mergeCell ref="A2:H2"/>
    <mergeCell ref="A3:H3"/>
    <mergeCell ref="A4:H4"/>
    <mergeCell ref="A5:H5"/>
  </mergeCells>
  <pageMargins left="0.5" right="0.5" top="1" bottom="1" header="0.5" footer="0.5"/>
  <pageSetup scale="89" orientation="portrait" r:id="rId1"/>
  <headerFooter alignWithMargins="0">
    <oddHeader>&amp;R&amp;"Times New Roman,Bold"&amp;10KyPSC Case No. 2024-00354
STAFF-PHDR-01-001 Attachment 
Page 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>i:0#.f|membership|sarah.lawler@duke-energy.com,#i:0#.f|membership|sarah.lawler@duke-energy.com,#Sarah.Lawler@duke-energy.com,#,#Lawler, Sarah E,#,#41051,#VP Rates &amp; Reg Strategy OH/KY</DisplayName>
        <AccountId>60</AccountId>
        <AccountType/>
      </UserInfo>
    </Witnes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3ed63d369295dffd18121c199d577079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563d11fac990a170f5d4fa0ca1728274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C8864-9735-4A35-B5B0-FF6504D553BA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9d26d66c-7442-4f2f-84b5-fd9d62aa5613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BB8862-2D48-412D-9A5E-359F463B84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691863-B33B-4C61-A3C4-79991308E5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Solar Adj #2 SCH B-3.2 - Prop</vt:lpstr>
      <vt:lpstr>GCRF per AG</vt:lpstr>
      <vt:lpstr>COC per AG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Solar Terminal Net Salvage Calculation</dc:subject>
  <dc:creator>Steinkuhl, Lisa D</dc:creator>
  <cp:lastModifiedBy>Sunderman, Minna</cp:lastModifiedBy>
  <cp:lastPrinted>2025-06-06T14:16:39Z</cp:lastPrinted>
  <dcterms:created xsi:type="dcterms:W3CDTF">2025-06-02T14:37:26Z</dcterms:created>
  <dcterms:modified xsi:type="dcterms:W3CDTF">2025-06-06T14:16:53Z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