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Testimony/Bruce L. Sailers/"/>
    </mc:Choice>
  </mc:AlternateContent>
  <xr:revisionPtr revIDLastSave="0" documentId="13_ncr:1_{7D2DA1CD-A838-4BA0-9DCA-695F3D8DCEEC}" xr6:coauthVersionLast="47" xr6:coauthVersionMax="47" xr10:uidLastSave="{00000000-0000-0000-0000-000000000000}"/>
  <bookViews>
    <workbookView xWindow="-120" yWindow="-120" windowWidth="29040" windowHeight="15720" tabRatio="601" firstSheet="3" activeTab="3" xr2:uid="{00000000-000D-0000-FFFF-FFFF00000000}"/>
  </bookViews>
  <sheets>
    <sheet name="CGE PROD not used" sheetId="11" state="hidden" r:id="rId1"/>
    <sheet name="CGE GP not used" sheetId="13" state="hidden" r:id="rId2"/>
    <sheet name="CGE M&amp;S not used" sheetId="14" state="hidden" r:id="rId3"/>
    <sheet name="FedStateTax" sheetId="27" r:id="rId4"/>
    <sheet name="LFCR Calc" sheetId="25" r:id="rId5"/>
    <sheet name="Values Needed" sheetId="28" r:id="rId6"/>
    <sheet name="Stock S3" sheetId="6" state="hidden" r:id="rId7"/>
  </sheets>
  <definedNames>
    <definedName name="\A" localSheetId="4">#REF!</definedName>
    <definedName name="\A">#REF!</definedName>
    <definedName name="\B" localSheetId="1">'CGE GP not used'!$A$67</definedName>
    <definedName name="\B" localSheetId="2">'CGE M&amp;S not used'!$A$67</definedName>
    <definedName name="\B" localSheetId="0">'CGE PROD not used'!$A$67</definedName>
    <definedName name="\B" localSheetId="4">'LFCR Calc'!$A$40</definedName>
    <definedName name="\B" localSheetId="6">#REF!</definedName>
    <definedName name="\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 localSheetId="4">#REF!</definedName>
    <definedName name="\H">#REF!</definedName>
    <definedName name="\I" localSheetId="4">#REF!</definedName>
    <definedName name="\I">#REF!</definedName>
    <definedName name="\J" localSheetId="4">#REF!</definedName>
    <definedName name="\J">#REF!</definedName>
    <definedName name="\K" localSheetId="4">#REF!</definedName>
    <definedName name="\K" localSheetId="6">#REF!</definedName>
    <definedName name="\K">#REF!</definedName>
    <definedName name="\L" localSheetId="4">#REF!</definedName>
    <definedName name="\L">#REF!</definedName>
    <definedName name="\M" localSheetId="4">#REF!</definedName>
    <definedName name="\M">#REF!</definedName>
    <definedName name="\N" localSheetId="4">#REF!</definedName>
    <definedName name="\N">#REF!</definedName>
    <definedName name="\P" localSheetId="4">#REF!</definedName>
    <definedName name="\P">#REF!</definedName>
    <definedName name="\Q" localSheetId="4">#REF!</definedName>
    <definedName name="\Q" localSheetId="6">#REF!</definedName>
    <definedName name="\Q">#REF!</definedName>
    <definedName name="\R" localSheetId="4">#REF!</definedName>
    <definedName name="\R">#REF!</definedName>
    <definedName name="\S" localSheetId="4">#REF!</definedName>
    <definedName name="\S">#REF!</definedName>
    <definedName name="\T" localSheetId="4">#REF!</definedName>
    <definedName name="\T">#REF!</definedName>
    <definedName name="\U" localSheetId="4">#REF!</definedName>
    <definedName name="\U">#REF!</definedName>
    <definedName name="\V" localSheetId="4">#REF!</definedName>
    <definedName name="\V">#REF!</definedName>
    <definedName name="\W" localSheetId="4">#REF!</definedName>
    <definedName name="\W">#REF!</definedName>
    <definedName name="\Y" localSheetId="4">#REF!</definedName>
    <definedName name="\Y">#REF!</definedName>
    <definedName name="\Z" localSheetId="4">#REF!</definedName>
    <definedName name="\Z">#REF!</definedName>
    <definedName name="__CCR30" localSheetId="4">#REF!</definedName>
    <definedName name="__CCR30">#REF!</definedName>
    <definedName name="_CCR30" localSheetId="4">#REF!</definedName>
    <definedName name="_CCR30">#REF!</definedName>
    <definedName name="_Order1" hidden="1">255</definedName>
    <definedName name="A1_" localSheetId="4">#REF!</definedName>
    <definedName name="A1_">#REF!</definedName>
    <definedName name="AVGCAP" localSheetId="4">#REF!</definedName>
    <definedName name="AVGCAP">#REF!</definedName>
    <definedName name="CALCWIP" localSheetId="4">#REF!</definedName>
    <definedName name="CALCWIP">#REF!</definedName>
    <definedName name="CAPST" localSheetId="4">#REF!</definedName>
    <definedName name="CAPST">#REF!</definedName>
    <definedName name="CAPSTR" localSheetId="4">#REF!</definedName>
    <definedName name="CAPSTR">#REF!</definedName>
    <definedName name="CO30_1_2" localSheetId="4">#REF!</definedName>
    <definedName name="CO30_1_2">#REF!</definedName>
    <definedName name="CO30_2_2" localSheetId="4">#REF!</definedName>
    <definedName name="CO30_2_2">#REF!</definedName>
    <definedName name="COMFEE" localSheetId="4">#REF!</definedName>
    <definedName name="COMFEE">#REF!</definedName>
    <definedName name="COMP1" localSheetId="4">#REF!</definedName>
    <definedName name="COMP1">#REF!</definedName>
    <definedName name="COMP2" localSheetId="4">#REF!</definedName>
    <definedName name="COMP2">#REF!</definedName>
    <definedName name="Company" localSheetId="4">'LFCR Calc'!$A$1</definedName>
    <definedName name="Company">#REF!</definedName>
    <definedName name="DEBTST" localSheetId="4">#REF!</definedName>
    <definedName name="DEBTST">#REF!</definedName>
    <definedName name="EACOST" localSheetId="4">#REF!</definedName>
    <definedName name="EACOST">#REF!</definedName>
    <definedName name="ECON" localSheetId="4">#REF!</definedName>
    <definedName name="ECON">#REF!</definedName>
    <definedName name="ED_1" localSheetId="4">#REF!</definedName>
    <definedName name="ED_1">#REF!</definedName>
    <definedName name="ED_2" localSheetId="4">#REF!</definedName>
    <definedName name="ED_2">#REF!</definedName>
    <definedName name="ED_3" localSheetId="4">#REF!</definedName>
    <definedName name="ED_3">#REF!</definedName>
    <definedName name="ED_4" localSheetId="4">#REF!</definedName>
    <definedName name="ED_4">#REF!</definedName>
    <definedName name="ED_B" localSheetId="4">#REF!</definedName>
    <definedName name="ED_B">#REF!</definedName>
    <definedName name="ED_C" localSheetId="4">#REF!</definedName>
    <definedName name="ED_C">#REF!</definedName>
    <definedName name="ED_CSCH1" localSheetId="4">#REF!</definedName>
    <definedName name="ED_CSCH1">#REF!</definedName>
    <definedName name="EXHIBITA" localSheetId="4">#REF!</definedName>
    <definedName name="EXHIBITA">#REF!</definedName>
    <definedName name="EXHIBITC1" localSheetId="4">#REF!</definedName>
    <definedName name="EXHIBITC1">#REF!</definedName>
    <definedName name="EXHIBITD" localSheetId="4">#REF!</definedName>
    <definedName name="EXHIBITD">#REF!</definedName>
    <definedName name="EXHIBITE" localSheetId="4">#REF!</definedName>
    <definedName name="EXHIBITE">#REF!</definedName>
    <definedName name="FEES" localSheetId="4">#REF!</definedName>
    <definedName name="FEES">#REF!</definedName>
    <definedName name="KWH" localSheetId="4">#REF!</definedName>
    <definedName name="KWH">#REF!</definedName>
    <definedName name="LETTER" localSheetId="4">#REF!</definedName>
    <definedName name="LETTER">#REF!</definedName>
    <definedName name="LETTER1" localSheetId="4">#REF!</definedName>
    <definedName name="LETTER1">#REF!</definedName>
    <definedName name="LFCR" localSheetId="4">#REF!</definedName>
    <definedName name="LFCR">#REF!</definedName>
    <definedName name="LOCATE" localSheetId="4">#REF!</definedName>
    <definedName name="LOCATE">#REF!</definedName>
    <definedName name="LTDEBT" localSheetId="4">#REF!</definedName>
    <definedName name="LTDEBT">#REF!</definedName>
    <definedName name="MORE" localSheetId="4">#REF!</definedName>
    <definedName name="MORE">#REF!</definedName>
    <definedName name="MTN" localSheetId="4">#REF!</definedName>
    <definedName name="MTN">#REF!</definedName>
    <definedName name="MTNA" localSheetId="4">#REF!</definedName>
    <definedName name="MTNA">#REF!</definedName>
    <definedName name="MTNB" localSheetId="4">#REF!</definedName>
    <definedName name="MTNB">#REF!</definedName>
    <definedName name="NETL_GDT" localSheetId="4">#REF!</definedName>
    <definedName name="NETL_GDT">#REF!</definedName>
    <definedName name="NETPREXP" localSheetId="4">#REF!</definedName>
    <definedName name="NETPREXP">#REF!</definedName>
    <definedName name="NEWRCF" localSheetId="4">#REF!</definedName>
    <definedName name="NEWRCF">#REF!</definedName>
    <definedName name="PAGE1" localSheetId="4">#REF!</definedName>
    <definedName name="PAGE1">#REF!</definedName>
    <definedName name="PREFER" localSheetId="4">#REF!</definedName>
    <definedName name="PREFER" localSheetId="6">'Stock S3'!$A$3:$K$50</definedName>
    <definedName name="PREFER">#REF!</definedName>
    <definedName name="PRINT" localSheetId="4">#REF!</definedName>
    <definedName name="PRINT">#REF!</definedName>
    <definedName name="_xlnm.Print_Area" localSheetId="1">'CGE GP not used'!$A$1:$H$59</definedName>
    <definedName name="_xlnm.Print_Area" localSheetId="2">'CGE M&amp;S not used'!$A$1:$H$59</definedName>
    <definedName name="_xlnm.Print_Area" localSheetId="0">'CGE PROD not used'!$A$1:$H$59</definedName>
    <definedName name="_xlnm.Print_Area" localSheetId="6">'Stock S3'!$A$1:$K$52</definedName>
    <definedName name="_xlnm.Print_Area" localSheetId="5">'Values Needed'!$A$1:$F$22</definedName>
    <definedName name="RATE" localSheetId="4">#REF!</definedName>
    <definedName name="RATE">#REF!</definedName>
    <definedName name="ROR" localSheetId="4">#REF!</definedName>
    <definedName name="ROR">#REF!</definedName>
    <definedName name="SAME" localSheetId="4">#REF!</definedName>
    <definedName name="SAME">#REF!</definedName>
    <definedName name="SCH7_2" localSheetId="4">#REF!</definedName>
    <definedName name="SCH7_2">#REF!</definedName>
    <definedName name="SCH7_3" localSheetId="4">#REF!</definedName>
    <definedName name="SCH7_3">#REF!</definedName>
    <definedName name="SH_1" localSheetId="4">#REF!</definedName>
    <definedName name="SH_1">#REF!</definedName>
    <definedName name="SH_2" localSheetId="4">#REF!</definedName>
    <definedName name="SH_2">#REF!</definedName>
    <definedName name="SH_3" localSheetId="4">#REF!</definedName>
    <definedName name="SH_3">#REF!</definedName>
    <definedName name="SH_4" localSheetId="4">#REF!</definedName>
    <definedName name="SH_4">#REF!</definedName>
    <definedName name="SH_5" localSheetId="4">#REF!</definedName>
    <definedName name="SH_5">#REF!</definedName>
    <definedName name="SH_6" localSheetId="4">#REF!</definedName>
    <definedName name="SH_6">#REF!</definedName>
    <definedName name="SH_8_1_3" localSheetId="4">#REF!</definedName>
    <definedName name="SH_8_1_3">#REF!</definedName>
    <definedName name="SH_8_2_3" localSheetId="4">#REF!</definedName>
    <definedName name="SH_8_2_3">#REF!</definedName>
    <definedName name="SH_8_3_3" localSheetId="4">#REF!</definedName>
    <definedName name="SH_8_3_3">#REF!</definedName>
    <definedName name="SH_9_1_3" localSheetId="4">#REF!</definedName>
    <definedName name="SH_9_1_3">#REF!</definedName>
    <definedName name="SH_9_2_3" localSheetId="4">#REF!</definedName>
    <definedName name="SH_9_2_3">#REF!</definedName>
    <definedName name="SH_9_3_3" localSheetId="4">#REF!</definedName>
    <definedName name="SH_9_3_3">#REF!</definedName>
    <definedName name="SH10_1" localSheetId="4">#REF!</definedName>
    <definedName name="SH10_1">#REF!</definedName>
    <definedName name="SH11_1" localSheetId="4">#REF!</definedName>
    <definedName name="SH11_1">#REF!</definedName>
    <definedName name="SHEETA" localSheetId="4">#REF!</definedName>
    <definedName name="SHEETA">#REF!</definedName>
    <definedName name="SHEETB" localSheetId="1">'CGE GP not used'!$A$1:$H$50</definedName>
    <definedName name="SHEETB" localSheetId="2">'CGE M&amp;S not used'!$A$1:$H$50</definedName>
    <definedName name="SHEETB" localSheetId="0">'CGE PROD not used'!$A$1:$H$50</definedName>
    <definedName name="SHEETB" localSheetId="4">'LFCR Calc'!$A$1:$H$25</definedName>
    <definedName name="SHEETB">#REF!</definedName>
    <definedName name="SHEETF" localSheetId="4">#REF!</definedName>
    <definedName name="SHEETF">#REF!</definedName>
    <definedName name="STEAM" localSheetId="4">#REF!</definedName>
    <definedName name="STEAM">#REF!</definedName>
    <definedName name="STLOANS" localSheetId="4">#REF!</definedName>
    <definedName name="STLOANS">#REF!</definedName>
    <definedName name="TEXT" localSheetId="4">#REF!</definedName>
    <definedName name="TEXT">#REF!</definedName>
    <definedName name="W_ACT1_F" localSheetId="4">#REF!</definedName>
    <definedName name="W_ACT1_F">#REF!</definedName>
    <definedName name="W_ACT2_S" localSheetId="4">#REF!</definedName>
    <definedName name="W_ACT2_S">#REF!</definedName>
    <definedName name="W_ACT3_F" localSheetId="4">#REF!</definedName>
    <definedName name="W_ACT3_F">#REF!</definedName>
    <definedName name="W_ACT3_S" localSheetId="4">#REF!</definedName>
    <definedName name="W_ACT3_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8" l="1"/>
  <c r="E13" i="28" l="1"/>
  <c r="E12" i="28"/>
  <c r="E11" i="28"/>
  <c r="E10" i="28"/>
  <c r="E9" i="28"/>
  <c r="A5" i="25"/>
  <c r="H11" i="27" l="1"/>
  <c r="H13" i="27" l="1"/>
  <c r="H15" i="27" s="1"/>
  <c r="H17" i="27" s="1"/>
  <c r="A12" i="25" l="1"/>
  <c r="G17" i="25"/>
  <c r="H14" i="25"/>
  <c r="H13" i="25"/>
  <c r="H12" i="25"/>
  <c r="H11" i="25"/>
  <c r="C26" i="25"/>
  <c r="C25" i="25"/>
  <c r="A9" i="25"/>
  <c r="H17" i="25" l="1"/>
  <c r="A8" i="25" s="1"/>
  <c r="C27" i="25" s="1"/>
  <c r="A14" i="25" l="1"/>
  <c r="C28" i="25" s="1"/>
  <c r="C24" i="25" l="1"/>
  <c r="D22" i="25" s="1"/>
  <c r="E22" i="25" s="1"/>
  <c r="C29" i="25" l="1"/>
  <c r="G34" i="6" l="1"/>
  <c r="I30" i="6"/>
  <c r="I29" i="6"/>
  <c r="J18" i="6"/>
  <c r="I34" i="6" l="1"/>
  <c r="C54" i="14" l="1"/>
  <c r="G34" i="14"/>
  <c r="F34" i="14"/>
  <c r="G32" i="14"/>
  <c r="F32" i="14"/>
  <c r="G29" i="14"/>
  <c r="F29" i="14"/>
  <c r="F27" i="14"/>
  <c r="E15" i="14"/>
  <c r="C54" i="13"/>
  <c r="G34" i="13"/>
  <c r="F34" i="13"/>
  <c r="G32" i="13"/>
  <c r="F32" i="13"/>
  <c r="G29" i="13"/>
  <c r="F29" i="13"/>
  <c r="F27" i="13"/>
  <c r="H32" i="14" l="1"/>
  <c r="H34" i="14"/>
  <c r="H32" i="13"/>
  <c r="H34" i="13"/>
  <c r="E15" i="13" l="1"/>
  <c r="C54" i="11"/>
  <c r="H36" i="11" l="1"/>
  <c r="H34" i="11"/>
  <c r="F27" i="11" l="1"/>
  <c r="H23" i="11"/>
  <c r="F25" i="14" l="1"/>
  <c r="F25" i="13"/>
  <c r="A29" i="14" l="1"/>
  <c r="A29" i="13"/>
  <c r="G21" i="11" l="1"/>
  <c r="G25" i="11"/>
  <c r="G29" i="11" l="1"/>
  <c r="G27" i="13" s="1"/>
  <c r="G27" i="11"/>
  <c r="F21" i="11"/>
  <c r="H21" i="11" s="1"/>
  <c r="F25" i="11"/>
  <c r="G23" i="14"/>
  <c r="G23" i="13"/>
  <c r="G21" i="14"/>
  <c r="G21" i="13"/>
  <c r="A29" i="11"/>
  <c r="G27" i="14" l="1"/>
  <c r="G38" i="11"/>
  <c r="G25" i="13"/>
  <c r="H25" i="13" s="1"/>
  <c r="G25" i="14"/>
  <c r="H25" i="14" s="1"/>
  <c r="F21" i="13"/>
  <c r="H21" i="13" s="1"/>
  <c r="H27" i="11"/>
  <c r="H25" i="11"/>
  <c r="F23" i="14"/>
  <c r="H23" i="14" s="1"/>
  <c r="F23" i="13"/>
  <c r="H23" i="13" s="1"/>
  <c r="A31" i="11"/>
  <c r="G38" i="13"/>
  <c r="F21" i="14"/>
  <c r="H21" i="14" s="1"/>
  <c r="G38" i="14"/>
  <c r="H38" i="11" l="1"/>
  <c r="A21" i="11" s="1"/>
  <c r="A31" i="13"/>
  <c r="H38" i="13"/>
  <c r="A21" i="13" s="1"/>
  <c r="A31" i="14"/>
  <c r="H38" i="14"/>
  <c r="A21" i="14" s="1"/>
  <c r="C56" i="11"/>
  <c r="C55" i="11" s="1"/>
  <c r="A33" i="11"/>
  <c r="C57" i="11" s="1"/>
  <c r="C53" i="11" l="1"/>
  <c r="C58" i="11" s="1"/>
  <c r="C56" i="14"/>
  <c r="C55" i="14" s="1"/>
  <c r="C53" i="14"/>
  <c r="C57" i="14"/>
  <c r="A33" i="13"/>
  <c r="C53" i="13" s="1"/>
  <c r="C56" i="13"/>
  <c r="C55" i="13" s="1"/>
  <c r="D50" i="11" l="1"/>
  <c r="C57" i="13"/>
  <c r="C58" i="13" s="1"/>
  <c r="D50" i="14"/>
  <c r="D50" i="13"/>
  <c r="C5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Sailers, Bruce L</author>
  </authors>
  <commentList>
    <comment ref="A17" authorId="0" shapeId="0" xr:uid="{1CD2E4F8-E93A-4BDB-9376-42C06123C0A0}">
      <text>
        <r>
          <rPr>
            <b/>
            <sz val="9"/>
            <color indexed="81"/>
            <rFont val="Tahoma"/>
            <family val="2"/>
          </rPr>
          <t>Sailers, Bruce L:</t>
        </r>
        <r>
          <rPr>
            <sz val="9"/>
            <color indexed="81"/>
            <rFont val="Tahoma"/>
            <family val="2"/>
          </rPr>
          <t xml:space="preserve">
Calculate a value for 5 year increments up to 30.  Also, 38.1 is the average depreciable life of distribution equipment.</t>
        </r>
      </text>
    </comment>
  </commentList>
</comments>
</file>

<file path=xl/sharedStrings.xml><?xml version="1.0" encoding="utf-8"?>
<sst xmlns="http://schemas.openxmlformats.org/spreadsheetml/2006/main" count="246" uniqueCount="101">
  <si>
    <t>Line</t>
  </si>
  <si>
    <t>Rate</t>
  </si>
  <si>
    <t>Common Equity</t>
  </si>
  <si>
    <t>Preferred Stock</t>
  </si>
  <si>
    <t>Customer Deposits</t>
  </si>
  <si>
    <t>(Dollars in Thousands)</t>
  </si>
  <si>
    <t xml:space="preserve">DETERMINATION OF WEIGHTED EMBEDDED COST OF </t>
  </si>
  <si>
    <t xml:space="preserve">Annual </t>
  </si>
  <si>
    <t>Amount</t>
  </si>
  <si>
    <t>Dividend</t>
  </si>
  <si>
    <t>Weighted</t>
  </si>
  <si>
    <t xml:space="preserve"> Line</t>
  </si>
  <si>
    <t>No.</t>
  </si>
  <si>
    <t>Cumulative Preferred Stock</t>
  </si>
  <si>
    <t>Outstanding</t>
  </si>
  <si>
    <t>Requirement</t>
  </si>
  <si>
    <t xml:space="preserve">  No.</t>
  </si>
  <si>
    <t>Par Value $100 Per Share - Issued and Outstanding</t>
  </si>
  <si>
    <t>1</t>
  </si>
  <si>
    <t>Debt</t>
  </si>
  <si>
    <t xml:space="preserve">    Weighted</t>
  </si>
  <si>
    <t xml:space="preserve">4% Series </t>
  </si>
  <si>
    <t xml:space="preserve">4 3/4% Series </t>
  </si>
  <si>
    <t>Totals:</t>
  </si>
  <si>
    <t>Schedule 2</t>
  </si>
  <si>
    <t>THE CINCINNATI GAS &amp; ELECTRIC COMPANY</t>
  </si>
  <si>
    <t>Calculation of CG&amp;E's Levelized Fixed Charge Rate</t>
  </si>
  <si>
    <t>For Production Plant With A 32 Year Life</t>
  </si>
  <si>
    <t>Rate of Return</t>
  </si>
  <si>
    <t xml:space="preserve">LFCR Components </t>
  </si>
  <si>
    <t xml:space="preserve">     Capital</t>
  </si>
  <si>
    <t>Symbol</t>
  </si>
  <si>
    <t xml:space="preserve">               Description</t>
  </si>
  <si>
    <t xml:space="preserve">  Cost Rate</t>
  </si>
  <si>
    <t xml:space="preserve">       Ratio    </t>
  </si>
  <si>
    <t xml:space="preserve">       Cost    </t>
  </si>
  <si>
    <t>r</t>
  </si>
  <si>
    <t>Rate of Return (Cost of Capital)</t>
  </si>
  <si>
    <t>D</t>
  </si>
  <si>
    <t>Depreciation Rate</t>
  </si>
  <si>
    <t>Other</t>
  </si>
  <si>
    <t>A</t>
  </si>
  <si>
    <t>Property Tax Rate</t>
  </si>
  <si>
    <t>P</t>
  </si>
  <si>
    <t>Property Insurance Rate</t>
  </si>
  <si>
    <t>T</t>
  </si>
  <si>
    <t>Federal and State Composite Income Tax Rate</t>
  </si>
  <si>
    <t>Deferred Taxes</t>
  </si>
  <si>
    <t xml:space="preserve"> </t>
  </si>
  <si>
    <t>i</t>
  </si>
  <si>
    <t>Synchronized Interest Deduction</t>
  </si>
  <si>
    <t>ITC-1970 &amp; Prior</t>
  </si>
  <si>
    <t>d</t>
  </si>
  <si>
    <t>Sinking Fund Depreciation Rate</t>
  </si>
  <si>
    <t xml:space="preserve">Unamortized Premium </t>
  </si>
  <si>
    <t xml:space="preserve">  &amp; Discount</t>
  </si>
  <si>
    <t>g</t>
  </si>
  <si>
    <t>Ohio Excise Tax Rate</t>
  </si>
  <si>
    <t>N</t>
  </si>
  <si>
    <t>Service Life</t>
  </si>
  <si>
    <t xml:space="preserve">                                     LFCR =</t>
  </si>
  <si>
    <t>r+d-D</t>
  </si>
  <si>
    <t>1/(1-G)</t>
  </si>
  <si>
    <t>T/(1-T)</t>
  </si>
  <si>
    <t>(r-i)/r</t>
  </si>
  <si>
    <t>r+A+P+d</t>
  </si>
  <si>
    <t>check total</t>
  </si>
  <si>
    <t>For General Plant With A 25 Year Life</t>
  </si>
  <si>
    <t>For Materials and Supplies</t>
  </si>
  <si>
    <t xml:space="preserve">             1-g                                1-T                     r</t>
  </si>
  <si>
    <r>
      <t xml:space="preserve">LFCR = </t>
    </r>
    <r>
      <rPr>
        <u/>
        <sz val="12"/>
        <rFont val="helv"/>
      </rPr>
      <t>( 1 )</t>
    </r>
    <r>
      <rPr>
        <sz val="12"/>
        <rFont val="helv"/>
      </rPr>
      <t xml:space="preserve"> [(r + A + P + d) + (</t>
    </r>
    <r>
      <rPr>
        <u/>
        <sz val="12"/>
        <rFont val="helv"/>
      </rPr>
      <t>( T )</t>
    </r>
    <r>
      <rPr>
        <sz val="12"/>
        <rFont val="helv"/>
      </rPr>
      <t xml:space="preserve"> (r + d - D) </t>
    </r>
    <r>
      <rPr>
        <u/>
        <sz val="12"/>
        <rFont val="helv"/>
      </rPr>
      <t>(r-i</t>
    </r>
    <r>
      <rPr>
        <sz val="12"/>
        <rFont val="helv"/>
      </rPr>
      <t>))]</t>
    </r>
  </si>
  <si>
    <t>DUKE ENERGY OHIO, INC</t>
  </si>
  <si>
    <t>DUKE ENERGY OHIO, INC.</t>
  </si>
  <si>
    <t>ITC</t>
  </si>
  <si>
    <t>Excluding Dena &amp; PA</t>
  </si>
  <si>
    <t>PREFERRED STOCK OUTSTANDING AT DECEMBER 31, 2012</t>
  </si>
  <si>
    <t>Capital Structure at 12-31-12</t>
  </si>
  <si>
    <t>Commercial Activity Tax</t>
  </si>
  <si>
    <t>DUKE ENERGY KENTUCKY, INC</t>
  </si>
  <si>
    <t>Long Term Debt</t>
  </si>
  <si>
    <t>Short Term Debt</t>
  </si>
  <si>
    <r>
      <t xml:space="preserve">LFCR = </t>
    </r>
    <r>
      <rPr>
        <u/>
        <sz val="12"/>
        <rFont val="Calibri"/>
        <family val="2"/>
        <scheme val="minor"/>
      </rPr>
      <t>( 1 )</t>
    </r>
    <r>
      <rPr>
        <sz val="12"/>
        <rFont val="Calibri"/>
        <family val="2"/>
        <scheme val="minor"/>
      </rPr>
      <t xml:space="preserve"> [(r + A + P + d) + (</t>
    </r>
    <r>
      <rPr>
        <u/>
        <sz val="12"/>
        <rFont val="Calibri"/>
        <family val="2"/>
        <scheme val="minor"/>
      </rPr>
      <t>( T )</t>
    </r>
    <r>
      <rPr>
        <sz val="12"/>
        <rFont val="Calibri"/>
        <family val="2"/>
        <scheme val="minor"/>
      </rPr>
      <t xml:space="preserve"> (r + d - D) </t>
    </r>
    <r>
      <rPr>
        <u/>
        <sz val="12"/>
        <rFont val="Calibri"/>
        <family val="2"/>
        <scheme val="minor"/>
      </rPr>
      <t>(r-i</t>
    </r>
    <r>
      <rPr>
        <sz val="12"/>
        <rFont val="Calibri"/>
        <family val="2"/>
        <scheme val="minor"/>
      </rPr>
      <t>))]</t>
    </r>
  </si>
  <si>
    <t>Income before Income Tax</t>
  </si>
  <si>
    <t>Kentucky State Income Tax Rate</t>
  </si>
  <si>
    <t>Apportionment Factor</t>
  </si>
  <si>
    <t>Income Taxes - State of Kentucky (Line 3 x Line 5)</t>
  </si>
  <si>
    <t>Income Before Federal Income Tax (Line 1 - Line 7)</t>
  </si>
  <si>
    <t>Federal Income Tax (21% x Line 9)</t>
  </si>
  <si>
    <t>Federal and State Composit Income Tax Rate (Line 7 + Line 11)</t>
  </si>
  <si>
    <t>LFCR</t>
  </si>
  <si>
    <t>Annual</t>
  </si>
  <si>
    <t>Monthly</t>
  </si>
  <si>
    <t>Average Depreciable Life of Distribution Equipment</t>
  </si>
  <si>
    <t>Duke Energy Kentucky, Inc.</t>
  </si>
  <si>
    <t>Page 1 of 1</t>
  </si>
  <si>
    <t>Calculation of DEK's Levelized Fixed Charge Rate - Proposed in Application</t>
  </si>
  <si>
    <t>Calculation of Federal and State Composite Income Tax Rate</t>
  </si>
  <si>
    <t>Case No. 2024-00354</t>
  </si>
  <si>
    <t>LFCR Values</t>
  </si>
  <si>
    <t>Proposed Capital Structure</t>
  </si>
  <si>
    <t>Attachment BLS-2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</si>
</sst>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mm/dd/yy_)"/>
    <numFmt numFmtId="166" formatCode="0.000%"/>
    <numFmt numFmtId="167" formatCode="_(* #,##0.0000_);_(* \(#,##0.0000\);_(* &quot;-&quot;??_);_(@_)"/>
    <numFmt numFmtId="168" formatCode="0.0000_)"/>
    <numFmt numFmtId="169" formatCode="_(* #,##0.0000000_);_(* \(#,##0.0000000\);_(* &quot;-&quot;??_);_(@_)"/>
    <numFmt numFmtId="170" formatCode="0.0000"/>
    <numFmt numFmtId="171" formatCode="0.000000"/>
    <numFmt numFmtId="172" formatCode="0.0000%"/>
  </numFmts>
  <fonts count="32" x14ac:knownFonts="1">
    <font>
      <sz val="12"/>
      <name val="helv"/>
    </font>
    <font>
      <b/>
      <sz val="12"/>
      <name val="helv"/>
    </font>
    <font>
      <sz val="12"/>
      <name val="helv"/>
    </font>
    <font>
      <sz val="10"/>
      <color indexed="12"/>
      <name val="Courier"/>
      <family val="3"/>
    </font>
    <font>
      <b/>
      <u/>
      <sz val="12"/>
      <name val="helv"/>
    </font>
    <font>
      <u val="double"/>
      <sz val="12"/>
      <name val="helv"/>
    </font>
    <font>
      <u/>
      <sz val="12"/>
      <name val="helv"/>
    </font>
    <font>
      <sz val="12"/>
      <color indexed="39"/>
      <name val="helv"/>
    </font>
    <font>
      <sz val="12"/>
      <color indexed="12"/>
      <name val="Helv"/>
    </font>
    <font>
      <u/>
      <sz val="12"/>
      <color indexed="39"/>
      <name val="Helv"/>
    </font>
    <font>
      <sz val="12"/>
      <color indexed="8"/>
      <name val="Helv"/>
    </font>
    <font>
      <u/>
      <sz val="12"/>
      <color indexed="8"/>
      <name val="Helv"/>
    </font>
    <font>
      <u/>
      <sz val="12"/>
      <color indexed="12"/>
      <name val="Helv"/>
    </font>
    <font>
      <b/>
      <u val="double"/>
      <sz val="12"/>
      <name val="Helv"/>
    </font>
    <font>
      <b/>
      <u val="double"/>
      <sz val="20"/>
      <name val="Helv"/>
    </font>
    <font>
      <b/>
      <sz val="12"/>
      <color indexed="12"/>
      <name val="helv"/>
    </font>
    <font>
      <b/>
      <u/>
      <sz val="12"/>
      <color indexed="12"/>
      <name val="Helv"/>
    </font>
    <font>
      <sz val="10"/>
      <name val="Arial"/>
      <family val="2"/>
    </font>
    <font>
      <b/>
      <u val="double"/>
      <sz val="2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39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indexed="8"/>
      <name val="Calibri"/>
      <family val="2"/>
      <scheme val="minor"/>
    </font>
    <font>
      <u val="double"/>
      <sz val="12"/>
      <name val="Calibri"/>
      <family val="2"/>
      <scheme val="minor"/>
    </font>
    <font>
      <b/>
      <u val="double"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gray125">
        <fgColor indexed="8"/>
        <bgColor indexed="13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45">
    <xf numFmtId="0" fontId="0" fillId="0" borderId="0" xfId="0"/>
    <xf numFmtId="37" fontId="0" fillId="0" borderId="0" xfId="0" applyNumberFormat="1"/>
    <xf numFmtId="10" fontId="0" fillId="0" borderId="0" xfId="0" applyNumberFormat="1"/>
    <xf numFmtId="5" fontId="0" fillId="0" borderId="0" xfId="0" applyNumberFormat="1"/>
    <xf numFmtId="37" fontId="3" fillId="0" borderId="0" xfId="0" applyNumberFormat="1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0" xfId="0" applyFont="1"/>
    <xf numFmtId="10" fontId="5" fillId="0" borderId="0" xfId="0" applyNumberFormat="1" applyFont="1"/>
    <xf numFmtId="165" fontId="1" fillId="0" borderId="0" xfId="0" applyNumberFormat="1" applyFont="1"/>
    <xf numFmtId="37" fontId="6" fillId="0" borderId="0" xfId="0" applyNumberFormat="1" applyFont="1"/>
    <xf numFmtId="0" fontId="6" fillId="0" borderId="0" xfId="0" applyFont="1"/>
    <xf numFmtId="10" fontId="6" fillId="0" borderId="0" xfId="0" applyNumberFormat="1" applyFont="1"/>
    <xf numFmtId="5" fontId="5" fillId="0" borderId="0" xfId="0" applyNumberFormat="1" applyFont="1"/>
    <xf numFmtId="5" fontId="8" fillId="0" borderId="0" xfId="0" applyNumberFormat="1" applyFont="1" applyProtection="1">
      <protection locked="0"/>
    </xf>
    <xf numFmtId="0" fontId="2" fillId="0" borderId="0" xfId="0" applyFont="1"/>
    <xf numFmtId="37" fontId="6" fillId="0" borderId="0" xfId="0" applyNumberFormat="1" applyFont="1" applyProtection="1">
      <protection locked="0"/>
    </xf>
    <xf numFmtId="37" fontId="1" fillId="0" borderId="0" xfId="0" applyNumberFormat="1" applyFont="1"/>
    <xf numFmtId="37" fontId="4" fillId="0" borderId="0" xfId="0" applyNumberFormat="1" applyFont="1"/>
    <xf numFmtId="10" fontId="10" fillId="0" borderId="0" xfId="0" applyNumberFormat="1" applyFont="1"/>
    <xf numFmtId="10" fontId="7" fillId="0" borderId="0" xfId="4" applyNumberFormat="1" applyFont="1"/>
    <xf numFmtId="0" fontId="0" fillId="0" borderId="0" xfId="0" quotePrefix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37" fontId="1" fillId="2" borderId="2" xfId="0" applyNumberFormat="1" applyFont="1" applyFill="1" applyBorder="1" applyAlignment="1">
      <alignment horizontal="center"/>
    </xf>
    <xf numFmtId="37" fontId="1" fillId="2" borderId="0" xfId="0" applyNumberFormat="1" applyFont="1" applyFill="1" applyAlignment="1">
      <alignment horizontal="center"/>
    </xf>
    <xf numFmtId="0" fontId="1" fillId="2" borderId="5" xfId="0" applyFont="1" applyFill="1" applyBorder="1"/>
    <xf numFmtId="37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/>
    <xf numFmtId="10" fontId="13" fillId="0" borderId="0" xfId="0" applyNumberFormat="1" applyFont="1"/>
    <xf numFmtId="1" fontId="6" fillId="0" borderId="0" xfId="0" applyNumberFormat="1" applyFont="1"/>
    <xf numFmtId="0" fontId="14" fillId="0" borderId="0" xfId="0" applyFont="1" applyAlignment="1">
      <alignment horizontal="centerContinuous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Continuous"/>
    </xf>
    <xf numFmtId="0" fontId="1" fillId="3" borderId="3" xfId="0" applyFont="1" applyFill="1" applyBorder="1" applyAlignment="1">
      <alignment horizontal="centerContinuous"/>
    </xf>
    <xf numFmtId="0" fontId="1" fillId="3" borderId="4" xfId="0" applyFont="1" applyFill="1" applyBorder="1"/>
    <xf numFmtId="0" fontId="1" fillId="3" borderId="0" xfId="0" applyFont="1" applyFill="1"/>
    <xf numFmtId="168" fontId="1" fillId="3" borderId="0" xfId="0" applyNumberFormat="1" applyFont="1" applyFill="1"/>
    <xf numFmtId="0" fontId="1" fillId="3" borderId="0" xfId="0" applyFont="1" applyFill="1" applyAlignment="1">
      <alignment horizontal="centerContinuous"/>
    </xf>
    <xf numFmtId="0" fontId="1" fillId="3" borderId="5" xfId="0" applyFont="1" applyFill="1" applyBorder="1" applyAlignment="1">
      <alignment horizontal="centerContinuous"/>
    </xf>
    <xf numFmtId="0" fontId="1" fillId="3" borderId="3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7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168" fontId="0" fillId="0" borderId="0" xfId="0" applyNumberFormat="1"/>
    <xf numFmtId="10" fontId="7" fillId="0" borderId="0" xfId="0" applyNumberFormat="1" applyFont="1"/>
    <xf numFmtId="0" fontId="7" fillId="0" borderId="0" xfId="0" applyFont="1"/>
    <xf numFmtId="10" fontId="7" fillId="4" borderId="0" xfId="0" applyNumberFormat="1" applyFont="1" applyFill="1"/>
    <xf numFmtId="166" fontId="7" fillId="4" borderId="0" xfId="0" applyNumberFormat="1" applyFont="1" applyFill="1"/>
    <xf numFmtId="10" fontId="9" fillId="0" borderId="0" xfId="0" applyNumberFormat="1" applyFont="1"/>
    <xf numFmtId="0" fontId="7" fillId="4" borderId="0" xfId="0" applyFont="1" applyFill="1"/>
    <xf numFmtId="164" fontId="0" fillId="0" borderId="0" xfId="0" applyNumberFormat="1"/>
    <xf numFmtId="167" fontId="2" fillId="0" borderId="0" xfId="1" applyNumberFormat="1"/>
    <xf numFmtId="169" fontId="2" fillId="0" borderId="0" xfId="1" applyNumberFormat="1"/>
    <xf numFmtId="170" fontId="0" fillId="0" borderId="0" xfId="0" applyNumberFormat="1"/>
    <xf numFmtId="10" fontId="11" fillId="0" borderId="0" xfId="0" applyNumberFormat="1" applyFont="1"/>
    <xf numFmtId="10" fontId="2" fillId="0" borderId="0" xfId="0" applyNumberFormat="1" applyFont="1"/>
    <xf numFmtId="0" fontId="13" fillId="0" borderId="0" xfId="0" applyFont="1" applyAlignment="1">
      <alignment horizontal="centerContinuous"/>
    </xf>
    <xf numFmtId="0" fontId="15" fillId="3" borderId="2" xfId="0" applyFont="1" applyFill="1" applyBorder="1" applyAlignment="1">
      <alignment horizontal="centerContinuous"/>
    </xf>
    <xf numFmtId="0" fontId="16" fillId="0" borderId="0" xfId="0" applyFont="1" applyAlignment="1">
      <alignment horizontal="centerContinuous"/>
    </xf>
    <xf numFmtId="37" fontId="12" fillId="0" borderId="0" xfId="2" applyNumberFormat="1" applyFont="1" applyProtection="1">
      <protection locked="0"/>
    </xf>
    <xf numFmtId="166" fontId="2" fillId="4" borderId="0" xfId="0" applyNumberFormat="1" applyFont="1" applyFill="1"/>
    <xf numFmtId="0" fontId="1" fillId="0" borderId="0" xfId="3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0" xfId="0" applyNumberFormat="1" applyFont="1"/>
    <xf numFmtId="166" fontId="19" fillId="0" borderId="0" xfId="0" applyNumberFormat="1" applyFont="1"/>
    <xf numFmtId="166" fontId="24" fillId="0" borderId="0" xfId="0" applyNumberFormat="1" applyFont="1"/>
    <xf numFmtId="166" fontId="26" fillId="0" borderId="0" xfId="0" applyNumberFormat="1" applyFont="1"/>
    <xf numFmtId="166" fontId="27" fillId="0" borderId="0" xfId="0" applyNumberFormat="1" applyFont="1"/>
    <xf numFmtId="166" fontId="28" fillId="0" borderId="0" xfId="0" applyNumberFormat="1" applyFont="1"/>
    <xf numFmtId="0" fontId="25" fillId="0" borderId="0" xfId="0" applyFont="1"/>
    <xf numFmtId="10" fontId="23" fillId="0" borderId="0" xfId="0" applyNumberFormat="1" applyFont="1"/>
    <xf numFmtId="10" fontId="27" fillId="0" borderId="0" xfId="0" applyNumberFormat="1" applyFont="1"/>
    <xf numFmtId="10" fontId="26" fillId="0" borderId="0" xfId="0" applyNumberFormat="1" applyFont="1"/>
    <xf numFmtId="0" fontId="20" fillId="0" borderId="12" xfId="0" applyFont="1" applyBorder="1" applyAlignment="1">
      <alignment horizontal="centerContinuous"/>
    </xf>
    <xf numFmtId="0" fontId="20" fillId="0" borderId="13" xfId="0" applyFont="1" applyBorder="1" applyAlignment="1">
      <alignment horizontal="centerContinuous"/>
    </xf>
    <xf numFmtId="0" fontId="20" fillId="0" borderId="15" xfId="0" applyFont="1" applyBorder="1" applyAlignment="1">
      <alignment horizontal="centerContinuous"/>
    </xf>
    <xf numFmtId="0" fontId="20" fillId="0" borderId="14" xfId="0" applyFont="1" applyBorder="1"/>
    <xf numFmtId="0" fontId="20" fillId="0" borderId="15" xfId="0" applyFont="1" applyBorder="1"/>
    <xf numFmtId="0" fontId="21" fillId="0" borderId="15" xfId="0" applyFont="1" applyBorder="1"/>
    <xf numFmtId="168" fontId="19" fillId="0" borderId="0" xfId="0" applyNumberFormat="1" applyFont="1"/>
    <xf numFmtId="168" fontId="19" fillId="0" borderId="15" xfId="0" applyNumberFormat="1" applyFont="1" applyBorder="1"/>
    <xf numFmtId="0" fontId="19" fillId="0" borderId="14" xfId="0" applyFont="1" applyBorder="1"/>
    <xf numFmtId="0" fontId="19" fillId="0" borderId="15" xfId="0" applyFont="1" applyBorder="1"/>
    <xf numFmtId="166" fontId="19" fillId="0" borderId="15" xfId="0" applyNumberFormat="1" applyFont="1" applyBorder="1"/>
    <xf numFmtId="166" fontId="26" fillId="0" borderId="15" xfId="0" applyNumberFormat="1" applyFont="1" applyBorder="1"/>
    <xf numFmtId="166" fontId="28" fillId="0" borderId="15" xfId="0" applyNumberFormat="1" applyFont="1" applyBorder="1"/>
    <xf numFmtId="0" fontId="19" fillId="0" borderId="16" xfId="0" applyFont="1" applyBorder="1"/>
    <xf numFmtId="0" fontId="25" fillId="0" borderId="17" xfId="0" applyFont="1" applyBorder="1"/>
    <xf numFmtId="0" fontId="19" fillId="0" borderId="18" xfId="0" applyFont="1" applyBorder="1"/>
    <xf numFmtId="0" fontId="22" fillId="0" borderId="12" xfId="0" applyFont="1" applyBorder="1" applyAlignment="1">
      <alignment horizontal="centerContinuous"/>
    </xf>
    <xf numFmtId="0" fontId="19" fillId="0" borderId="17" xfId="0" applyFont="1" applyBorder="1"/>
    <xf numFmtId="0" fontId="21" fillId="0" borderId="11" xfId="0" applyFont="1" applyBorder="1" applyAlignment="1">
      <alignment horizontal="left"/>
    </xf>
    <xf numFmtId="0" fontId="20" fillId="0" borderId="12" xfId="0" applyFont="1" applyBorder="1"/>
    <xf numFmtId="168" fontId="20" fillId="0" borderId="12" xfId="0" applyNumberFormat="1" applyFont="1" applyBorder="1"/>
    <xf numFmtId="0" fontId="20" fillId="0" borderId="13" xfId="0" applyFont="1" applyBorder="1"/>
    <xf numFmtId="0" fontId="20" fillId="0" borderId="14" xfId="0" applyFont="1" applyBorder="1" applyAlignment="1">
      <alignment horizontal="center"/>
    </xf>
    <xf numFmtId="10" fontId="19" fillId="0" borderId="14" xfId="0" applyNumberFormat="1" applyFont="1" applyBorder="1"/>
    <xf numFmtId="0" fontId="25" fillId="0" borderId="14" xfId="0" applyFont="1" applyBorder="1"/>
    <xf numFmtId="164" fontId="19" fillId="0" borderId="15" xfId="0" applyNumberFormat="1" applyFont="1" applyBorder="1"/>
    <xf numFmtId="10" fontId="29" fillId="0" borderId="15" xfId="0" applyNumberFormat="1" applyFont="1" applyBorder="1"/>
    <xf numFmtId="167" fontId="19" fillId="0" borderId="0" xfId="1" applyNumberFormat="1" applyFont="1" applyBorder="1"/>
    <xf numFmtId="0" fontId="19" fillId="0" borderId="15" xfId="0" quotePrefix="1" applyFont="1" applyBorder="1"/>
    <xf numFmtId="169" fontId="19" fillId="0" borderId="0" xfId="1" applyNumberFormat="1" applyFont="1" applyBorder="1"/>
    <xf numFmtId="170" fontId="19" fillId="0" borderId="17" xfId="0" applyNumberFormat="1" applyFont="1" applyBorder="1"/>
    <xf numFmtId="0" fontId="19" fillId="0" borderId="0" xfId="0" quotePrefix="1" applyFont="1" applyAlignment="1">
      <alignment horizontal="left"/>
    </xf>
    <xf numFmtId="0" fontId="22" fillId="0" borderId="11" xfId="0" applyFont="1" applyBorder="1" applyAlignment="1">
      <alignment horizontal="centerContinuous"/>
    </xf>
    <xf numFmtId="0" fontId="20" fillId="0" borderId="14" xfId="0" applyFont="1" applyBorder="1" applyAlignment="1">
      <alignment horizontal="centerContinuous"/>
    </xf>
    <xf numFmtId="168" fontId="19" fillId="0" borderId="14" xfId="0" applyNumberFormat="1" applyFont="1" applyBorder="1"/>
    <xf numFmtId="10" fontId="19" fillId="0" borderId="0" xfId="4" applyNumberFormat="1" applyFont="1"/>
    <xf numFmtId="10" fontId="19" fillId="0" borderId="0" xfId="0" applyNumberFormat="1" applyFont="1"/>
    <xf numFmtId="10" fontId="20" fillId="0" borderId="0" xfId="0" applyNumberFormat="1" applyFont="1"/>
    <xf numFmtId="166" fontId="19" fillId="0" borderId="14" xfId="0" applyNumberFormat="1" applyFont="1" applyBorder="1"/>
    <xf numFmtId="170" fontId="19" fillId="0" borderId="0" xfId="0" applyNumberFormat="1" applyFont="1"/>
    <xf numFmtId="166" fontId="25" fillId="0" borderId="0" xfId="0" applyNumberFormat="1" applyFont="1"/>
    <xf numFmtId="164" fontId="19" fillId="0" borderId="0" xfId="0" applyNumberFormat="1" applyFont="1"/>
    <xf numFmtId="10" fontId="29" fillId="0" borderId="0" xfId="0" applyNumberFormat="1" applyFont="1"/>
    <xf numFmtId="171" fontId="19" fillId="0" borderId="0" xfId="0" applyNumberFormat="1" applyFont="1"/>
    <xf numFmtId="0" fontId="19" fillId="0" borderId="0" xfId="0" quotePrefix="1" applyFont="1"/>
    <xf numFmtId="0" fontId="21" fillId="0" borderId="0" xfId="0" applyFont="1" applyAlignment="1">
      <alignment horizontal="left"/>
    </xf>
    <xf numFmtId="171" fontId="20" fillId="0" borderId="14" xfId="0" applyNumberFormat="1" applyFont="1" applyBorder="1"/>
    <xf numFmtId="172" fontId="19" fillId="0" borderId="0" xfId="4" applyNumberFormat="1" applyFont="1"/>
    <xf numFmtId="0" fontId="20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_Cap Structure Calculation" xfId="3" xr:uid="{00000000-0005-0000-0000-000004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4:H58"/>
  <sheetViews>
    <sheetView showGridLines="0" workbookViewId="0">
      <selection activeCell="E15" sqref="E15"/>
    </sheetView>
  </sheetViews>
  <sheetFormatPr defaultColWidth="2.5546875" defaultRowHeight="15.75" x14ac:dyDescent="0.25"/>
  <cols>
    <col min="1" max="1" width="2.44140625" customWidth="1"/>
    <col min="2" max="2" width="2.109375" customWidth="1"/>
    <col min="3" max="3" width="9.44140625" customWidth="1"/>
    <col min="4" max="4" width="2.109375" customWidth="1"/>
    <col min="5" max="5" width="19.109375" bestFit="1" customWidth="1"/>
    <col min="6" max="6" width="11.33203125" bestFit="1" customWidth="1"/>
    <col min="7" max="7" width="12.109375" bestFit="1" customWidth="1"/>
    <col min="8" max="8" width="11.88671875" bestFit="1" customWidth="1"/>
  </cols>
  <sheetData>
    <row r="4" spans="1:8" ht="24.75" x14ac:dyDescent="0.35">
      <c r="A4" s="40" t="s">
        <v>25</v>
      </c>
      <c r="B4" s="6"/>
      <c r="C4" s="6"/>
      <c r="D4" s="6"/>
      <c r="E4" s="6"/>
      <c r="F4" s="6"/>
      <c r="G4" s="6"/>
      <c r="H4" s="6"/>
    </row>
    <row r="8" spans="1:8" x14ac:dyDescent="0.25">
      <c r="A8" s="7" t="s">
        <v>26</v>
      </c>
      <c r="B8" s="6"/>
      <c r="C8" s="6"/>
      <c r="D8" s="6"/>
      <c r="E8" s="6"/>
      <c r="F8" s="6"/>
      <c r="G8" s="6"/>
      <c r="H8" s="6"/>
    </row>
    <row r="9" spans="1:8" x14ac:dyDescent="0.25">
      <c r="A9" s="8" t="s">
        <v>27</v>
      </c>
      <c r="B9" s="6"/>
      <c r="C9" s="6"/>
      <c r="D9" s="6"/>
      <c r="E9" s="6"/>
      <c r="F9" s="6"/>
      <c r="G9" s="6"/>
      <c r="H9" s="6"/>
    </row>
    <row r="10" spans="1:8" x14ac:dyDescent="0.25">
      <c r="A10" s="8"/>
      <c r="B10" s="6"/>
      <c r="C10" s="6"/>
      <c r="D10" s="6"/>
      <c r="E10" s="6"/>
      <c r="F10" s="6"/>
      <c r="G10" s="6"/>
      <c r="H10" s="6"/>
    </row>
    <row r="15" spans="1:8" x14ac:dyDescent="0.25">
      <c r="A15" s="41"/>
      <c r="B15" s="42"/>
      <c r="C15" s="42"/>
      <c r="D15" s="42"/>
      <c r="E15" s="71" t="s">
        <v>76</v>
      </c>
      <c r="F15" s="43"/>
      <c r="G15" s="43"/>
      <c r="H15" s="44"/>
    </row>
    <row r="16" spans="1:8" x14ac:dyDescent="0.25">
      <c r="A16" s="45"/>
      <c r="B16" s="46"/>
      <c r="C16" s="47"/>
      <c r="D16" s="46"/>
      <c r="E16" s="48" t="s">
        <v>28</v>
      </c>
      <c r="F16" s="48"/>
      <c r="G16" s="48"/>
      <c r="H16" s="49"/>
    </row>
    <row r="17" spans="1:8" x14ac:dyDescent="0.25">
      <c r="A17" s="45"/>
      <c r="B17" s="46"/>
      <c r="C17" s="46" t="s">
        <v>29</v>
      </c>
      <c r="D17" s="46"/>
      <c r="E17" s="42"/>
      <c r="F17" s="42"/>
      <c r="G17" s="42" t="s">
        <v>30</v>
      </c>
      <c r="H17" s="50" t="s">
        <v>20</v>
      </c>
    </row>
    <row r="18" spans="1:8" x14ac:dyDescent="0.25">
      <c r="A18" s="51" t="s">
        <v>1</v>
      </c>
      <c r="B18" s="52" t="s">
        <v>31</v>
      </c>
      <c r="C18" s="53" t="s">
        <v>32</v>
      </c>
      <c r="D18" s="54"/>
      <c r="E18" s="54"/>
      <c r="F18" s="55" t="s">
        <v>33</v>
      </c>
      <c r="G18" s="55" t="s">
        <v>34</v>
      </c>
      <c r="H18" s="56" t="s">
        <v>35</v>
      </c>
    </row>
    <row r="19" spans="1:8" x14ac:dyDescent="0.25">
      <c r="A19" s="57"/>
      <c r="B19" s="57"/>
      <c r="C19" s="57"/>
      <c r="E19" s="57"/>
      <c r="F19" s="57"/>
      <c r="G19" s="57"/>
      <c r="H19" s="57"/>
    </row>
    <row r="21" spans="1:8" x14ac:dyDescent="0.25">
      <c r="A21" s="2" t="e">
        <f>H38</f>
        <v>#REF!</v>
      </c>
      <c r="B21" s="5" t="s">
        <v>36</v>
      </c>
      <c r="C21" t="s">
        <v>37</v>
      </c>
      <c r="E21" t="s">
        <v>19</v>
      </c>
      <c r="F21" s="69" t="e">
        <f>#REF!</f>
        <v>#REF!</v>
      </c>
      <c r="G21" s="69" t="e">
        <f>#REF!</f>
        <v>#REF!</v>
      </c>
      <c r="H21" s="2" t="e">
        <f>ROUND(F21*G21,4)</f>
        <v>#REF!</v>
      </c>
    </row>
    <row r="22" spans="1:8" x14ac:dyDescent="0.25">
      <c r="F22" s="59"/>
      <c r="G22" s="59"/>
    </row>
    <row r="23" spans="1:8" x14ac:dyDescent="0.25">
      <c r="A23" s="60">
        <v>3.15E-2</v>
      </c>
      <c r="B23" s="5" t="s">
        <v>38</v>
      </c>
      <c r="C23" t="s">
        <v>39</v>
      </c>
      <c r="E23" t="s">
        <v>40</v>
      </c>
      <c r="F23" s="58">
        <v>0</v>
      </c>
      <c r="G23" s="58">
        <v>0</v>
      </c>
      <c r="H23" s="2">
        <f>ROUND(F23*G23,4)</f>
        <v>0</v>
      </c>
    </row>
    <row r="24" spans="1:8" x14ac:dyDescent="0.25">
      <c r="A24" s="59"/>
    </row>
    <row r="25" spans="1:8" x14ac:dyDescent="0.25">
      <c r="A25" s="60">
        <v>4.0000000000000002E-4</v>
      </c>
      <c r="B25" s="5" t="s">
        <v>41</v>
      </c>
      <c r="C25" t="s">
        <v>42</v>
      </c>
      <c r="E25" t="s">
        <v>3</v>
      </c>
      <c r="F25" s="69" t="e">
        <f>#REF!</f>
        <v>#REF!</v>
      </c>
      <c r="G25" s="69" t="e">
        <f>#REF!</f>
        <v>#REF!</v>
      </c>
      <c r="H25" s="2" t="e">
        <f>ROUND(F25*G25,4)</f>
        <v>#REF!</v>
      </c>
    </row>
    <row r="26" spans="1:8" x14ac:dyDescent="0.25">
      <c r="A26" s="59"/>
      <c r="F26" s="17"/>
      <c r="G26" s="17"/>
    </row>
    <row r="27" spans="1:8" x14ac:dyDescent="0.25">
      <c r="A27" s="61">
        <v>2.5389999999999999E-2</v>
      </c>
      <c r="B27" s="5" t="s">
        <v>43</v>
      </c>
      <c r="C27" t="s">
        <v>44</v>
      </c>
      <c r="E27" t="s">
        <v>2</v>
      </c>
      <c r="F27" s="69" t="e">
        <f>#REF!</f>
        <v>#REF!</v>
      </c>
      <c r="G27" s="69" t="e">
        <f>#REF!</f>
        <v>#REF!</v>
      </c>
      <c r="H27" s="2" t="e">
        <f>ROUND(F27*G27,4)</f>
        <v>#REF!</v>
      </c>
    </row>
    <row r="28" spans="1:8" x14ac:dyDescent="0.25">
      <c r="A28" s="59"/>
      <c r="F28" s="59"/>
      <c r="G28" s="59"/>
    </row>
    <row r="29" spans="1:8" x14ac:dyDescent="0.25">
      <c r="A29" s="74" t="e">
        <f>#REF!</f>
        <v>#REF!</v>
      </c>
      <c r="B29" s="5" t="s">
        <v>45</v>
      </c>
      <c r="C29" t="s">
        <v>46</v>
      </c>
      <c r="E29" t="s">
        <v>47</v>
      </c>
      <c r="F29" s="22">
        <v>0</v>
      </c>
      <c r="G29" s="69" t="e">
        <f>#REF!</f>
        <v>#REF!</v>
      </c>
      <c r="H29" s="2" t="s">
        <v>48</v>
      </c>
    </row>
    <row r="30" spans="1:8" x14ac:dyDescent="0.25">
      <c r="A30" s="61"/>
      <c r="B30" s="5"/>
      <c r="F30" s="59"/>
      <c r="G30" s="59"/>
    </row>
    <row r="31" spans="1:8" x14ac:dyDescent="0.25">
      <c r="A31" s="21" t="e">
        <f>H21+H23</f>
        <v>#REF!</v>
      </c>
      <c r="B31" s="5" t="s">
        <v>49</v>
      </c>
      <c r="C31" t="s">
        <v>50</v>
      </c>
      <c r="E31" t="s">
        <v>51</v>
      </c>
      <c r="F31" s="22">
        <v>0</v>
      </c>
      <c r="G31" s="58">
        <v>0</v>
      </c>
      <c r="H31" s="2" t="s">
        <v>48</v>
      </c>
    </row>
    <row r="32" spans="1:8" x14ac:dyDescent="0.25">
      <c r="F32" s="22"/>
      <c r="G32" s="58"/>
      <c r="H32" s="2"/>
    </row>
    <row r="33" spans="1:8" x14ac:dyDescent="0.25">
      <c r="A33" s="2" t="e">
        <f>ROUND((A21/(((1+A21)^A37)-1)),4)</f>
        <v>#REF!</v>
      </c>
      <c r="B33" s="5" t="s">
        <v>52</v>
      </c>
      <c r="C33" t="s">
        <v>53</v>
      </c>
      <c r="E33" t="s">
        <v>54</v>
      </c>
      <c r="F33" s="59"/>
      <c r="G33" s="59"/>
    </row>
    <row r="34" spans="1:8" x14ac:dyDescent="0.25">
      <c r="A34" s="2" t="s">
        <v>48</v>
      </c>
      <c r="E34" t="s">
        <v>55</v>
      </c>
      <c r="F34" s="58">
        <v>0</v>
      </c>
      <c r="G34" s="58">
        <v>0</v>
      </c>
      <c r="H34" s="2">
        <f>ROUND(F34*G34,4)</f>
        <v>0</v>
      </c>
    </row>
    <row r="35" spans="1:8" x14ac:dyDescent="0.25">
      <c r="A35" s="61">
        <v>4.8750000000000002E-2</v>
      </c>
      <c r="B35" s="5" t="s">
        <v>56</v>
      </c>
      <c r="C35" t="s">
        <v>57</v>
      </c>
      <c r="F35" s="59"/>
      <c r="G35" s="59"/>
    </row>
    <row r="36" spans="1:8" x14ac:dyDescent="0.25">
      <c r="A36" s="59"/>
      <c r="E36" t="s">
        <v>4</v>
      </c>
      <c r="F36" s="58">
        <v>0</v>
      </c>
      <c r="G36" s="62">
        <v>0</v>
      </c>
      <c r="H36" s="14">
        <f>ROUND(F36*G36,4)</f>
        <v>0</v>
      </c>
    </row>
    <row r="37" spans="1:8" x14ac:dyDescent="0.25">
      <c r="A37" s="63">
        <v>32</v>
      </c>
      <c r="B37" s="5" t="s">
        <v>58</v>
      </c>
      <c r="C37" t="s">
        <v>59</v>
      </c>
    </row>
    <row r="38" spans="1:8" x14ac:dyDescent="0.25">
      <c r="G38" s="10" t="e">
        <f>SUM(G21:G36)</f>
        <v>#REF!</v>
      </c>
      <c r="H38" s="10" t="e">
        <f>SUM(H21:H36)</f>
        <v>#REF!</v>
      </c>
    </row>
    <row r="44" spans="1:8" x14ac:dyDescent="0.25">
      <c r="C44" t="s">
        <v>70</v>
      </c>
    </row>
    <row r="45" spans="1:8" x14ac:dyDescent="0.25">
      <c r="C45" t="s">
        <v>69</v>
      </c>
    </row>
    <row r="46" spans="1:8" x14ac:dyDescent="0.25">
      <c r="D46" s="64"/>
      <c r="E46" s="64"/>
      <c r="F46" s="64"/>
    </row>
    <row r="47" spans="1:8" x14ac:dyDescent="0.25">
      <c r="D47" s="64"/>
      <c r="E47" s="64"/>
      <c r="F47" s="64"/>
    </row>
    <row r="48" spans="1:8" x14ac:dyDescent="0.25">
      <c r="D48" s="64"/>
      <c r="E48" s="64"/>
    </row>
    <row r="49" spans="3:5" x14ac:dyDescent="0.25">
      <c r="D49" s="64"/>
      <c r="E49" s="64"/>
    </row>
    <row r="50" spans="3:5" x14ac:dyDescent="0.25">
      <c r="C50" t="s">
        <v>60</v>
      </c>
      <c r="D50" s="38" t="e">
        <f>ROUND((C54)*((A21+A25+A27+A33)+(C55*C53*C56)),4)</f>
        <v>#REF!</v>
      </c>
    </row>
    <row r="53" spans="3:5" x14ac:dyDescent="0.25">
      <c r="C53" s="65" t="e">
        <f>(A21+A33)-A23</f>
        <v>#REF!</v>
      </c>
      <c r="D53" t="s">
        <v>61</v>
      </c>
    </row>
    <row r="54" spans="3:5" x14ac:dyDescent="0.25">
      <c r="C54">
        <f>1/(1-A35)</f>
        <v>1.0512483574244416</v>
      </c>
      <c r="D54" s="23" t="s">
        <v>62</v>
      </c>
    </row>
    <row r="55" spans="3:5" x14ac:dyDescent="0.25">
      <c r="C55" t="e">
        <f>A29/(1-A29)</f>
        <v>#REF!</v>
      </c>
      <c r="D55" t="s">
        <v>63</v>
      </c>
    </row>
    <row r="56" spans="3:5" x14ac:dyDescent="0.25">
      <c r="C56" t="e">
        <f>(A21-A31)/A21</f>
        <v>#REF!</v>
      </c>
      <c r="D56" s="23" t="s">
        <v>64</v>
      </c>
    </row>
    <row r="57" spans="3:5" x14ac:dyDescent="0.25">
      <c r="C57" s="66" t="e">
        <f>A21+A25+A27+A33</f>
        <v>#REF!</v>
      </c>
      <c r="D57" t="s">
        <v>65</v>
      </c>
    </row>
    <row r="58" spans="3:5" x14ac:dyDescent="0.25">
      <c r="C58" s="67" t="e">
        <f>ROUND(C54*((C57)+C53*C55*C56),4)</f>
        <v>#REF!</v>
      </c>
      <c r="D58" t="s">
        <v>66</v>
      </c>
    </row>
  </sheetData>
  <phoneticPr fontId="0" type="noConversion"/>
  <printOptions horizontalCentered="1"/>
  <pageMargins left="0.5" right="0.5" top="0.5" bottom="0.5" header="0.5" footer="0.5"/>
  <pageSetup scale="58" orientation="landscape" r:id="rId1"/>
  <headerFooter alignWithMargins="0">
    <oddFooter>&amp;L&amp;D&amp;RP:\LFCR\WEM\&amp;F&amp;A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Sheet3">
    <pageSetUpPr fitToPage="1"/>
  </sheetPr>
  <dimension ref="A4:H58"/>
  <sheetViews>
    <sheetView showGridLines="0" workbookViewId="0">
      <selection activeCell="E45" sqref="E45"/>
    </sheetView>
  </sheetViews>
  <sheetFormatPr defaultColWidth="2.5546875" defaultRowHeight="15.75" x14ac:dyDescent="0.25"/>
  <cols>
    <col min="1" max="1" width="2.33203125" customWidth="1"/>
    <col min="2" max="2" width="2.109375" customWidth="1"/>
    <col min="3" max="3" width="9.44140625" customWidth="1"/>
    <col min="4" max="4" width="2.109375" customWidth="1"/>
    <col min="5" max="5" width="4.21875" customWidth="1"/>
    <col min="6" max="7" width="2.5546875" customWidth="1"/>
    <col min="8" max="8" width="3.109375" customWidth="1"/>
  </cols>
  <sheetData>
    <row r="4" spans="1:8" ht="24.75" x14ac:dyDescent="0.35">
      <c r="A4" s="40" t="s">
        <v>71</v>
      </c>
      <c r="B4" s="6"/>
      <c r="C4" s="6"/>
      <c r="D4" s="6"/>
      <c r="E4" s="6"/>
      <c r="F4" s="6"/>
      <c r="G4" s="6"/>
      <c r="H4" s="6"/>
    </row>
    <row r="8" spans="1:8" x14ac:dyDescent="0.25">
      <c r="A8" s="7" t="s">
        <v>26</v>
      </c>
      <c r="B8" s="6"/>
      <c r="C8" s="6"/>
      <c r="D8" s="6"/>
      <c r="E8" s="6"/>
      <c r="F8" s="6"/>
      <c r="G8" s="6"/>
      <c r="H8" s="6"/>
    </row>
    <row r="9" spans="1:8" x14ac:dyDescent="0.25">
      <c r="A9" s="8" t="s">
        <v>67</v>
      </c>
      <c r="B9" s="6"/>
      <c r="C9" s="6"/>
      <c r="D9" s="6"/>
      <c r="E9" s="6"/>
      <c r="F9" s="6"/>
      <c r="G9" s="6"/>
      <c r="H9" s="6"/>
    </row>
    <row r="10" spans="1:8" x14ac:dyDescent="0.25">
      <c r="A10" s="8"/>
      <c r="B10" s="6"/>
      <c r="C10" s="6"/>
      <c r="D10" s="6"/>
      <c r="E10" s="6"/>
      <c r="F10" s="6"/>
      <c r="G10" s="6"/>
      <c r="H10" s="6"/>
    </row>
    <row r="15" spans="1:8" x14ac:dyDescent="0.25">
      <c r="A15" s="41"/>
      <c r="B15" s="42"/>
      <c r="C15" s="42"/>
      <c r="D15" s="42"/>
      <c r="E15" s="43" t="str">
        <f>'CGE PROD not used'!E15</f>
        <v>Capital Structure at 12-31-12</v>
      </c>
      <c r="F15" s="43"/>
      <c r="G15" s="43"/>
      <c r="H15" s="44"/>
    </row>
    <row r="16" spans="1:8" x14ac:dyDescent="0.25">
      <c r="A16" s="45"/>
      <c r="B16" s="46"/>
      <c r="C16" s="47"/>
      <c r="D16" s="46"/>
      <c r="E16" s="48" t="s">
        <v>28</v>
      </c>
      <c r="F16" s="48"/>
      <c r="G16" s="48"/>
      <c r="H16" s="49"/>
    </row>
    <row r="17" spans="1:8" x14ac:dyDescent="0.25">
      <c r="A17" s="45"/>
      <c r="B17" s="46"/>
      <c r="C17" s="46" t="s">
        <v>29</v>
      </c>
      <c r="D17" s="46"/>
      <c r="E17" s="42"/>
      <c r="F17" s="42"/>
      <c r="G17" s="42" t="s">
        <v>30</v>
      </c>
      <c r="H17" s="50" t="s">
        <v>20</v>
      </c>
    </row>
    <row r="18" spans="1:8" x14ac:dyDescent="0.25">
      <c r="A18" s="51" t="s">
        <v>1</v>
      </c>
      <c r="B18" s="52" t="s">
        <v>31</v>
      </c>
      <c r="C18" s="53" t="s">
        <v>32</v>
      </c>
      <c r="D18" s="54"/>
      <c r="E18" s="54"/>
      <c r="F18" s="55" t="s">
        <v>33</v>
      </c>
      <c r="G18" s="55" t="s">
        <v>34</v>
      </c>
      <c r="H18" s="56" t="s">
        <v>35</v>
      </c>
    </row>
    <row r="19" spans="1:8" x14ac:dyDescent="0.25">
      <c r="A19" s="57"/>
      <c r="B19" s="57"/>
      <c r="C19" s="57"/>
      <c r="E19" s="57"/>
      <c r="F19" s="57"/>
      <c r="G19" s="57"/>
      <c r="H19" s="57"/>
    </row>
    <row r="21" spans="1:8" x14ac:dyDescent="0.25">
      <c r="A21" s="2" t="e">
        <f>H38</f>
        <v>#REF!</v>
      </c>
      <c r="B21" s="5" t="s">
        <v>36</v>
      </c>
      <c r="C21" t="s">
        <v>37</v>
      </c>
      <c r="E21" t="s">
        <v>19</v>
      </c>
      <c r="F21" s="21" t="e">
        <f>'CGE PROD not used'!F21</f>
        <v>#REF!</v>
      </c>
      <c r="G21" s="21" t="e">
        <f>'CGE PROD not used'!G21</f>
        <v>#REF!</v>
      </c>
      <c r="H21" s="2" t="e">
        <f>ROUND(F21*G21,4)</f>
        <v>#REF!</v>
      </c>
    </row>
    <row r="22" spans="1:8" x14ac:dyDescent="0.25">
      <c r="F22" s="59"/>
      <c r="G22" s="59"/>
    </row>
    <row r="23" spans="1:8" x14ac:dyDescent="0.25">
      <c r="A23" s="60">
        <v>3.9600000000000003E-2</v>
      </c>
      <c r="B23" s="5" t="s">
        <v>38</v>
      </c>
      <c r="C23" t="s">
        <v>39</v>
      </c>
      <c r="E23" t="s">
        <v>3</v>
      </c>
      <c r="F23" s="21" t="e">
        <f>'CGE PROD not used'!F25</f>
        <v>#REF!</v>
      </c>
      <c r="G23" s="21" t="e">
        <f>'CGE PROD not used'!G25</f>
        <v>#REF!</v>
      </c>
      <c r="H23" s="2" t="e">
        <f>ROUND(F23*G23,4)</f>
        <v>#REF!</v>
      </c>
    </row>
    <row r="24" spans="1:8" x14ac:dyDescent="0.25">
      <c r="A24" s="59"/>
      <c r="F24" s="59"/>
      <c r="G24" s="59"/>
    </row>
    <row r="25" spans="1:8" x14ac:dyDescent="0.25">
      <c r="A25" s="60">
        <v>0</v>
      </c>
      <c r="B25" s="5" t="s">
        <v>41</v>
      </c>
      <c r="C25" t="s">
        <v>42</v>
      </c>
      <c r="E25" t="s">
        <v>2</v>
      </c>
      <c r="F25" s="21" t="e">
        <f>'CGE PROD not used'!F27</f>
        <v>#REF!</v>
      </c>
      <c r="G25" s="21" t="e">
        <f>'CGE PROD not used'!G27</f>
        <v>#REF!</v>
      </c>
      <c r="H25" s="2" t="e">
        <f>ROUND(F25*G25,4)</f>
        <v>#REF!</v>
      </c>
    </row>
    <row r="26" spans="1:8" x14ac:dyDescent="0.25">
      <c r="A26" s="59"/>
      <c r="F26" s="59"/>
      <c r="G26" s="59"/>
    </row>
    <row r="27" spans="1:8" x14ac:dyDescent="0.25">
      <c r="A27" s="60">
        <v>0</v>
      </c>
      <c r="B27" s="5" t="s">
        <v>43</v>
      </c>
      <c r="C27" t="s">
        <v>44</v>
      </c>
      <c r="E27" t="s">
        <v>47</v>
      </c>
      <c r="F27" s="21">
        <f>'CGE PROD not used'!F29</f>
        <v>0</v>
      </c>
      <c r="G27" s="21" t="e">
        <f>'CGE PROD not used'!G29</f>
        <v>#REF!</v>
      </c>
      <c r="H27" s="2" t="s">
        <v>48</v>
      </c>
    </row>
    <row r="28" spans="1:8" x14ac:dyDescent="0.25">
      <c r="A28" s="59"/>
      <c r="F28" s="59"/>
      <c r="G28" s="59"/>
    </row>
    <row r="29" spans="1:8" x14ac:dyDescent="0.25">
      <c r="A29" s="74" t="e">
        <f>#REF!</f>
        <v>#REF!</v>
      </c>
      <c r="B29" s="5" t="s">
        <v>45</v>
      </c>
      <c r="C29" t="s">
        <v>46</v>
      </c>
      <c r="E29" t="s">
        <v>51</v>
      </c>
      <c r="F29" s="21">
        <f>'CGE PROD not used'!F31</f>
        <v>0</v>
      </c>
      <c r="G29" s="21">
        <f>'CGE PROD not used'!G31</f>
        <v>0</v>
      </c>
      <c r="H29" s="2" t="s">
        <v>48</v>
      </c>
    </row>
    <row r="30" spans="1:8" x14ac:dyDescent="0.25">
      <c r="A30" s="61"/>
      <c r="B30" s="5"/>
      <c r="F30" s="22"/>
      <c r="G30" s="58"/>
      <c r="H30" s="2"/>
    </row>
    <row r="31" spans="1:8" x14ac:dyDescent="0.25">
      <c r="A31" s="21" t="e">
        <f>H21</f>
        <v>#REF!</v>
      </c>
      <c r="B31" s="5" t="s">
        <v>49</v>
      </c>
      <c r="C31" t="s">
        <v>50</v>
      </c>
      <c r="E31" t="s">
        <v>54</v>
      </c>
      <c r="F31" s="59"/>
      <c r="G31" s="59"/>
    </row>
    <row r="32" spans="1:8" x14ac:dyDescent="0.25">
      <c r="E32" t="s">
        <v>55</v>
      </c>
      <c r="F32" s="21">
        <f>'CGE PROD not used'!F34</f>
        <v>0</v>
      </c>
      <c r="G32" s="21">
        <f>'CGE PROD not used'!G34</f>
        <v>0</v>
      </c>
      <c r="H32" s="2">
        <f>ROUND(F32*G32,4)</f>
        <v>0</v>
      </c>
    </row>
    <row r="33" spans="1:8" x14ac:dyDescent="0.25">
      <c r="A33" s="2" t="e">
        <f>ROUND((A21/(((1+A21)^A37)-1)),4)</f>
        <v>#REF!</v>
      </c>
      <c r="B33" s="5" t="s">
        <v>52</v>
      </c>
      <c r="C33" t="s">
        <v>53</v>
      </c>
      <c r="F33" s="59"/>
      <c r="G33" s="59"/>
    </row>
    <row r="34" spans="1:8" x14ac:dyDescent="0.25">
      <c r="A34" s="2" t="s">
        <v>48</v>
      </c>
      <c r="E34" t="s">
        <v>4</v>
      </c>
      <c r="F34" s="21">
        <f>'CGE PROD not used'!F36</f>
        <v>0</v>
      </c>
      <c r="G34" s="68">
        <f>'CGE PROD not used'!G36</f>
        <v>0</v>
      </c>
      <c r="H34" s="14">
        <f>ROUND(F34*G34,4)</f>
        <v>0</v>
      </c>
    </row>
    <row r="35" spans="1:8" x14ac:dyDescent="0.25">
      <c r="A35" s="61">
        <v>4.8750000000000002E-2</v>
      </c>
      <c r="B35" s="5" t="s">
        <v>56</v>
      </c>
      <c r="C35" t="s">
        <v>57</v>
      </c>
    </row>
    <row r="36" spans="1:8" x14ac:dyDescent="0.25">
      <c r="A36" s="59"/>
    </row>
    <row r="37" spans="1:8" x14ac:dyDescent="0.25">
      <c r="A37" s="63">
        <v>25</v>
      </c>
      <c r="B37" s="5" t="s">
        <v>58</v>
      </c>
      <c r="C37" t="s">
        <v>59</v>
      </c>
    </row>
    <row r="38" spans="1:8" x14ac:dyDescent="0.25">
      <c r="G38" s="10" t="e">
        <f>SUM(G21:G34)</f>
        <v>#REF!</v>
      </c>
      <c r="H38" s="10" t="e">
        <f>SUM(H21:H34)</f>
        <v>#REF!</v>
      </c>
    </row>
    <row r="44" spans="1:8" x14ac:dyDescent="0.25">
      <c r="C44" t="s">
        <v>70</v>
      </c>
    </row>
    <row r="45" spans="1:8" x14ac:dyDescent="0.25">
      <c r="C45" t="s">
        <v>69</v>
      </c>
    </row>
    <row r="46" spans="1:8" x14ac:dyDescent="0.25">
      <c r="D46" s="64"/>
      <c r="E46" s="64"/>
      <c r="F46" s="64"/>
    </row>
    <row r="47" spans="1:8" x14ac:dyDescent="0.25">
      <c r="D47" s="64"/>
      <c r="E47" s="64"/>
      <c r="F47" s="64"/>
    </row>
    <row r="48" spans="1:8" x14ac:dyDescent="0.25">
      <c r="D48" s="64"/>
      <c r="E48" s="64"/>
    </row>
    <row r="49" spans="3:5" x14ac:dyDescent="0.25">
      <c r="D49" s="64"/>
      <c r="E49" s="64"/>
    </row>
    <row r="50" spans="3:5" x14ac:dyDescent="0.25">
      <c r="C50" t="s">
        <v>60</v>
      </c>
      <c r="D50" s="38" t="e">
        <f>ROUND((C54)*((A21+A25+A27+A33)+(C55*C53*C56)),4)</f>
        <v>#REF!</v>
      </c>
    </row>
    <row r="53" spans="3:5" x14ac:dyDescent="0.25">
      <c r="C53" s="65" t="e">
        <f>(A21+A33)-A23</f>
        <v>#REF!</v>
      </c>
      <c r="D53" t="s">
        <v>61</v>
      </c>
    </row>
    <row r="54" spans="3:5" x14ac:dyDescent="0.25">
      <c r="C54">
        <f>1/(1-A35)</f>
        <v>1.0512483574244416</v>
      </c>
      <c r="D54" s="23" t="s">
        <v>62</v>
      </c>
    </row>
    <row r="55" spans="3:5" x14ac:dyDescent="0.25">
      <c r="C55" t="e">
        <f>A29/(1-A29)</f>
        <v>#REF!</v>
      </c>
      <c r="D55" t="s">
        <v>63</v>
      </c>
    </row>
    <row r="56" spans="3:5" x14ac:dyDescent="0.25">
      <c r="C56" t="e">
        <f>(A21-A31)/A21</f>
        <v>#REF!</v>
      </c>
      <c r="D56" s="23" t="s">
        <v>64</v>
      </c>
    </row>
    <row r="57" spans="3:5" x14ac:dyDescent="0.25">
      <c r="C57" s="66" t="e">
        <f>A21+A25+A27+A33</f>
        <v>#REF!</v>
      </c>
      <c r="D57" t="s">
        <v>65</v>
      </c>
    </row>
    <row r="58" spans="3:5" x14ac:dyDescent="0.25">
      <c r="C58" s="67" t="e">
        <f>ROUND(C54*((C57)+C53*C55*C56),4)</f>
        <v>#REF!</v>
      </c>
      <c r="D58" t="s">
        <v>66</v>
      </c>
    </row>
  </sheetData>
  <phoneticPr fontId="0" type="noConversion"/>
  <printOptions horizontalCentered="1"/>
  <pageMargins left="0.5" right="0.5" top="0.5" bottom="0.5" header="0.5" footer="0.5"/>
  <pageSetup scale="61" orientation="landscape" r:id="rId1"/>
  <headerFooter alignWithMargins="0">
    <oddFooter>&amp;L&amp;D&amp;RP:\LFCR\WEM\&amp;F&amp;A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 codeName="Sheet4">
    <pageSetUpPr fitToPage="1"/>
  </sheetPr>
  <dimension ref="A4:H58"/>
  <sheetViews>
    <sheetView showGridLines="0" topLeftCell="A8" workbookViewId="0">
      <selection activeCell="C44" sqref="C44"/>
    </sheetView>
  </sheetViews>
  <sheetFormatPr defaultColWidth="2.5546875" defaultRowHeight="15.75" x14ac:dyDescent="0.25"/>
  <cols>
    <col min="1" max="1" width="2.21875" customWidth="1"/>
    <col min="2" max="2" width="2.109375" customWidth="1"/>
    <col min="3" max="3" width="9.44140625" customWidth="1"/>
    <col min="4" max="4" width="2.109375" customWidth="1"/>
    <col min="5" max="5" width="4.21875" customWidth="1"/>
    <col min="6" max="7" width="2.5546875" customWidth="1"/>
    <col min="8" max="8" width="3.109375" customWidth="1"/>
  </cols>
  <sheetData>
    <row r="4" spans="1:8" ht="24.75" x14ac:dyDescent="0.35">
      <c r="A4" s="40" t="s">
        <v>25</v>
      </c>
      <c r="B4" s="6"/>
      <c r="C4" s="6"/>
      <c r="D4" s="6"/>
      <c r="E4" s="6"/>
      <c r="F4" s="6"/>
      <c r="G4" s="6"/>
      <c r="H4" s="6"/>
    </row>
    <row r="8" spans="1:8" x14ac:dyDescent="0.25">
      <c r="A8" s="7" t="s">
        <v>26</v>
      </c>
      <c r="B8" s="6"/>
      <c r="C8" s="6"/>
      <c r="D8" s="6"/>
      <c r="E8" s="6"/>
      <c r="F8" s="6"/>
      <c r="G8" s="6"/>
      <c r="H8" s="6"/>
    </row>
    <row r="9" spans="1:8" x14ac:dyDescent="0.25">
      <c r="A9" s="8" t="s">
        <v>68</v>
      </c>
      <c r="B9" s="6"/>
      <c r="C9" s="6"/>
      <c r="D9" s="6"/>
      <c r="E9" s="6"/>
      <c r="F9" s="6"/>
      <c r="G9" s="6"/>
      <c r="H9" s="6"/>
    </row>
    <row r="10" spans="1:8" x14ac:dyDescent="0.25">
      <c r="A10" s="8"/>
      <c r="B10" s="6"/>
      <c r="C10" s="6"/>
      <c r="D10" s="6"/>
      <c r="E10" s="6"/>
      <c r="F10" s="6"/>
      <c r="G10" s="6"/>
      <c r="H10" s="6"/>
    </row>
    <row r="15" spans="1:8" x14ac:dyDescent="0.25">
      <c r="A15" s="41"/>
      <c r="B15" s="42"/>
      <c r="C15" s="42"/>
      <c r="D15" s="42"/>
      <c r="E15" s="43" t="str">
        <f>'CGE PROD not used'!E15</f>
        <v>Capital Structure at 12-31-12</v>
      </c>
      <c r="F15" s="43"/>
      <c r="G15" s="43"/>
      <c r="H15" s="44"/>
    </row>
    <row r="16" spans="1:8" x14ac:dyDescent="0.25">
      <c r="A16" s="45"/>
      <c r="B16" s="46"/>
      <c r="C16" s="47"/>
      <c r="D16" s="46"/>
      <c r="E16" s="48" t="s">
        <v>28</v>
      </c>
      <c r="F16" s="48"/>
      <c r="G16" s="48"/>
      <c r="H16" s="49"/>
    </row>
    <row r="17" spans="1:8" x14ac:dyDescent="0.25">
      <c r="A17" s="45"/>
      <c r="B17" s="46"/>
      <c r="C17" s="46" t="s">
        <v>29</v>
      </c>
      <c r="D17" s="46"/>
      <c r="E17" s="42"/>
      <c r="F17" s="42"/>
      <c r="G17" s="42" t="s">
        <v>30</v>
      </c>
      <c r="H17" s="50" t="s">
        <v>20</v>
      </c>
    </row>
    <row r="18" spans="1:8" x14ac:dyDescent="0.25">
      <c r="A18" s="51" t="s">
        <v>1</v>
      </c>
      <c r="B18" s="52" t="s">
        <v>31</v>
      </c>
      <c r="C18" s="53" t="s">
        <v>32</v>
      </c>
      <c r="D18" s="54"/>
      <c r="E18" s="54"/>
      <c r="F18" s="55" t="s">
        <v>33</v>
      </c>
      <c r="G18" s="55" t="s">
        <v>34</v>
      </c>
      <c r="H18" s="56" t="s">
        <v>35</v>
      </c>
    </row>
    <row r="19" spans="1:8" x14ac:dyDescent="0.25">
      <c r="A19" s="57"/>
      <c r="B19" s="57"/>
      <c r="C19" s="57"/>
      <c r="E19" s="57"/>
      <c r="F19" s="57"/>
      <c r="G19" s="57"/>
      <c r="H19" s="57"/>
    </row>
    <row r="21" spans="1:8" x14ac:dyDescent="0.25">
      <c r="A21" s="2" t="e">
        <f>H38</f>
        <v>#REF!</v>
      </c>
      <c r="B21" s="5" t="s">
        <v>36</v>
      </c>
      <c r="C21" t="s">
        <v>37</v>
      </c>
      <c r="E21" t="s">
        <v>19</v>
      </c>
      <c r="F21" s="21" t="e">
        <f>'CGE PROD not used'!F21</f>
        <v>#REF!</v>
      </c>
      <c r="G21" s="21" t="e">
        <f>'CGE PROD not used'!G21</f>
        <v>#REF!</v>
      </c>
      <c r="H21" s="2" t="e">
        <f>ROUND(F21*G21,4)</f>
        <v>#REF!</v>
      </c>
    </row>
    <row r="22" spans="1:8" x14ac:dyDescent="0.25">
      <c r="F22" s="59"/>
      <c r="G22" s="59"/>
    </row>
    <row r="23" spans="1:8" x14ac:dyDescent="0.25">
      <c r="A23" s="60">
        <v>0</v>
      </c>
      <c r="B23" s="5" t="s">
        <v>38</v>
      </c>
      <c r="C23" t="s">
        <v>39</v>
      </c>
      <c r="E23" t="s">
        <v>3</v>
      </c>
      <c r="F23" s="21" t="e">
        <f>'CGE PROD not used'!F25</f>
        <v>#REF!</v>
      </c>
      <c r="G23" s="21" t="e">
        <f>'CGE PROD not used'!G25</f>
        <v>#REF!</v>
      </c>
      <c r="H23" s="2" t="e">
        <f>ROUND(F23*G23,4)</f>
        <v>#REF!</v>
      </c>
    </row>
    <row r="24" spans="1:8" x14ac:dyDescent="0.25">
      <c r="A24" s="59"/>
      <c r="F24" s="59"/>
      <c r="G24" s="59"/>
    </row>
    <row r="25" spans="1:8" x14ac:dyDescent="0.25">
      <c r="A25" s="60">
        <v>0</v>
      </c>
      <c r="B25" s="5" t="s">
        <v>41</v>
      </c>
      <c r="C25" t="s">
        <v>42</v>
      </c>
      <c r="E25" t="s">
        <v>2</v>
      </c>
      <c r="F25" s="21" t="e">
        <f>'CGE PROD not used'!F27</f>
        <v>#REF!</v>
      </c>
      <c r="G25" s="21" t="e">
        <f>'CGE PROD not used'!G27</f>
        <v>#REF!</v>
      </c>
      <c r="H25" s="2" t="e">
        <f>ROUND(F25*G25,4)</f>
        <v>#REF!</v>
      </c>
    </row>
    <row r="26" spans="1:8" x14ac:dyDescent="0.25">
      <c r="A26" s="59"/>
      <c r="F26" s="59"/>
      <c r="G26" s="59"/>
    </row>
    <row r="27" spans="1:8" x14ac:dyDescent="0.25">
      <c r="A27" s="60">
        <v>0</v>
      </c>
      <c r="B27" s="5" t="s">
        <v>43</v>
      </c>
      <c r="C27" t="s">
        <v>44</v>
      </c>
      <c r="E27" t="s">
        <v>47</v>
      </c>
      <c r="F27" s="21">
        <f>'CGE PROD not used'!F29</f>
        <v>0</v>
      </c>
      <c r="G27" s="21" t="e">
        <f>'CGE PROD not used'!G29</f>
        <v>#REF!</v>
      </c>
      <c r="H27" s="2" t="s">
        <v>48</v>
      </c>
    </row>
    <row r="28" spans="1:8" x14ac:dyDescent="0.25">
      <c r="A28" s="59"/>
      <c r="F28" s="59"/>
      <c r="G28" s="59"/>
    </row>
    <row r="29" spans="1:8" x14ac:dyDescent="0.25">
      <c r="A29" s="74" t="e">
        <f>#REF!</f>
        <v>#REF!</v>
      </c>
      <c r="B29" s="5" t="s">
        <v>45</v>
      </c>
      <c r="C29" t="s">
        <v>46</v>
      </c>
      <c r="E29" t="s">
        <v>51</v>
      </c>
      <c r="F29" s="21">
        <f>'CGE PROD not used'!F31</f>
        <v>0</v>
      </c>
      <c r="G29" s="21">
        <f>'CGE PROD not used'!G31</f>
        <v>0</v>
      </c>
      <c r="H29" s="2" t="s">
        <v>48</v>
      </c>
    </row>
    <row r="30" spans="1:8" x14ac:dyDescent="0.25">
      <c r="A30" s="61"/>
      <c r="B30" s="5"/>
      <c r="F30" s="22"/>
      <c r="G30" s="58"/>
      <c r="H30" s="2"/>
    </row>
    <row r="31" spans="1:8" x14ac:dyDescent="0.25">
      <c r="A31" s="21" t="e">
        <f>H21</f>
        <v>#REF!</v>
      </c>
      <c r="B31" s="5" t="s">
        <v>49</v>
      </c>
      <c r="C31" t="s">
        <v>50</v>
      </c>
      <c r="E31" t="s">
        <v>54</v>
      </c>
      <c r="F31" s="59"/>
      <c r="G31" s="59"/>
    </row>
    <row r="32" spans="1:8" x14ac:dyDescent="0.25">
      <c r="E32" t="s">
        <v>55</v>
      </c>
      <c r="F32" s="21">
        <f>'CGE PROD not used'!F34</f>
        <v>0</v>
      </c>
      <c r="G32" s="21">
        <f>'CGE PROD not used'!G34</f>
        <v>0</v>
      </c>
      <c r="H32" s="2">
        <f>ROUND(F32*G32,4)</f>
        <v>0</v>
      </c>
    </row>
    <row r="33" spans="1:8" x14ac:dyDescent="0.25">
      <c r="A33" s="2">
        <v>0</v>
      </c>
      <c r="B33" s="5" t="s">
        <v>52</v>
      </c>
      <c r="C33" t="s">
        <v>53</v>
      </c>
      <c r="F33" s="59"/>
      <c r="G33" s="59"/>
    </row>
    <row r="34" spans="1:8" x14ac:dyDescent="0.25">
      <c r="A34" s="2" t="s">
        <v>48</v>
      </c>
      <c r="E34" t="s">
        <v>4</v>
      </c>
      <c r="F34" s="21">
        <f>'CGE PROD not used'!F36</f>
        <v>0</v>
      </c>
      <c r="G34" s="68">
        <f>'CGE PROD not used'!G36</f>
        <v>0</v>
      </c>
      <c r="H34" s="14">
        <f>ROUND(F34*G34,4)</f>
        <v>0</v>
      </c>
    </row>
    <row r="35" spans="1:8" x14ac:dyDescent="0.25">
      <c r="A35" s="61">
        <v>4.8750000000000002E-2</v>
      </c>
      <c r="B35" s="5" t="s">
        <v>56</v>
      </c>
      <c r="C35" t="s">
        <v>57</v>
      </c>
    </row>
    <row r="36" spans="1:8" x14ac:dyDescent="0.25">
      <c r="A36" s="59"/>
    </row>
    <row r="37" spans="1:8" x14ac:dyDescent="0.25">
      <c r="A37" s="63">
        <v>0</v>
      </c>
      <c r="B37" s="5" t="s">
        <v>58</v>
      </c>
      <c r="C37" t="s">
        <v>59</v>
      </c>
    </row>
    <row r="38" spans="1:8" x14ac:dyDescent="0.25">
      <c r="G38" s="10" t="e">
        <f>SUM(G21:G34)</f>
        <v>#REF!</v>
      </c>
      <c r="H38" s="10" t="e">
        <f>SUM(H21:H34)</f>
        <v>#REF!</v>
      </c>
    </row>
    <row r="44" spans="1:8" x14ac:dyDescent="0.25">
      <c r="C44" t="s">
        <v>70</v>
      </c>
    </row>
    <row r="45" spans="1:8" x14ac:dyDescent="0.25">
      <c r="C45" t="s">
        <v>69</v>
      </c>
    </row>
    <row r="46" spans="1:8" x14ac:dyDescent="0.25">
      <c r="D46" s="64"/>
      <c r="E46" s="64"/>
      <c r="F46" s="64"/>
    </row>
    <row r="47" spans="1:8" x14ac:dyDescent="0.25">
      <c r="D47" s="64"/>
      <c r="E47" s="64"/>
      <c r="F47" s="64"/>
    </row>
    <row r="48" spans="1:8" x14ac:dyDescent="0.25">
      <c r="D48" s="64"/>
      <c r="E48" s="64"/>
    </row>
    <row r="49" spans="3:5" x14ac:dyDescent="0.25">
      <c r="D49" s="64"/>
      <c r="E49" s="64"/>
    </row>
    <row r="50" spans="3:5" x14ac:dyDescent="0.25">
      <c r="C50" t="s">
        <v>60</v>
      </c>
      <c r="D50" s="38" t="e">
        <f>ROUND((C54)*((A21+A25+A27+A33)+(C55*C53*C56)),4)</f>
        <v>#REF!</v>
      </c>
    </row>
    <row r="53" spans="3:5" x14ac:dyDescent="0.25">
      <c r="C53" s="65" t="e">
        <f>(A21+A33)-A23</f>
        <v>#REF!</v>
      </c>
      <c r="D53" t="s">
        <v>61</v>
      </c>
    </row>
    <row r="54" spans="3:5" x14ac:dyDescent="0.25">
      <c r="C54">
        <f>1/(1-A35)</f>
        <v>1.0512483574244416</v>
      </c>
      <c r="D54" s="23" t="s">
        <v>62</v>
      </c>
    </row>
    <row r="55" spans="3:5" x14ac:dyDescent="0.25">
      <c r="C55" t="e">
        <f>A29/(1-A29)</f>
        <v>#REF!</v>
      </c>
      <c r="D55" t="s">
        <v>63</v>
      </c>
    </row>
    <row r="56" spans="3:5" x14ac:dyDescent="0.25">
      <c r="C56" t="e">
        <f>(A21-A31)/A21</f>
        <v>#REF!</v>
      </c>
      <c r="D56" s="23" t="s">
        <v>64</v>
      </c>
    </row>
    <row r="57" spans="3:5" x14ac:dyDescent="0.25">
      <c r="C57" s="66" t="e">
        <f>A21+A25+A27+A33</f>
        <v>#REF!</v>
      </c>
      <c r="D57" t="s">
        <v>65</v>
      </c>
    </row>
    <row r="58" spans="3:5" x14ac:dyDescent="0.25">
      <c r="C58" s="67" t="e">
        <f>ROUND(C54*((C57)+C53*C55*C56),4)</f>
        <v>#REF!</v>
      </c>
      <c r="D58" t="s">
        <v>66</v>
      </c>
    </row>
  </sheetData>
  <phoneticPr fontId="0" type="noConversion"/>
  <printOptions horizontalCentered="1"/>
  <pageMargins left="0.5" right="0.5" top="0.5" bottom="0.5" header="0.5" footer="0.5"/>
  <pageSetup scale="61" orientation="landscape" r:id="rId1"/>
  <headerFooter alignWithMargins="0">
    <oddFooter>&amp;L&amp;D&amp;RP:\LFCR\WEM\&amp;F&amp;A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7555-4D06-4E38-803A-C48E36971BE9}">
  <dimension ref="A1:H20"/>
  <sheetViews>
    <sheetView showGridLines="0" tabSelected="1" view="pageLayout" zoomScaleNormal="100" workbookViewId="0"/>
  </sheetViews>
  <sheetFormatPr defaultColWidth="9.21875" defaultRowHeight="15.75" x14ac:dyDescent="0.25"/>
  <cols>
    <col min="1" max="1" width="4.109375" style="78" customWidth="1"/>
    <col min="2" max="16384" width="9.21875" style="78"/>
  </cols>
  <sheetData>
    <row r="1" spans="1:8" ht="26.25" x14ac:dyDescent="0.4">
      <c r="A1" s="76" t="s">
        <v>78</v>
      </c>
      <c r="B1" s="77"/>
      <c r="C1" s="77"/>
      <c r="D1" s="77"/>
      <c r="E1" s="77"/>
      <c r="F1" s="77"/>
      <c r="G1" s="77"/>
      <c r="H1" s="77"/>
    </row>
    <row r="2" spans="1:8" x14ac:dyDescent="0.25">
      <c r="A2" s="79" t="s">
        <v>96</v>
      </c>
      <c r="B2" s="77"/>
      <c r="C2" s="77"/>
      <c r="D2" s="77"/>
      <c r="E2" s="77"/>
      <c r="F2" s="77"/>
      <c r="G2" s="77"/>
      <c r="H2" s="77"/>
    </row>
    <row r="5" spans="1:8" x14ac:dyDescent="0.25">
      <c r="A5" s="85">
        <v>1</v>
      </c>
      <c r="B5" s="78" t="s">
        <v>82</v>
      </c>
      <c r="H5" s="131">
        <v>1</v>
      </c>
    </row>
    <row r="6" spans="1:8" x14ac:dyDescent="0.25">
      <c r="A6" s="85">
        <v>2</v>
      </c>
      <c r="H6" s="132"/>
    </row>
    <row r="7" spans="1:8" x14ac:dyDescent="0.25">
      <c r="A7" s="85">
        <v>3</v>
      </c>
      <c r="B7" s="78" t="s">
        <v>83</v>
      </c>
      <c r="H7" s="132">
        <v>0.05</v>
      </c>
    </row>
    <row r="8" spans="1:8" x14ac:dyDescent="0.25">
      <c r="A8" s="85">
        <v>4</v>
      </c>
      <c r="H8" s="132"/>
    </row>
    <row r="9" spans="1:8" x14ac:dyDescent="0.25">
      <c r="A9" s="85">
        <v>5</v>
      </c>
      <c r="B9" s="78" t="s">
        <v>84</v>
      </c>
      <c r="H9" s="132">
        <v>0.99370000000000003</v>
      </c>
    </row>
    <row r="10" spans="1:8" x14ac:dyDescent="0.25">
      <c r="A10" s="85">
        <v>6</v>
      </c>
    </row>
    <row r="11" spans="1:8" x14ac:dyDescent="0.25">
      <c r="A11" s="85">
        <v>7</v>
      </c>
      <c r="B11" s="127" t="s">
        <v>85</v>
      </c>
      <c r="H11" s="131">
        <f>ROUND(H7*H9,4)</f>
        <v>4.9700000000000001E-2</v>
      </c>
    </row>
    <row r="12" spans="1:8" x14ac:dyDescent="0.25">
      <c r="A12" s="85">
        <v>8</v>
      </c>
      <c r="H12" s="132"/>
    </row>
    <row r="13" spans="1:8" x14ac:dyDescent="0.25">
      <c r="A13" s="85">
        <v>9</v>
      </c>
      <c r="B13" s="127" t="s">
        <v>86</v>
      </c>
      <c r="H13" s="132">
        <f>+H5-H11</f>
        <v>0.95030000000000003</v>
      </c>
    </row>
    <row r="14" spans="1:8" x14ac:dyDescent="0.25">
      <c r="A14" s="85">
        <v>10</v>
      </c>
      <c r="H14" s="132"/>
    </row>
    <row r="15" spans="1:8" x14ac:dyDescent="0.25">
      <c r="A15" s="85">
        <v>11</v>
      </c>
      <c r="B15" s="127" t="s">
        <v>87</v>
      </c>
      <c r="H15" s="131">
        <f>ROUND(H13*0.21,4)</f>
        <v>0.1996</v>
      </c>
    </row>
    <row r="16" spans="1:8" x14ac:dyDescent="0.25">
      <c r="A16" s="85">
        <v>12</v>
      </c>
    </row>
    <row r="17" spans="1:8" x14ac:dyDescent="0.25">
      <c r="A17" s="85">
        <v>13</v>
      </c>
      <c r="B17" s="127" t="s">
        <v>88</v>
      </c>
      <c r="H17" s="133">
        <f>+H15+H11</f>
        <v>0.24929999999999999</v>
      </c>
    </row>
    <row r="18" spans="1:8" x14ac:dyDescent="0.25">
      <c r="A18" s="85"/>
    </row>
    <row r="20" spans="1:8" x14ac:dyDescent="0.25">
      <c r="B20" s="127"/>
    </row>
  </sheetData>
  <pageMargins left="0.5" right="0.5" top="1.5" bottom="0.5" header="0.5" footer="0.5"/>
  <pageSetup orientation="portrait" r:id="rId1"/>
  <headerFooter>
    <oddHeader>&amp;R&amp;"Times New Roman,Bold"&amp;10KyPSC Case No. 2024-00354
Attachment BLS-2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3AEC-0DBD-49E0-AD7A-C14967B751D1}">
  <sheetPr transitionEvaluation="1" transitionEntry="1">
    <tabColor rgb="FF00B0F0"/>
    <pageSetUpPr fitToPage="1"/>
  </sheetPr>
  <dimension ref="A1:H68"/>
  <sheetViews>
    <sheetView showGridLines="0" view="pageLayout" zoomScaleNormal="80" workbookViewId="0"/>
  </sheetViews>
  <sheetFormatPr defaultColWidth="2.5546875" defaultRowHeight="15.75" x14ac:dyDescent="0.25"/>
  <cols>
    <col min="1" max="1" width="10.33203125" style="78" customWidth="1"/>
    <col min="2" max="2" width="8.44140625" style="78" bestFit="1" customWidth="1"/>
    <col min="3" max="3" width="41" style="78" bestFit="1" customWidth="1"/>
    <col min="4" max="4" width="9.88671875" style="78" bestFit="1" customWidth="1"/>
    <col min="5" max="5" width="16.88671875" style="78" customWidth="1"/>
    <col min="6" max="6" width="10.109375" style="78" customWidth="1"/>
    <col min="7" max="7" width="17.88671875" style="78" customWidth="1"/>
    <col min="8" max="8" width="12.6640625" style="78" bestFit="1" customWidth="1"/>
    <col min="9" max="16384" width="2.5546875" style="78"/>
  </cols>
  <sheetData>
    <row r="1" spans="1:8" ht="26.25" x14ac:dyDescent="0.4">
      <c r="A1" s="76" t="s">
        <v>78</v>
      </c>
      <c r="B1" s="77"/>
      <c r="C1" s="77"/>
      <c r="D1" s="77"/>
      <c r="E1" s="77"/>
      <c r="F1" s="77"/>
      <c r="G1" s="77"/>
      <c r="H1" s="77"/>
    </row>
    <row r="2" spans="1:8" x14ac:dyDescent="0.25">
      <c r="A2" s="79" t="s">
        <v>95</v>
      </c>
      <c r="B2" s="77"/>
      <c r="C2" s="77"/>
      <c r="D2" s="77"/>
      <c r="E2" s="77"/>
      <c r="F2" s="77"/>
      <c r="G2" s="77"/>
      <c r="H2" s="77"/>
    </row>
    <row r="3" spans="1:8" x14ac:dyDescent="0.25">
      <c r="A3" s="77"/>
      <c r="B3" s="77"/>
      <c r="C3" s="77"/>
      <c r="D3" s="77"/>
      <c r="E3" s="77"/>
      <c r="F3" s="77"/>
      <c r="G3" s="77"/>
      <c r="H3" s="77"/>
    </row>
    <row r="4" spans="1:8" x14ac:dyDescent="0.25">
      <c r="A4" s="80"/>
      <c r="B4" s="77"/>
      <c r="C4" s="77"/>
      <c r="D4" s="77"/>
      <c r="E4" s="77"/>
      <c r="F4" s="77"/>
      <c r="G4" s="77"/>
      <c r="H4" s="77"/>
    </row>
    <row r="5" spans="1:8" x14ac:dyDescent="0.25">
      <c r="A5" s="114" t="str">
        <f>"For Plant With A "&amp;TEXT(A17,"0")&amp;" Year Life"</f>
        <v>For Plant With A 5 Year Life</v>
      </c>
      <c r="B5" s="115"/>
      <c r="C5" s="116"/>
      <c r="D5" s="117"/>
      <c r="E5" s="112" t="s">
        <v>99</v>
      </c>
      <c r="F5" s="96"/>
      <c r="G5" s="96"/>
      <c r="H5" s="97"/>
    </row>
    <row r="6" spans="1:8" x14ac:dyDescent="0.25">
      <c r="A6" s="99"/>
      <c r="B6" s="81"/>
      <c r="C6" s="81" t="s">
        <v>29</v>
      </c>
      <c r="D6" s="100"/>
      <c r="E6" s="79" t="s">
        <v>28</v>
      </c>
      <c r="F6" s="79"/>
      <c r="G6" s="79"/>
      <c r="H6" s="98"/>
    </row>
    <row r="7" spans="1:8" x14ac:dyDescent="0.25">
      <c r="A7" s="118" t="s">
        <v>1</v>
      </c>
      <c r="B7" s="82" t="s">
        <v>31</v>
      </c>
      <c r="C7" s="81" t="s">
        <v>32</v>
      </c>
      <c r="D7" s="100"/>
      <c r="E7" s="81"/>
      <c r="F7" s="81"/>
      <c r="G7" s="82" t="s">
        <v>30</v>
      </c>
      <c r="H7" s="100" t="s">
        <v>20</v>
      </c>
    </row>
    <row r="8" spans="1:8" x14ac:dyDescent="0.25">
      <c r="A8" s="119">
        <f>H17</f>
        <v>7.9680000000000001E-2</v>
      </c>
      <c r="B8" s="85" t="s">
        <v>36</v>
      </c>
      <c r="C8" s="78" t="s">
        <v>37</v>
      </c>
      <c r="D8" s="105"/>
      <c r="E8" s="81"/>
      <c r="F8" s="83" t="s">
        <v>33</v>
      </c>
      <c r="G8" s="84" t="s">
        <v>34</v>
      </c>
      <c r="H8" s="101" t="s">
        <v>35</v>
      </c>
    </row>
    <row r="9" spans="1:8" x14ac:dyDescent="0.25">
      <c r="A9" s="119">
        <f>1/A17</f>
        <v>0.2</v>
      </c>
      <c r="B9" s="85" t="s">
        <v>38</v>
      </c>
      <c r="C9" s="78" t="s">
        <v>39</v>
      </c>
      <c r="D9" s="105"/>
      <c r="E9" s="102"/>
      <c r="F9" s="102"/>
      <c r="G9" s="102"/>
      <c r="H9" s="103"/>
    </row>
    <row r="10" spans="1:8" x14ac:dyDescent="0.25">
      <c r="A10" s="134">
        <v>4.5703000000000002E-3</v>
      </c>
      <c r="B10" s="85" t="s">
        <v>41</v>
      </c>
      <c r="C10" s="78" t="s">
        <v>42</v>
      </c>
      <c r="D10" s="105"/>
      <c r="H10" s="105"/>
    </row>
    <row r="11" spans="1:8" x14ac:dyDescent="0.25">
      <c r="A11" s="134">
        <v>3.9649999999999999E-4</v>
      </c>
      <c r="B11" s="85" t="s">
        <v>43</v>
      </c>
      <c r="C11" s="78" t="s">
        <v>44</v>
      </c>
      <c r="D11" s="105"/>
      <c r="E11" s="78" t="s">
        <v>79</v>
      </c>
      <c r="F11" s="87">
        <v>4.929E-2</v>
      </c>
      <c r="G11" s="87">
        <v>0.42482999999999999</v>
      </c>
      <c r="H11" s="106">
        <f>ROUND(F11*G11,5)</f>
        <v>2.094E-2</v>
      </c>
    </row>
    <row r="12" spans="1:8" x14ac:dyDescent="0.25">
      <c r="A12" s="134">
        <f>FedStateTax!H17</f>
        <v>0.24929999999999999</v>
      </c>
      <c r="B12" s="85" t="s">
        <v>45</v>
      </c>
      <c r="C12" s="78" t="s">
        <v>46</v>
      </c>
      <c r="D12" s="105"/>
      <c r="E12" s="78" t="s">
        <v>80</v>
      </c>
      <c r="F12" s="87">
        <v>3.1969999999999998E-2</v>
      </c>
      <c r="G12" s="87">
        <v>4.7890000000000002E-2</v>
      </c>
      <c r="H12" s="106">
        <f>ROUND(F12*G12,5)</f>
        <v>1.5299999999999999E-3</v>
      </c>
    </row>
    <row r="13" spans="1:8" x14ac:dyDescent="0.25">
      <c r="A13" s="119">
        <v>1.95E-2</v>
      </c>
      <c r="B13" s="85" t="s">
        <v>49</v>
      </c>
      <c r="C13" s="78" t="s">
        <v>50</v>
      </c>
      <c r="D13" s="105"/>
      <c r="E13" s="78" t="s">
        <v>3</v>
      </c>
      <c r="F13" s="87">
        <v>0</v>
      </c>
      <c r="G13" s="87">
        <v>0</v>
      </c>
      <c r="H13" s="106">
        <f>ROUND(F13*G13,5)</f>
        <v>0</v>
      </c>
    </row>
    <row r="14" spans="1:8" x14ac:dyDescent="0.25">
      <c r="A14" s="119">
        <f>ROUND((A8/(((1+A8)^A17)-1)),4)</f>
        <v>0.1706</v>
      </c>
      <c r="B14" s="85" t="s">
        <v>52</v>
      </c>
      <c r="C14" s="78" t="s">
        <v>53</v>
      </c>
      <c r="D14" s="105"/>
      <c r="E14" s="78" t="s">
        <v>2</v>
      </c>
      <c r="F14" s="87">
        <v>0.1085</v>
      </c>
      <c r="G14" s="87">
        <v>0.52727999999999997</v>
      </c>
      <c r="H14" s="107">
        <f>ROUND(F14*G14,5)</f>
        <v>5.7209999999999997E-2</v>
      </c>
    </row>
    <row r="15" spans="1:8" x14ac:dyDescent="0.25">
      <c r="A15" s="134">
        <v>0</v>
      </c>
      <c r="B15" s="85" t="s">
        <v>56</v>
      </c>
      <c r="C15" s="78" t="s">
        <v>77</v>
      </c>
      <c r="D15" s="105"/>
      <c r="E15" s="78" t="s">
        <v>73</v>
      </c>
      <c r="F15" s="87">
        <v>0</v>
      </c>
      <c r="G15" s="87">
        <v>0</v>
      </c>
      <c r="H15" s="106"/>
    </row>
    <row r="16" spans="1:8" x14ac:dyDescent="0.25">
      <c r="A16" s="120"/>
      <c r="D16" s="105"/>
      <c r="E16" s="78" t="s">
        <v>47</v>
      </c>
      <c r="F16" s="87">
        <v>0</v>
      </c>
      <c r="G16" s="89">
        <v>0</v>
      </c>
      <c r="H16" s="106" t="s">
        <v>48</v>
      </c>
    </row>
    <row r="17" spans="1:8" x14ac:dyDescent="0.25">
      <c r="A17" s="120">
        <v>5</v>
      </c>
      <c r="B17" s="85" t="s">
        <v>58</v>
      </c>
      <c r="C17" s="78" t="s">
        <v>59</v>
      </c>
      <c r="D17" s="105"/>
      <c r="F17" s="86"/>
      <c r="G17" s="91">
        <f>ROUND(SUM(G11:G16),1)</f>
        <v>1</v>
      </c>
      <c r="H17" s="108">
        <f>SUM(H11:H16)</f>
        <v>7.9680000000000001E-2</v>
      </c>
    </row>
    <row r="18" spans="1:8" x14ac:dyDescent="0.25">
      <c r="A18" s="104"/>
      <c r="D18" s="105"/>
      <c r="E18" s="113"/>
      <c r="F18" s="110"/>
      <c r="G18" s="110"/>
      <c r="H18" s="111"/>
    </row>
    <row r="19" spans="1:8" x14ac:dyDescent="0.25">
      <c r="A19" s="104"/>
      <c r="C19" s="78" t="s">
        <v>81</v>
      </c>
      <c r="D19" s="105"/>
      <c r="E19" s="128"/>
      <c r="F19" s="96"/>
      <c r="G19" s="96"/>
      <c r="H19" s="96"/>
    </row>
    <row r="20" spans="1:8" x14ac:dyDescent="0.25">
      <c r="A20" s="104"/>
      <c r="C20" s="78" t="s">
        <v>69</v>
      </c>
      <c r="D20" s="105"/>
      <c r="E20" s="129"/>
      <c r="F20" s="79"/>
      <c r="G20" s="79"/>
      <c r="H20" s="79"/>
    </row>
    <row r="21" spans="1:8" x14ac:dyDescent="0.25">
      <c r="A21" s="104"/>
      <c r="D21" s="121"/>
      <c r="E21" s="99"/>
      <c r="F21" s="81"/>
      <c r="G21" s="82"/>
      <c r="H21" s="81"/>
    </row>
    <row r="22" spans="1:8" x14ac:dyDescent="0.25">
      <c r="A22" s="104"/>
      <c r="C22" s="78" t="s">
        <v>60</v>
      </c>
      <c r="D22" s="122">
        <f>ROUND((C25)*((A8+A10+A11+A14)+(C26*C24*C27)),4)</f>
        <v>0.26790000000000003</v>
      </c>
      <c r="E22" s="142">
        <f>D22/12</f>
        <v>2.2325000000000001E-2</v>
      </c>
      <c r="F22" s="83"/>
      <c r="G22" s="84"/>
      <c r="H22" s="83"/>
    </row>
    <row r="23" spans="1:8" x14ac:dyDescent="0.25">
      <c r="A23" s="104"/>
      <c r="D23" s="105"/>
      <c r="E23" s="130"/>
      <c r="F23" s="102"/>
      <c r="G23" s="102"/>
      <c r="H23" s="102"/>
    </row>
    <row r="24" spans="1:8" x14ac:dyDescent="0.25">
      <c r="A24" s="104"/>
      <c r="C24" s="123">
        <f>(A8+A14)-A9</f>
        <v>5.0279999999999991E-2</v>
      </c>
      <c r="D24" s="105" t="s">
        <v>61</v>
      </c>
      <c r="E24" s="104"/>
    </row>
    <row r="25" spans="1:8" x14ac:dyDescent="0.25">
      <c r="A25" s="104"/>
      <c r="C25" s="78">
        <f>1/(1-A15)</f>
        <v>1</v>
      </c>
      <c r="D25" s="124" t="s">
        <v>62</v>
      </c>
      <c r="E25" s="104"/>
      <c r="F25" s="86"/>
      <c r="G25" s="86"/>
      <c r="H25" s="87"/>
    </row>
    <row r="26" spans="1:8" x14ac:dyDescent="0.25">
      <c r="A26" s="104"/>
      <c r="C26" s="78">
        <f>A12/(1-A12)</f>
        <v>0.33209004928733182</v>
      </c>
      <c r="D26" s="105" t="s">
        <v>63</v>
      </c>
      <c r="E26" s="104"/>
      <c r="F26" s="88"/>
      <c r="G26" s="88"/>
      <c r="H26" s="87"/>
    </row>
    <row r="27" spans="1:8" x14ac:dyDescent="0.25">
      <c r="A27" s="104"/>
      <c r="C27" s="78">
        <f>(A8-A13)/A8</f>
        <v>0.75527108433734935</v>
      </c>
      <c r="D27" s="124" t="s">
        <v>64</v>
      </c>
      <c r="E27" s="104"/>
      <c r="F27" s="88"/>
      <c r="G27" s="88"/>
      <c r="H27" s="87"/>
    </row>
    <row r="28" spans="1:8" x14ac:dyDescent="0.25">
      <c r="A28" s="104"/>
      <c r="C28" s="125">
        <f>A8+A10+A11+A14</f>
        <v>0.2552468</v>
      </c>
      <c r="D28" s="105" t="s">
        <v>65</v>
      </c>
      <c r="E28" s="104"/>
      <c r="F28" s="86"/>
      <c r="G28" s="86"/>
      <c r="H28" s="89"/>
    </row>
    <row r="29" spans="1:8" x14ac:dyDescent="0.25">
      <c r="A29" s="109"/>
      <c r="B29" s="113"/>
      <c r="C29" s="126">
        <f>ROUND(C25*((C28)+C24*C26*C27),4)-D22</f>
        <v>0</v>
      </c>
      <c r="D29" s="111" t="s">
        <v>66</v>
      </c>
      <c r="E29" s="104"/>
      <c r="F29" s="87"/>
      <c r="G29" s="87"/>
      <c r="H29" s="87"/>
    </row>
    <row r="30" spans="1:8" x14ac:dyDescent="0.25">
      <c r="F30" s="86"/>
      <c r="G30" s="90"/>
      <c r="H30" s="87"/>
    </row>
    <row r="31" spans="1:8" x14ac:dyDescent="0.25">
      <c r="A31" s="141"/>
      <c r="F31" s="86"/>
      <c r="G31" s="91"/>
      <c r="H31" s="91"/>
    </row>
    <row r="32" spans="1:8" x14ac:dyDescent="0.25">
      <c r="A32" s="81"/>
      <c r="B32" s="81"/>
      <c r="C32" s="81"/>
      <c r="D32" s="81"/>
      <c r="F32" s="92"/>
      <c r="G32" s="92"/>
    </row>
    <row r="33" spans="1:8" x14ac:dyDescent="0.25">
      <c r="A33" s="82"/>
      <c r="B33" s="82"/>
      <c r="C33" s="81"/>
      <c r="D33" s="81"/>
    </row>
    <row r="34" spans="1:8" x14ac:dyDescent="0.25">
      <c r="A34" s="132"/>
      <c r="B34" s="85"/>
      <c r="F34" s="86"/>
      <c r="G34" s="86"/>
      <c r="H34" s="87"/>
    </row>
    <row r="35" spans="1:8" x14ac:dyDescent="0.25">
      <c r="A35" s="132"/>
      <c r="B35" s="85"/>
      <c r="F35" s="88"/>
      <c r="G35" s="88"/>
      <c r="H35" s="87"/>
    </row>
    <row r="36" spans="1:8" x14ac:dyDescent="0.25">
      <c r="A36" s="136"/>
      <c r="B36" s="85"/>
      <c r="F36" s="88"/>
      <c r="G36" s="88"/>
      <c r="H36" s="87"/>
    </row>
    <row r="37" spans="1:8" x14ac:dyDescent="0.25">
      <c r="A37" s="136"/>
      <c r="B37" s="85"/>
      <c r="F37" s="86"/>
      <c r="G37" s="86"/>
      <c r="H37" s="89"/>
    </row>
    <row r="38" spans="1:8" x14ac:dyDescent="0.25">
      <c r="A38" s="87"/>
      <c r="B38" s="85"/>
      <c r="F38" s="87"/>
      <c r="G38" s="87"/>
      <c r="H38" s="87"/>
    </row>
    <row r="39" spans="1:8" x14ac:dyDescent="0.25">
      <c r="A39" s="132"/>
      <c r="B39" s="85"/>
      <c r="F39" s="86"/>
      <c r="G39" s="90"/>
      <c r="H39" s="87"/>
    </row>
    <row r="40" spans="1:8" x14ac:dyDescent="0.25">
      <c r="A40" s="132"/>
      <c r="B40" s="85"/>
      <c r="F40" s="86"/>
      <c r="G40" s="91"/>
      <c r="H40" s="91"/>
    </row>
    <row r="41" spans="1:8" x14ac:dyDescent="0.25">
      <c r="A41" s="136"/>
      <c r="B41" s="85"/>
      <c r="F41" s="92"/>
      <c r="G41" s="92"/>
    </row>
    <row r="42" spans="1:8" x14ac:dyDescent="0.25">
      <c r="A42" s="92"/>
      <c r="F42" s="93"/>
      <c r="G42" s="94"/>
      <c r="H42" s="95"/>
    </row>
    <row r="43" spans="1:8" x14ac:dyDescent="0.25">
      <c r="A43" s="92"/>
      <c r="B43" s="85"/>
    </row>
    <row r="47" spans="1:8" x14ac:dyDescent="0.25">
      <c r="D47" s="137"/>
      <c r="E47" s="137"/>
    </row>
    <row r="48" spans="1:8" x14ac:dyDescent="0.25">
      <c r="D48" s="138"/>
      <c r="E48" s="139"/>
    </row>
    <row r="50" spans="3:4" x14ac:dyDescent="0.25">
      <c r="C50" s="123"/>
    </row>
    <row r="51" spans="3:4" x14ac:dyDescent="0.25">
      <c r="D51" s="140"/>
    </row>
    <row r="53" spans="3:4" x14ac:dyDescent="0.25">
      <c r="D53" s="140"/>
    </row>
    <row r="54" spans="3:4" x14ac:dyDescent="0.25">
      <c r="C54" s="125"/>
    </row>
    <row r="55" spans="3:4" x14ac:dyDescent="0.25">
      <c r="C55" s="135"/>
    </row>
    <row r="60" spans="3:4" x14ac:dyDescent="0.25">
      <c r="D60" s="132"/>
    </row>
    <row r="61" spans="3:4" x14ac:dyDescent="0.25">
      <c r="D61" s="132"/>
    </row>
    <row r="62" spans="3:4" x14ac:dyDescent="0.25">
      <c r="D62" s="132"/>
    </row>
    <row r="63" spans="3:4" x14ac:dyDescent="0.25">
      <c r="D63" s="132"/>
    </row>
    <row r="65" spans="4:4" x14ac:dyDescent="0.25">
      <c r="D65" s="132"/>
    </row>
    <row r="66" spans="4:4" x14ac:dyDescent="0.25">
      <c r="D66" s="132"/>
    </row>
    <row r="67" spans="4:4" x14ac:dyDescent="0.25">
      <c r="D67" s="132"/>
    </row>
    <row r="68" spans="4:4" x14ac:dyDescent="0.25">
      <c r="D68" s="132"/>
    </row>
  </sheetData>
  <pageMargins left="0.5" right="0.5" top="1.5" bottom="0.5" header="0.5" footer="0.5"/>
  <pageSetup scale="84" orientation="landscape" r:id="rId1"/>
  <headerFooter>
    <oddHeader>&amp;R&amp;"Times New Roman,Bold"&amp;10KyPSC Case No. 2024-00354
Attachment BLS-2
Page &amp;P of &amp;N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A1FB-181F-40A7-A3AE-E2650FECD34D}">
  <dimension ref="A1:F14"/>
  <sheetViews>
    <sheetView view="pageLayout" zoomScaleNormal="100" workbookViewId="0"/>
  </sheetViews>
  <sheetFormatPr defaultRowHeight="15.75" x14ac:dyDescent="0.25"/>
  <cols>
    <col min="3" max="3" width="9" bestFit="1" customWidth="1"/>
    <col min="4" max="4" width="6" bestFit="1" customWidth="1"/>
    <col min="5" max="5" width="6.88671875" bestFit="1" customWidth="1"/>
    <col min="6" max="6" width="38.5546875" bestFit="1" customWidth="1"/>
  </cols>
  <sheetData>
    <row r="1" spans="1:6" x14ac:dyDescent="0.25">
      <c r="A1" s="78"/>
      <c r="B1" s="78"/>
      <c r="C1" s="144" t="s">
        <v>93</v>
      </c>
      <c r="D1" s="144"/>
      <c r="E1" s="144"/>
      <c r="F1" s="144"/>
    </row>
    <row r="2" spans="1:6" x14ac:dyDescent="0.25">
      <c r="A2" s="78"/>
      <c r="B2" s="78"/>
      <c r="C2" s="144" t="s">
        <v>97</v>
      </c>
      <c r="D2" s="144"/>
      <c r="E2" s="144"/>
      <c r="F2" s="144"/>
    </row>
    <row r="3" spans="1:6" x14ac:dyDescent="0.25">
      <c r="A3" s="78"/>
      <c r="B3" s="78"/>
      <c r="C3" s="144" t="s">
        <v>100</v>
      </c>
      <c r="D3" s="144"/>
      <c r="E3" s="144"/>
      <c r="F3" s="144"/>
    </row>
    <row r="4" spans="1:6" x14ac:dyDescent="0.25">
      <c r="A4" s="78"/>
      <c r="B4" s="78"/>
      <c r="C4" s="144" t="s">
        <v>98</v>
      </c>
      <c r="D4" s="144"/>
      <c r="E4" s="144"/>
      <c r="F4" s="144"/>
    </row>
    <row r="5" spans="1:6" x14ac:dyDescent="0.25">
      <c r="A5" s="78"/>
      <c r="B5" s="78"/>
      <c r="C5" s="144" t="s">
        <v>94</v>
      </c>
      <c r="D5" s="144"/>
      <c r="E5" s="144"/>
      <c r="F5" s="144"/>
    </row>
    <row r="6" spans="1:6" x14ac:dyDescent="0.25">
      <c r="A6" s="78"/>
      <c r="B6" s="78"/>
      <c r="C6" s="78"/>
      <c r="D6" s="78"/>
      <c r="E6" s="78"/>
      <c r="F6" s="78"/>
    </row>
    <row r="7" spans="1:6" x14ac:dyDescent="0.25">
      <c r="C7" s="78"/>
      <c r="D7" s="78" t="s">
        <v>90</v>
      </c>
      <c r="E7" s="78" t="s">
        <v>91</v>
      </c>
      <c r="F7" s="78"/>
    </row>
    <row r="8" spans="1:6" x14ac:dyDescent="0.25">
      <c r="C8" s="78" t="s">
        <v>59</v>
      </c>
      <c r="D8" s="78" t="s">
        <v>89</v>
      </c>
      <c r="E8" s="78" t="s">
        <v>89</v>
      </c>
      <c r="F8" s="78"/>
    </row>
    <row r="9" spans="1:6" x14ac:dyDescent="0.25">
      <c r="C9" s="78">
        <v>5</v>
      </c>
      <c r="D9" s="132">
        <v>0.26790000000000003</v>
      </c>
      <c r="E9" s="143">
        <f>D9/12</f>
        <v>2.2325000000000001E-2</v>
      </c>
      <c r="F9" s="78"/>
    </row>
    <row r="10" spans="1:6" x14ac:dyDescent="0.25">
      <c r="C10" s="78">
        <v>10</v>
      </c>
      <c r="D10" s="132">
        <v>0.16600000000000001</v>
      </c>
      <c r="E10" s="143">
        <f t="shared" ref="E10:E14" si="0">D10/12</f>
        <v>1.3833333333333335E-2</v>
      </c>
      <c r="F10" s="78"/>
    </row>
    <row r="11" spans="1:6" x14ac:dyDescent="0.25">
      <c r="C11" s="78">
        <v>15</v>
      </c>
      <c r="D11" s="132">
        <v>0.1341</v>
      </c>
      <c r="E11" s="143">
        <f t="shared" si="0"/>
        <v>1.1174999999999999E-2</v>
      </c>
      <c r="F11" s="78"/>
    </row>
    <row r="12" spans="1:6" x14ac:dyDescent="0.25">
      <c r="C12" s="78">
        <v>20</v>
      </c>
      <c r="D12" s="132">
        <v>0.1195</v>
      </c>
      <c r="E12" s="143">
        <f t="shared" si="0"/>
        <v>9.9583333333333329E-3</v>
      </c>
      <c r="F12" s="78"/>
    </row>
    <row r="13" spans="1:6" x14ac:dyDescent="0.25">
      <c r="C13" s="78">
        <v>30</v>
      </c>
      <c r="D13" s="132">
        <v>0.1074</v>
      </c>
      <c r="E13" s="143">
        <f t="shared" si="0"/>
        <v>8.9499999999999996E-3</v>
      </c>
      <c r="F13" s="78"/>
    </row>
    <row r="14" spans="1:6" x14ac:dyDescent="0.25">
      <c r="C14" s="78">
        <v>38.1</v>
      </c>
      <c r="D14" s="132">
        <v>0.1037</v>
      </c>
      <c r="E14" s="143">
        <f t="shared" si="0"/>
        <v>8.6416666666666673E-3</v>
      </c>
      <c r="F14" s="78" t="s">
        <v>92</v>
      </c>
    </row>
  </sheetData>
  <mergeCells count="5">
    <mergeCell ref="C1:F1"/>
    <mergeCell ref="C2:F2"/>
    <mergeCell ref="C3:F3"/>
    <mergeCell ref="C4:F4"/>
    <mergeCell ref="C5:F5"/>
  </mergeCells>
  <pageMargins left="0.5" right="0.5" top="1.5" bottom="0.5" header="0.5" footer="0.5"/>
  <pageSetup fitToHeight="0" orientation="portrait" r:id="rId1"/>
  <headerFooter>
    <oddHeader>&amp;R&amp;"Times New Roman,Bold"&amp;10KyPSC Case No. 2024-00354
Attachment BLS-2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 codeName="Sheet8">
    <pageSetUpPr fitToPage="1"/>
  </sheetPr>
  <dimension ref="A1:K89"/>
  <sheetViews>
    <sheetView showGridLines="0" workbookViewId="0">
      <selection activeCell="I12" sqref="I12"/>
    </sheetView>
  </sheetViews>
  <sheetFormatPr defaultColWidth="2.5546875" defaultRowHeight="15.75" x14ac:dyDescent="0.25"/>
  <cols>
    <col min="1" max="1" width="5" bestFit="1" customWidth="1"/>
    <col min="2" max="2" width="20.5546875" customWidth="1"/>
    <col min="3" max="3" width="22" customWidth="1"/>
    <col min="4" max="4" width="5.44140625" customWidth="1"/>
    <col min="5" max="5" width="6.21875" bestFit="1" customWidth="1"/>
    <col min="6" max="6" width="0.44140625" customWidth="1"/>
    <col min="7" max="7" width="12.109375" bestFit="1" customWidth="1"/>
    <col min="8" max="8" width="0.44140625" customWidth="1"/>
    <col min="9" max="9" width="12.6640625" bestFit="1" customWidth="1"/>
    <col min="10" max="10" width="9.5546875" customWidth="1"/>
    <col min="11" max="11" width="5.5546875" bestFit="1" customWidth="1"/>
  </cols>
  <sheetData>
    <row r="1" spans="1:10" x14ac:dyDescent="0.25">
      <c r="J1" s="9" t="s">
        <v>24</v>
      </c>
    </row>
    <row r="2" spans="1:10" x14ac:dyDescent="0.25">
      <c r="J2" s="75" t="s">
        <v>74</v>
      </c>
    </row>
    <row r="3" spans="1:10" x14ac:dyDescent="0.25">
      <c r="A3" s="70" t="s">
        <v>72</v>
      </c>
      <c r="B3" s="6"/>
      <c r="C3" s="6"/>
      <c r="D3" s="6"/>
      <c r="E3" s="6"/>
      <c r="F3" s="6"/>
      <c r="G3" s="6"/>
      <c r="H3" s="6"/>
      <c r="I3" s="6"/>
      <c r="J3" s="6"/>
    </row>
    <row r="9" spans="1:10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72" t="s">
        <v>75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7" t="s">
        <v>5</v>
      </c>
      <c r="B11" s="6"/>
      <c r="C11" s="6"/>
      <c r="D11" s="6"/>
      <c r="E11" s="6"/>
      <c r="F11" s="6"/>
      <c r="G11" s="6"/>
      <c r="H11" s="6"/>
      <c r="I11" s="6"/>
      <c r="J11" s="6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K17" s="9"/>
    </row>
    <row r="18" spans="1:11" x14ac:dyDescent="0.25">
      <c r="A18" s="9"/>
      <c r="B18" s="9"/>
      <c r="C18" s="9"/>
      <c r="D18" s="9"/>
      <c r="E18" s="9"/>
      <c r="F18" s="9"/>
      <c r="G18" s="19"/>
      <c r="H18" s="20"/>
      <c r="I18" s="9"/>
      <c r="J18" s="11">
        <f ca="1">NOW()</f>
        <v>45623.674589930553</v>
      </c>
      <c r="K18" s="9"/>
    </row>
    <row r="19" spans="1:11" x14ac:dyDescent="0.25">
      <c r="A19" s="24"/>
      <c r="B19" s="25"/>
      <c r="C19" s="25"/>
      <c r="D19" s="25"/>
      <c r="E19" s="25"/>
      <c r="F19" s="25"/>
      <c r="G19" s="25"/>
      <c r="H19" s="25"/>
      <c r="I19" s="33" t="s">
        <v>7</v>
      </c>
      <c r="J19" s="25"/>
      <c r="K19" s="26"/>
    </row>
    <row r="20" spans="1:11" x14ac:dyDescent="0.25">
      <c r="A20" s="27" t="s">
        <v>0</v>
      </c>
      <c r="B20" s="28"/>
      <c r="C20" s="28"/>
      <c r="D20" s="28"/>
      <c r="E20" s="28"/>
      <c r="F20" s="28"/>
      <c r="G20" s="34" t="s">
        <v>8</v>
      </c>
      <c r="H20" s="28"/>
      <c r="I20" s="34" t="s">
        <v>9</v>
      </c>
      <c r="J20" s="29" t="s">
        <v>10</v>
      </c>
      <c r="K20" s="35" t="s">
        <v>11</v>
      </c>
    </row>
    <row r="21" spans="1:11" x14ac:dyDescent="0.25">
      <c r="A21" s="30" t="s">
        <v>12</v>
      </c>
      <c r="B21" s="31"/>
      <c r="C21" s="31" t="s">
        <v>13</v>
      </c>
      <c r="D21" s="31"/>
      <c r="E21" s="31"/>
      <c r="F21" s="31"/>
      <c r="G21" s="36" t="s">
        <v>14</v>
      </c>
      <c r="H21" s="31"/>
      <c r="I21" s="36" t="s">
        <v>15</v>
      </c>
      <c r="J21" s="32" t="s">
        <v>1</v>
      </c>
      <c r="K21" s="37" t="s">
        <v>16</v>
      </c>
    </row>
    <row r="22" spans="1:11" x14ac:dyDescent="0.25">
      <c r="G22" s="23"/>
    </row>
    <row r="26" spans="1:11" x14ac:dyDescent="0.25">
      <c r="B26" s="9" t="s">
        <v>17</v>
      </c>
      <c r="C26" s="9"/>
      <c r="D26" s="9"/>
      <c r="E26" s="9"/>
    </row>
    <row r="29" spans="1:11" x14ac:dyDescent="0.25">
      <c r="A29" s="5" t="s">
        <v>18</v>
      </c>
      <c r="B29" s="23" t="s">
        <v>21</v>
      </c>
      <c r="D29" s="23"/>
      <c r="G29" s="16">
        <v>0</v>
      </c>
      <c r="I29" s="3">
        <f>ROUND(+G29*0.04,0)</f>
        <v>0</v>
      </c>
      <c r="K29" s="5" t="s">
        <v>18</v>
      </c>
    </row>
    <row r="30" spans="1:11" x14ac:dyDescent="0.25">
      <c r="A30" s="5">
        <v>2</v>
      </c>
      <c r="B30" s="23" t="s">
        <v>22</v>
      </c>
      <c r="D30" s="23"/>
      <c r="G30" s="73">
        <v>0</v>
      </c>
      <c r="H30" s="39"/>
      <c r="I30" s="12">
        <f>ROUND(+G30*0.0475,0)</f>
        <v>0</v>
      </c>
      <c r="J30" s="13"/>
      <c r="K30" s="5">
        <v>2</v>
      </c>
    </row>
    <row r="31" spans="1:11" x14ac:dyDescent="0.25">
      <c r="B31" s="1"/>
      <c r="G31" s="4"/>
      <c r="I31" s="1"/>
    </row>
    <row r="32" spans="1:11" x14ac:dyDescent="0.25">
      <c r="B32" s="1"/>
      <c r="E32" s="1"/>
      <c r="G32" s="18"/>
      <c r="H32" s="13"/>
      <c r="I32" s="12"/>
    </row>
    <row r="33" spans="1:11" x14ac:dyDescent="0.25">
      <c r="B33" s="1"/>
      <c r="E33" s="1"/>
    </row>
    <row r="34" spans="1:11" x14ac:dyDescent="0.25">
      <c r="A34" s="5">
        <v>3</v>
      </c>
      <c r="E34" s="1" t="s">
        <v>23</v>
      </c>
      <c r="G34" s="15">
        <f>SUM(G29:G30)</f>
        <v>0</v>
      </c>
      <c r="H34" s="3"/>
      <c r="I34" s="15">
        <f>SUM(I29:I30)</f>
        <v>0</v>
      </c>
      <c r="J34" s="2">
        <v>0</v>
      </c>
      <c r="K34" s="5">
        <v>3</v>
      </c>
    </row>
    <row r="35" spans="1:11" x14ac:dyDescent="0.25">
      <c r="B35" s="1"/>
    </row>
    <row r="37" spans="1:11" x14ac:dyDescent="0.25">
      <c r="G37" s="1"/>
      <c r="H37" s="1"/>
      <c r="I37" s="1"/>
    </row>
    <row r="38" spans="1:11" x14ac:dyDescent="0.25">
      <c r="B38" s="9"/>
      <c r="C38" s="9"/>
      <c r="D38" s="9"/>
      <c r="G38" s="1"/>
      <c r="H38" s="1"/>
      <c r="I38" s="1"/>
    </row>
    <row r="39" spans="1:11" x14ac:dyDescent="0.25">
      <c r="G39" s="1"/>
    </row>
    <row r="40" spans="1:11" x14ac:dyDescent="0.25">
      <c r="A40" s="5"/>
      <c r="B40" s="1"/>
      <c r="G40" s="1"/>
      <c r="I40" s="1"/>
      <c r="K40" s="5"/>
    </row>
    <row r="41" spans="1:11" x14ac:dyDescent="0.25">
      <c r="A41" s="5"/>
      <c r="B41" s="1"/>
      <c r="E41" s="1"/>
      <c r="G41" s="12"/>
      <c r="H41" s="4"/>
      <c r="I41" s="12"/>
      <c r="K41" s="5"/>
    </row>
    <row r="44" spans="1:11" x14ac:dyDescent="0.25">
      <c r="A44" s="5"/>
      <c r="B44" s="1"/>
      <c r="G44" s="12"/>
      <c r="H44" s="1"/>
      <c r="I44" s="12"/>
      <c r="K44" s="5"/>
    </row>
    <row r="46" spans="1:11" x14ac:dyDescent="0.25">
      <c r="B46" s="1"/>
      <c r="E46" s="3"/>
      <c r="F46" s="3"/>
      <c r="G46" s="1"/>
      <c r="H46" s="1"/>
      <c r="I46" s="1"/>
    </row>
    <row r="47" spans="1:11" x14ac:dyDescent="0.25">
      <c r="A47" s="5"/>
      <c r="B47" s="1"/>
      <c r="D47" s="9"/>
      <c r="G47" s="15"/>
      <c r="H47" s="1"/>
      <c r="I47" s="15"/>
      <c r="J47" s="10"/>
      <c r="K47" s="5"/>
    </row>
    <row r="49" spans="2:2" x14ac:dyDescent="0.25">
      <c r="B49" s="1"/>
    </row>
    <row r="57" spans="2:2" x14ac:dyDescent="0.25">
      <c r="B57" s="1"/>
    </row>
    <row r="73" spans="5:6" x14ac:dyDescent="0.25">
      <c r="E73" s="3"/>
      <c r="F73" s="3"/>
    </row>
    <row r="74" spans="5:6" x14ac:dyDescent="0.25">
      <c r="E74" s="1"/>
    </row>
    <row r="75" spans="5:6" x14ac:dyDescent="0.25">
      <c r="E75" s="1"/>
    </row>
    <row r="76" spans="5:6" x14ac:dyDescent="0.25">
      <c r="E76" s="1"/>
    </row>
    <row r="77" spans="5:6" x14ac:dyDescent="0.25">
      <c r="E77" s="1"/>
    </row>
    <row r="78" spans="5:6" x14ac:dyDescent="0.25">
      <c r="E78" s="1"/>
    </row>
    <row r="79" spans="5:6" x14ac:dyDescent="0.25">
      <c r="E79" s="1"/>
    </row>
    <row r="83" spans="2:6" x14ac:dyDescent="0.25">
      <c r="E83" s="1"/>
    </row>
    <row r="86" spans="2:6" x14ac:dyDescent="0.25">
      <c r="E86" s="3"/>
      <c r="F86" s="3"/>
    </row>
    <row r="88" spans="2:6" x14ac:dyDescent="0.25">
      <c r="B88" s="1"/>
      <c r="E88" s="1"/>
    </row>
    <row r="89" spans="2:6" x14ac:dyDescent="0.25">
      <c r="B89" s="1"/>
      <c r="E89" s="1"/>
    </row>
  </sheetData>
  <phoneticPr fontId="0" type="noConversion"/>
  <printOptions horizontalCentered="1"/>
  <pageMargins left="0.5" right="0.5" top="0.5" bottom="0.55000000000000004" header="0.5" footer="0.5"/>
  <pageSetup scale="80" orientation="portrait" r:id="rId1"/>
  <headerFooter alignWithMargins="0">
    <oddFooter>&amp;L&amp;Z&amp;F&amp;A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i:0#.f|membership|bruce.sailers@duke-energy.com,#i:0#.f|membership|bruce.sailers@duke-energy.com,#Bruce.Sailers@duke-energy.com,#,#Sailers, Bruce L,#,#22569,#Dir Rate Administration</DisplayName>
        <AccountId>90</AccountId>
        <AccountType/>
      </UserInfo>
    </Witness>
    <Comments xmlns="9d26d66c-7442-4f2f-84b5-fd9d62aa5613" xsi:nil="true"/>
  </documentManagement>
</p:properties>
</file>

<file path=customXml/itemProps1.xml><?xml version="1.0" encoding="utf-8"?>
<ds:datastoreItem xmlns:ds="http://schemas.openxmlformats.org/officeDocument/2006/customXml" ds:itemID="{3BFA3E1D-8926-40D0-AA18-49CA2A8AD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53A71D-AC25-4D1F-A618-8B0C25FC00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79F75-6560-45F0-BCDA-C1B3A8F98663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d26d66c-7442-4f2f-84b5-fd9d62aa561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CGE PROD not used</vt:lpstr>
      <vt:lpstr>CGE GP not used</vt:lpstr>
      <vt:lpstr>CGE M&amp;S not used</vt:lpstr>
      <vt:lpstr>FedStateTax</vt:lpstr>
      <vt:lpstr>LFCR Calc</vt:lpstr>
      <vt:lpstr>Values Needed</vt:lpstr>
      <vt:lpstr>Stock S3</vt:lpstr>
      <vt:lpstr>'CGE GP not used'!\B</vt:lpstr>
      <vt:lpstr>'CGE M&amp;S not used'!\B</vt:lpstr>
      <vt:lpstr>'CGE PROD not used'!\B</vt:lpstr>
      <vt:lpstr>'LFCR Calc'!\B</vt:lpstr>
      <vt:lpstr>'LFCR Calc'!Company</vt:lpstr>
      <vt:lpstr>'Stock S3'!PREFER</vt:lpstr>
      <vt:lpstr>'CGE GP not used'!Print_Area</vt:lpstr>
      <vt:lpstr>'CGE M&amp;S not used'!Print_Area</vt:lpstr>
      <vt:lpstr>'CGE PROD not used'!Print_Area</vt:lpstr>
      <vt:lpstr>'Stock S3'!Print_Area</vt:lpstr>
      <vt:lpstr>'Values Needed'!Print_Area</vt:lpstr>
      <vt:lpstr>'CGE GP not used'!SHEETB</vt:lpstr>
      <vt:lpstr>'CGE M&amp;S not used'!SHEETB</vt:lpstr>
      <vt:lpstr>'CGE PROD not used'!SHEETB</vt:lpstr>
      <vt:lpstr>'LFCR Calc'!SHEETB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Levelized Fixed Charge Rate (LFCR) Calculation</dc:subject>
  <dc:creator>Wally Marko</dc:creator>
  <cp:lastModifiedBy>Sunderman, Minna</cp:lastModifiedBy>
  <cp:lastPrinted>2024-11-27T21:12:17Z</cp:lastPrinted>
  <dcterms:created xsi:type="dcterms:W3CDTF">1996-12-09T20:01:38Z</dcterms:created>
  <dcterms:modified xsi:type="dcterms:W3CDTF">2024-11-27T21:12:53Z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