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OAG First Data Request\DR 7\"/>
    </mc:Choice>
  </mc:AlternateContent>
  <xr:revisionPtr revIDLastSave="0" documentId="13_ncr:1_{CDA7E1F5-EC24-4F25-8308-96205AED406C}" xr6:coauthVersionLast="47" xr6:coauthVersionMax="47" xr10:uidLastSave="{00000000-0000-0000-0000-000000000000}"/>
  <bookViews>
    <workbookView xWindow="28680" yWindow="-120" windowWidth="29040" windowHeight="15720" activeTab="9" xr2:uid="{4CF505DC-39E1-4717-881A-496AF1E0C018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1" l="1"/>
  <c r="E8" i="11"/>
  <c r="D8" i="11"/>
  <c r="I8" i="11" s="1"/>
  <c r="E9" i="11"/>
  <c r="E13" i="11" s="1"/>
  <c r="G9" i="11"/>
  <c r="E10" i="11"/>
  <c r="G10" i="11"/>
  <c r="E11" i="11"/>
  <c r="E12" i="11"/>
  <c r="H13" i="11"/>
  <c r="F13" i="11"/>
  <c r="C13" i="11"/>
  <c r="D12" i="11"/>
  <c r="I12" i="11" s="1"/>
  <c r="D11" i="11"/>
  <c r="D10" i="11"/>
  <c r="D9" i="11"/>
  <c r="D7" i="11"/>
  <c r="D13" i="11" s="1"/>
  <c r="D8" i="9"/>
  <c r="D12" i="6"/>
  <c r="D11" i="6"/>
  <c r="D10" i="6"/>
  <c r="D9" i="6"/>
  <c r="D8" i="6"/>
  <c r="D7" i="6"/>
  <c r="D12" i="5"/>
  <c r="D11" i="5"/>
  <c r="D10" i="5"/>
  <c r="D9" i="5"/>
  <c r="D8" i="5"/>
  <c r="D7" i="5"/>
  <c r="D11" i="4"/>
  <c r="D10" i="4"/>
  <c r="D8" i="2"/>
  <c r="D7" i="2"/>
  <c r="D12" i="1"/>
  <c r="D11" i="1"/>
  <c r="D10" i="1"/>
  <c r="D9" i="1"/>
  <c r="D8" i="1"/>
  <c r="D7" i="1"/>
  <c r="I9" i="11" l="1"/>
  <c r="G13" i="11"/>
  <c r="I10" i="11"/>
  <c r="I11" i="11"/>
  <c r="I7" i="11"/>
  <c r="G9" i="10"/>
  <c r="D12" i="10"/>
  <c r="D11" i="10"/>
  <c r="D10" i="10"/>
  <c r="D9" i="10"/>
  <c r="D8" i="10"/>
  <c r="D7" i="10"/>
  <c r="I13" i="11" l="1"/>
  <c r="H13" i="10"/>
  <c r="F13" i="10"/>
  <c r="C13" i="10"/>
  <c r="I12" i="10"/>
  <c r="I11" i="10"/>
  <c r="I10" i="10"/>
  <c r="G13" i="10"/>
  <c r="I9" i="10"/>
  <c r="E13" i="10"/>
  <c r="D13" i="10"/>
  <c r="I7" i="10"/>
  <c r="H13" i="9"/>
  <c r="E12" i="9"/>
  <c r="E12" i="8"/>
  <c r="H12" i="8" s="1"/>
  <c r="E11" i="9"/>
  <c r="I11" i="9" s="1"/>
  <c r="E11" i="8"/>
  <c r="H11" i="8"/>
  <c r="G10" i="9"/>
  <c r="E10" i="9"/>
  <c r="I10" i="9"/>
  <c r="E10" i="8"/>
  <c r="G10" i="8"/>
  <c r="G13" i="8" s="1"/>
  <c r="G9" i="9"/>
  <c r="E9" i="9"/>
  <c r="I9" i="9"/>
  <c r="H9" i="8"/>
  <c r="I12" i="9"/>
  <c r="I8" i="9"/>
  <c r="I7" i="9"/>
  <c r="E8" i="9"/>
  <c r="E8" i="8"/>
  <c r="H8" i="8"/>
  <c r="G7" i="9"/>
  <c r="E7" i="9"/>
  <c r="F13" i="9"/>
  <c r="C13" i="9"/>
  <c r="D13" i="9"/>
  <c r="E7" i="8"/>
  <c r="G7" i="8"/>
  <c r="H7" i="8"/>
  <c r="F13" i="8"/>
  <c r="D13" i="8"/>
  <c r="C13" i="8"/>
  <c r="I8" i="10" l="1"/>
  <c r="I13" i="10" s="1"/>
  <c r="H10" i="8"/>
  <c r="H13" i="8" s="1"/>
  <c r="G13" i="9"/>
  <c r="E13" i="9"/>
  <c r="I13" i="9"/>
  <c r="E13" i="8"/>
  <c r="G7" i="7"/>
  <c r="H7" i="7" s="1"/>
  <c r="G13" i="7"/>
  <c r="F13" i="7"/>
  <c r="E13" i="7"/>
  <c r="D13" i="7"/>
  <c r="C13" i="7"/>
  <c r="H12" i="7"/>
  <c r="H11" i="7"/>
  <c r="H10" i="7"/>
  <c r="H9" i="7"/>
  <c r="H8" i="7"/>
  <c r="H13" i="7" l="1"/>
  <c r="F13" i="6" l="1"/>
  <c r="E13" i="6"/>
  <c r="D13" i="6"/>
  <c r="C13" i="6"/>
  <c r="H12" i="6"/>
  <c r="G11" i="6"/>
  <c r="H11" i="6" s="1"/>
  <c r="G10" i="6"/>
  <c r="H10" i="6" s="1"/>
  <c r="G9" i="6"/>
  <c r="H9" i="6" s="1"/>
  <c r="H8" i="6"/>
  <c r="G7" i="6"/>
  <c r="H7" i="6" s="1"/>
  <c r="G11" i="5"/>
  <c r="G13" i="5" s="1"/>
  <c r="G10" i="5"/>
  <c r="G9" i="5"/>
  <c r="H11" i="5"/>
  <c r="G7" i="5"/>
  <c r="F13" i="5"/>
  <c r="E13" i="5"/>
  <c r="D13" i="5"/>
  <c r="C13" i="5"/>
  <c r="H12" i="5"/>
  <c r="H10" i="5"/>
  <c r="H9" i="5"/>
  <c r="H8" i="5"/>
  <c r="G9" i="4"/>
  <c r="G7" i="4"/>
  <c r="H7" i="4" s="1"/>
  <c r="H11" i="4"/>
  <c r="F14" i="4"/>
  <c r="E14" i="4"/>
  <c r="D14" i="4"/>
  <c r="C14" i="4"/>
  <c r="H13" i="4"/>
  <c r="H12" i="4"/>
  <c r="H10" i="4"/>
  <c r="H9" i="4"/>
  <c r="H8" i="4"/>
  <c r="G11" i="3"/>
  <c r="G10" i="3"/>
  <c r="H10" i="3" s="1"/>
  <c r="G9" i="3"/>
  <c r="G7" i="3"/>
  <c r="F13" i="3"/>
  <c r="E13" i="3"/>
  <c r="D13" i="3"/>
  <c r="C13" i="3"/>
  <c r="H12" i="3"/>
  <c r="H11" i="3"/>
  <c r="H9" i="3"/>
  <c r="H8" i="3"/>
  <c r="H7" i="3"/>
  <c r="G11" i="2"/>
  <c r="H11" i="2"/>
  <c r="G9" i="2"/>
  <c r="G7" i="2"/>
  <c r="F13" i="2"/>
  <c r="E13" i="2"/>
  <c r="D13" i="2"/>
  <c r="C13" i="2"/>
  <c r="H12" i="2"/>
  <c r="H10" i="2"/>
  <c r="H8" i="2"/>
  <c r="H7" i="2"/>
  <c r="H13" i="6" l="1"/>
  <c r="G13" i="6"/>
  <c r="H7" i="5"/>
  <c r="H13" i="5" s="1"/>
  <c r="G14" i="4"/>
  <c r="H14" i="4"/>
  <c r="G13" i="3"/>
  <c r="H13" i="3"/>
  <c r="G13" i="2"/>
  <c r="H9" i="2"/>
  <c r="H13" i="2" s="1"/>
  <c r="H12" i="1"/>
  <c r="H8" i="1"/>
  <c r="H7" i="1"/>
  <c r="F13" i="1"/>
  <c r="E13" i="1"/>
  <c r="D13" i="1"/>
  <c r="C13" i="1"/>
  <c r="G11" i="1"/>
  <c r="H11" i="1" s="1"/>
  <c r="G10" i="1"/>
  <c r="H10" i="1" s="1"/>
  <c r="G9" i="1"/>
  <c r="H9" i="1" s="1"/>
  <c r="H13" i="1" l="1"/>
  <c r="G13" i="1"/>
</calcChain>
</file>

<file path=xl/sharedStrings.xml><?xml version="1.0" encoding="utf-8"?>
<sst xmlns="http://schemas.openxmlformats.org/spreadsheetml/2006/main" count="202" uniqueCount="29">
  <si>
    <t>DIRECTORS</t>
  </si>
  <si>
    <t>Diana Arnold</t>
  </si>
  <si>
    <t>Ashley Chilton</t>
  </si>
  <si>
    <t>Pat Hargadon</t>
  </si>
  <si>
    <t>Randy Stevens</t>
  </si>
  <si>
    <t>Wayne Stratton</t>
  </si>
  <si>
    <t>Roger Taylor</t>
  </si>
  <si>
    <t>Monthy Stipend</t>
  </si>
  <si>
    <t>Meeting Fees</t>
  </si>
  <si>
    <t>Mileage</t>
  </si>
  <si>
    <t>AD&amp;D</t>
  </si>
  <si>
    <t>Meetings / Trainings</t>
  </si>
  <si>
    <t>Total</t>
  </si>
  <si>
    <t>2014 Board of Directors Expense</t>
  </si>
  <si>
    <t>Shelby Energy Cooperative, Inc.</t>
  </si>
  <si>
    <t>2024-00351</t>
  </si>
  <si>
    <t>Response 7a.</t>
  </si>
  <si>
    <t>2015 Board of Directors Expense</t>
  </si>
  <si>
    <t>2016 Board of Directors Expense</t>
  </si>
  <si>
    <t>2017 Board of Directors Expense</t>
  </si>
  <si>
    <t>Jeff Joyce</t>
  </si>
  <si>
    <t>2018 Board of Directors Expense</t>
  </si>
  <si>
    <t>2019 Board of Directors Expense</t>
  </si>
  <si>
    <t>2020 Board of Directors Expense</t>
  </si>
  <si>
    <t>2021 Board of Directors Expense</t>
  </si>
  <si>
    <t>2022 Board of Directors Expense</t>
  </si>
  <si>
    <t>Wellness Program</t>
  </si>
  <si>
    <t>2023 Board of Directors Expense</t>
  </si>
  <si>
    <t>2024 Board of Directors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</si>
</sst>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5" fontId="3" fillId="0" borderId="0" xfId="1" applyNumberFormat="1" applyFont="1"/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indent="2"/>
    </xf>
    <xf numFmtId="165" fontId="3" fillId="0" borderId="1" xfId="1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0A477-1E97-46A5-BC41-EC7D8B5CBF33}">
  <dimension ref="A1:J14"/>
  <sheetViews>
    <sheetView workbookViewId="0">
      <selection activeCell="D7" sqref="D7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13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f>300*12</f>
        <v>3600</v>
      </c>
      <c r="E7" s="2">
        <v>450.24</v>
      </c>
      <c r="F7" s="2">
        <v>16.200000000000003</v>
      </c>
      <c r="G7" s="2">
        <v>0</v>
      </c>
      <c r="H7" s="2">
        <f>SUM(C7:G7)</f>
        <v>16066.44</v>
      </c>
      <c r="I7" s="2"/>
      <c r="J7" s="2"/>
    </row>
    <row r="8" spans="1:10" x14ac:dyDescent="0.25">
      <c r="B8" s="5" t="s">
        <v>2</v>
      </c>
      <c r="C8" s="2">
        <v>12000</v>
      </c>
      <c r="D8" s="2">
        <f t="shared" ref="D8:D12" si="0">300*12</f>
        <v>3600</v>
      </c>
      <c r="E8" s="2">
        <v>207.76</v>
      </c>
      <c r="F8" s="2">
        <v>10.56</v>
      </c>
      <c r="G8" s="2">
        <v>105.79</v>
      </c>
      <c r="H8" s="2">
        <f t="shared" ref="H8:H12" si="1">SUM(C8:G8)</f>
        <v>15924.11</v>
      </c>
      <c r="I8" s="2"/>
      <c r="J8" s="2"/>
    </row>
    <row r="9" spans="1:10" x14ac:dyDescent="0.25">
      <c r="B9" s="5" t="s">
        <v>3</v>
      </c>
      <c r="C9" s="2">
        <v>12000</v>
      </c>
      <c r="D9" s="2">
        <f t="shared" si="0"/>
        <v>3600</v>
      </c>
      <c r="E9" s="2">
        <v>220.51999999999998</v>
      </c>
      <c r="F9" s="2">
        <v>16.200000000000003</v>
      </c>
      <c r="G9" s="2">
        <f>5+351+200</f>
        <v>556</v>
      </c>
      <c r="H9" s="2">
        <f t="shared" si="1"/>
        <v>16392.72</v>
      </c>
      <c r="I9" s="2"/>
      <c r="J9" s="2"/>
    </row>
    <row r="10" spans="1:10" x14ac:dyDescent="0.25">
      <c r="B10" s="5" t="s">
        <v>4</v>
      </c>
      <c r="C10" s="2">
        <v>12000</v>
      </c>
      <c r="D10" s="2">
        <f t="shared" si="0"/>
        <v>3600</v>
      </c>
      <c r="E10" s="2">
        <v>782.82</v>
      </c>
      <c r="F10" s="2">
        <v>16.200000000000003</v>
      </c>
      <c r="G10" s="2">
        <f>202.21+351+500+1129.79</f>
        <v>2183</v>
      </c>
      <c r="H10" s="2">
        <f t="shared" si="1"/>
        <v>18582.02</v>
      </c>
      <c r="I10" s="2"/>
      <c r="J10" s="2"/>
    </row>
    <row r="11" spans="1:10" x14ac:dyDescent="0.25">
      <c r="B11" s="5" t="s">
        <v>5</v>
      </c>
      <c r="C11" s="2">
        <v>12000</v>
      </c>
      <c r="D11" s="2">
        <f t="shared" si="0"/>
        <v>3600</v>
      </c>
      <c r="E11" s="2">
        <v>108.08000000000001</v>
      </c>
      <c r="F11" s="2">
        <v>16.200000000000003</v>
      </c>
      <c r="G11" s="2">
        <f>550+2117.44+37-192.88</f>
        <v>2511.56</v>
      </c>
      <c r="H11" s="2">
        <f t="shared" si="1"/>
        <v>18235.84</v>
      </c>
      <c r="I11" s="2"/>
      <c r="J11" s="2"/>
    </row>
    <row r="12" spans="1:10" x14ac:dyDescent="0.25">
      <c r="B12" s="5" t="s">
        <v>6</v>
      </c>
      <c r="C12" s="2">
        <v>12000</v>
      </c>
      <c r="D12" s="2">
        <f t="shared" si="0"/>
        <v>3600</v>
      </c>
      <c r="E12" s="2">
        <v>255.35999999999996</v>
      </c>
      <c r="F12" s="2">
        <v>16.200000000000003</v>
      </c>
      <c r="G12" s="2">
        <v>0</v>
      </c>
      <c r="H12" s="2">
        <f t="shared" si="1"/>
        <v>15871.560000000001</v>
      </c>
      <c r="I12" s="2"/>
      <c r="J12" s="2"/>
    </row>
    <row r="13" spans="1:10" ht="15.75" thickBot="1" x14ac:dyDescent="0.3">
      <c r="B13" s="7" t="s">
        <v>12</v>
      </c>
      <c r="C13" s="8">
        <f>SUM(C7:C12)</f>
        <v>72000</v>
      </c>
      <c r="D13" s="8">
        <f t="shared" ref="D13:H13" si="2">SUM(D7:D12)</f>
        <v>21600</v>
      </c>
      <c r="E13" s="8">
        <f t="shared" si="2"/>
        <v>2024.78</v>
      </c>
      <c r="F13" s="8">
        <f t="shared" si="2"/>
        <v>91.560000000000016</v>
      </c>
      <c r="G13" s="8">
        <f t="shared" si="2"/>
        <v>5356.35</v>
      </c>
      <c r="H13" s="8">
        <f t="shared" si="2"/>
        <v>101072.69</v>
      </c>
      <c r="I13" s="2"/>
      <c r="J13" s="2"/>
    </row>
    <row r="14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9DE2-EC51-4AC4-B07D-4A34E42EA4F0}">
  <dimension ref="A1:K14"/>
  <sheetViews>
    <sheetView tabSelected="1" workbookViewId="0">
      <selection activeCell="T4" sqref="T4"/>
    </sheetView>
  </sheetViews>
  <sheetFormatPr defaultRowHeight="15" x14ac:dyDescent="0.25"/>
  <cols>
    <col min="1" max="1" width="9.140625" style="1"/>
    <col min="2" max="2" width="16.42578125" style="1" bestFit="1" customWidth="1"/>
    <col min="3" max="9" width="15.7109375" style="1" customWidth="1"/>
    <col min="10" max="16384" width="9.140625" style="1"/>
  </cols>
  <sheetData>
    <row r="1" spans="1:11" x14ac:dyDescent="0.25">
      <c r="A1" s="10" t="s">
        <v>14</v>
      </c>
    </row>
    <row r="2" spans="1:11" x14ac:dyDescent="0.25">
      <c r="A2" s="10" t="s">
        <v>15</v>
      </c>
    </row>
    <row r="3" spans="1:11" x14ac:dyDescent="0.25">
      <c r="A3" s="10" t="s">
        <v>16</v>
      </c>
    </row>
    <row r="4" spans="1:11" x14ac:dyDescent="0.25">
      <c r="A4" s="10"/>
    </row>
    <row r="5" spans="1:11" x14ac:dyDescent="0.25">
      <c r="B5" s="9" t="s">
        <v>27</v>
      </c>
      <c r="C5" s="9"/>
      <c r="D5" s="9"/>
      <c r="E5" s="9"/>
      <c r="F5" s="9"/>
      <c r="G5" s="9"/>
      <c r="H5" s="9"/>
      <c r="I5" s="9"/>
    </row>
    <row r="6" spans="1:11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26</v>
      </c>
      <c r="I6" s="3" t="s">
        <v>12</v>
      </c>
    </row>
    <row r="7" spans="1:11" x14ac:dyDescent="0.25">
      <c r="B7" s="4" t="s">
        <v>1</v>
      </c>
      <c r="C7" s="2">
        <v>12000</v>
      </c>
      <c r="D7" s="2">
        <f>300*12</f>
        <v>3600</v>
      </c>
      <c r="E7" s="2">
        <v>89.08</v>
      </c>
      <c r="F7" s="2">
        <v>16.200000000000003</v>
      </c>
      <c r="G7" s="2">
        <v>300</v>
      </c>
      <c r="H7" s="2">
        <v>153</v>
      </c>
      <c r="I7" s="2">
        <f>SUM(C7:H7)</f>
        <v>16158.28</v>
      </c>
      <c r="J7" s="2"/>
      <c r="K7" s="2"/>
    </row>
    <row r="8" spans="1:11" x14ac:dyDescent="0.25">
      <c r="B8" s="5" t="s">
        <v>2</v>
      </c>
      <c r="C8" s="2">
        <v>12000</v>
      </c>
      <c r="D8" s="2">
        <f t="shared" ref="D8:D12" si="0">300*12</f>
        <v>3600</v>
      </c>
      <c r="E8" s="2">
        <v>267.24</v>
      </c>
      <c r="F8" s="2">
        <v>7.32</v>
      </c>
      <c r="G8" s="2">
        <v>0</v>
      </c>
      <c r="H8" s="2">
        <v>0</v>
      </c>
      <c r="I8" s="2">
        <f t="shared" ref="I8:I12" si="1">SUM(C8:H8)</f>
        <v>15874.56</v>
      </c>
      <c r="J8" s="2"/>
      <c r="K8" s="2"/>
    </row>
    <row r="9" spans="1:11" x14ac:dyDescent="0.25">
      <c r="B9" s="5" t="s">
        <v>3</v>
      </c>
      <c r="C9" s="2">
        <v>12000</v>
      </c>
      <c r="D9" s="2">
        <f t="shared" si="0"/>
        <v>3600</v>
      </c>
      <c r="E9" s="2">
        <v>373.66</v>
      </c>
      <c r="F9" s="2">
        <v>16.200000000000003</v>
      </c>
      <c r="G9" s="2">
        <f>140+450</f>
        <v>590</v>
      </c>
      <c r="H9" s="2">
        <v>0</v>
      </c>
      <c r="I9" s="2">
        <f t="shared" si="1"/>
        <v>16579.86</v>
      </c>
      <c r="J9" s="2"/>
      <c r="K9" s="2"/>
    </row>
    <row r="10" spans="1:11" x14ac:dyDescent="0.25">
      <c r="B10" s="5" t="s">
        <v>20</v>
      </c>
      <c r="C10" s="2">
        <v>12000</v>
      </c>
      <c r="D10" s="2">
        <f t="shared" si="0"/>
        <v>3600</v>
      </c>
      <c r="E10" s="2">
        <v>749.32000000000016</v>
      </c>
      <c r="F10" s="2">
        <v>16.200000000000003</v>
      </c>
      <c r="G10" s="2">
        <v>300</v>
      </c>
      <c r="H10" s="2">
        <v>0</v>
      </c>
      <c r="I10" s="2">
        <f t="shared" si="1"/>
        <v>16665.52</v>
      </c>
      <c r="J10" s="2"/>
      <c r="K10" s="2"/>
    </row>
    <row r="11" spans="1:11" x14ac:dyDescent="0.25">
      <c r="B11" s="5" t="s">
        <v>5</v>
      </c>
      <c r="C11" s="2">
        <v>12000</v>
      </c>
      <c r="D11" s="2">
        <f t="shared" si="0"/>
        <v>3600</v>
      </c>
      <c r="E11" s="2">
        <v>91.699999999999989</v>
      </c>
      <c r="F11" s="2">
        <v>10.56</v>
      </c>
      <c r="G11" s="2">
        <v>0</v>
      </c>
      <c r="H11" s="2">
        <v>0</v>
      </c>
      <c r="I11" s="2">
        <f t="shared" si="1"/>
        <v>15702.26</v>
      </c>
      <c r="J11" s="2"/>
      <c r="K11" s="2"/>
    </row>
    <row r="12" spans="1:11" x14ac:dyDescent="0.25">
      <c r="B12" s="5" t="s">
        <v>6</v>
      </c>
      <c r="C12" s="2">
        <v>12000</v>
      </c>
      <c r="D12" s="2">
        <f t="shared" si="0"/>
        <v>3600</v>
      </c>
      <c r="E12" s="2">
        <v>288.2</v>
      </c>
      <c r="F12" s="2">
        <v>16.200000000000003</v>
      </c>
      <c r="G12" s="2">
        <v>0</v>
      </c>
      <c r="H12" s="2">
        <v>0</v>
      </c>
      <c r="I12" s="2">
        <f t="shared" si="1"/>
        <v>15904.400000000001</v>
      </c>
      <c r="J12" s="2"/>
      <c r="K12" s="2"/>
    </row>
    <row r="13" spans="1:11" ht="15.75" thickBot="1" x14ac:dyDescent="0.3">
      <c r="B13" s="7" t="s">
        <v>12</v>
      </c>
      <c r="C13" s="8">
        <f>SUM(C7:C12)</f>
        <v>72000</v>
      </c>
      <c r="D13" s="8">
        <f t="shared" ref="D13:I13" si="2">SUM(D7:D12)</f>
        <v>21600</v>
      </c>
      <c r="E13" s="8">
        <f t="shared" si="2"/>
        <v>1859.2000000000003</v>
      </c>
      <c r="F13" s="8">
        <f t="shared" si="2"/>
        <v>82.68</v>
      </c>
      <c r="G13" s="8">
        <f t="shared" si="2"/>
        <v>1190</v>
      </c>
      <c r="H13" s="8">
        <f t="shared" si="2"/>
        <v>153</v>
      </c>
      <c r="I13" s="8">
        <f t="shared" si="2"/>
        <v>96884.88</v>
      </c>
      <c r="J13" s="2"/>
      <c r="K13" s="2"/>
    </row>
    <row r="14" spans="1:11" ht="15.75" thickTop="1" x14ac:dyDescent="0.25"/>
  </sheetData>
  <mergeCells count="1">
    <mergeCell ref="B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4A1F-ABA4-4260-81BA-BA4299591EA2}">
  <dimension ref="A1:K14"/>
  <sheetViews>
    <sheetView workbookViewId="0">
      <selection activeCell="F11" sqref="F11"/>
    </sheetView>
  </sheetViews>
  <sheetFormatPr defaultRowHeight="15" x14ac:dyDescent="0.25"/>
  <cols>
    <col min="1" max="1" width="9.140625" style="1"/>
    <col min="2" max="2" width="16.42578125" style="1" bestFit="1" customWidth="1"/>
    <col min="3" max="9" width="15.7109375" style="1" customWidth="1"/>
    <col min="10" max="16384" width="9.140625" style="1"/>
  </cols>
  <sheetData>
    <row r="1" spans="1:11" x14ac:dyDescent="0.25">
      <c r="A1" s="10" t="s">
        <v>14</v>
      </c>
    </row>
    <row r="2" spans="1:11" x14ac:dyDescent="0.25">
      <c r="A2" s="10" t="s">
        <v>15</v>
      </c>
    </row>
    <row r="3" spans="1:11" x14ac:dyDescent="0.25">
      <c r="A3" s="10" t="s">
        <v>16</v>
      </c>
    </row>
    <row r="4" spans="1:11" x14ac:dyDescent="0.25">
      <c r="A4" s="10"/>
    </row>
    <row r="5" spans="1:11" x14ac:dyDescent="0.25">
      <c r="B5" s="9" t="s">
        <v>28</v>
      </c>
      <c r="C5" s="9"/>
      <c r="D5" s="9"/>
      <c r="E5" s="9"/>
      <c r="F5" s="9"/>
      <c r="G5" s="9"/>
      <c r="H5" s="9"/>
      <c r="I5" s="9"/>
    </row>
    <row r="6" spans="1:11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26</v>
      </c>
      <c r="I6" s="3" t="s">
        <v>12</v>
      </c>
    </row>
    <row r="7" spans="1:11" x14ac:dyDescent="0.25">
      <c r="B7" s="4" t="s">
        <v>1</v>
      </c>
      <c r="C7" s="2">
        <v>12000</v>
      </c>
      <c r="D7" s="2">
        <f>300*12</f>
        <v>3600</v>
      </c>
      <c r="E7" s="2">
        <v>0</v>
      </c>
      <c r="F7" s="2">
        <v>16.200000000000003</v>
      </c>
      <c r="G7" s="2">
        <f>125.96+200</f>
        <v>325.95999999999998</v>
      </c>
      <c r="H7" s="2">
        <v>153</v>
      </c>
      <c r="I7" s="2">
        <f>SUM(C7:H7)</f>
        <v>16095.16</v>
      </c>
      <c r="J7" s="2"/>
      <c r="K7" s="2"/>
    </row>
    <row r="8" spans="1:11" x14ac:dyDescent="0.25">
      <c r="B8" s="5" t="s">
        <v>2</v>
      </c>
      <c r="C8" s="2">
        <v>12000</v>
      </c>
      <c r="D8" s="2">
        <f>300*10</f>
        <v>3000</v>
      </c>
      <c r="E8" s="2">
        <f>22.78+22.78+22.78+22.78+22.78+22.78+22.78+22.78+22.78+22.78</f>
        <v>227.8</v>
      </c>
      <c r="F8" s="2">
        <v>7.32</v>
      </c>
      <c r="G8" s="2">
        <v>0</v>
      </c>
      <c r="H8" s="2">
        <v>0</v>
      </c>
      <c r="I8" s="2">
        <f t="shared" ref="I8:I12" si="0">SUM(C8:H8)</f>
        <v>15235.119999999999</v>
      </c>
      <c r="J8" s="2"/>
      <c r="K8" s="2"/>
    </row>
    <row r="9" spans="1:11" x14ac:dyDescent="0.25">
      <c r="B9" s="5" t="s">
        <v>3</v>
      </c>
      <c r="C9" s="2">
        <v>12000</v>
      </c>
      <c r="D9" s="2">
        <f t="shared" ref="D8:D12" si="1">300*12</f>
        <v>3600</v>
      </c>
      <c r="E9" s="2">
        <f>4.82+4.82+4.82+4.82+4.82+4.82+4.82+4.82+4.82+4.82+4.82+4.82</f>
        <v>57.84</v>
      </c>
      <c r="F9" s="2">
        <v>16.200000000000003</v>
      </c>
      <c r="G9" s="2">
        <f>100+101.84+300+692.66+211.72+300+164.82</f>
        <v>1871.04</v>
      </c>
      <c r="H9" s="2">
        <v>0</v>
      </c>
      <c r="I9" s="2">
        <f t="shared" si="0"/>
        <v>17545.080000000002</v>
      </c>
      <c r="J9" s="2"/>
      <c r="K9" s="2"/>
    </row>
    <row r="10" spans="1:11" x14ac:dyDescent="0.25">
      <c r="B10" s="5" t="s">
        <v>20</v>
      </c>
      <c r="C10" s="2">
        <v>12000</v>
      </c>
      <c r="D10" s="2">
        <f t="shared" si="1"/>
        <v>3600</v>
      </c>
      <c r="E10" s="2">
        <f>58.96+58.96+58.96+58.96+58.96+117.92+58.96+58.96+58.96+58.96+58.96+58.96</f>
        <v>766.48000000000013</v>
      </c>
      <c r="F10" s="2">
        <v>16.200000000000003</v>
      </c>
      <c r="G10" s="2">
        <f>100+100+100</f>
        <v>300</v>
      </c>
      <c r="H10" s="2">
        <v>0</v>
      </c>
      <c r="I10" s="2">
        <f t="shared" si="0"/>
        <v>16682.68</v>
      </c>
      <c r="J10" s="2"/>
      <c r="K10" s="2"/>
    </row>
    <row r="11" spans="1:11" x14ac:dyDescent="0.25">
      <c r="B11" s="5" t="s">
        <v>5</v>
      </c>
      <c r="C11" s="2">
        <v>12000</v>
      </c>
      <c r="D11" s="2">
        <f t="shared" si="1"/>
        <v>3600</v>
      </c>
      <c r="E11" s="2">
        <f>9.38+9.38+9.38+9.38+9.38+9.38+9.38+9.38+9.38+9.38+9.38</f>
        <v>103.17999999999999</v>
      </c>
      <c r="F11" s="2">
        <v>10.56</v>
      </c>
      <c r="G11" s="2">
        <v>0</v>
      </c>
      <c r="H11" s="2">
        <v>0</v>
      </c>
      <c r="I11" s="2">
        <f t="shared" si="0"/>
        <v>15713.74</v>
      </c>
      <c r="J11" s="2"/>
      <c r="K11" s="2"/>
    </row>
    <row r="12" spans="1:11" x14ac:dyDescent="0.25">
      <c r="B12" s="5" t="s">
        <v>6</v>
      </c>
      <c r="C12" s="2">
        <v>12000</v>
      </c>
      <c r="D12" s="2">
        <f t="shared" si="1"/>
        <v>3600</v>
      </c>
      <c r="E12" s="2">
        <f>26.8+26.8+26.8+26.8+26.8+26.8+26.8+26.8+26.8+26.8+26.8+26.8</f>
        <v>321.60000000000008</v>
      </c>
      <c r="F12" s="2">
        <v>16.200000000000003</v>
      </c>
      <c r="G12" s="2">
        <v>0</v>
      </c>
      <c r="H12" s="2">
        <v>0</v>
      </c>
      <c r="I12" s="2">
        <f t="shared" si="0"/>
        <v>15937.800000000001</v>
      </c>
      <c r="J12" s="2"/>
      <c r="K12" s="2"/>
    </row>
    <row r="13" spans="1:11" ht="15.75" thickBot="1" x14ac:dyDescent="0.3">
      <c r="B13" s="7" t="s">
        <v>12</v>
      </c>
      <c r="C13" s="8">
        <f>SUM(C7:C12)</f>
        <v>72000</v>
      </c>
      <c r="D13" s="8">
        <f t="shared" ref="D13:I13" si="2">SUM(D7:D12)</f>
        <v>21000</v>
      </c>
      <c r="E13" s="8">
        <f t="shared" si="2"/>
        <v>1476.9000000000003</v>
      </c>
      <c r="F13" s="8">
        <f t="shared" si="2"/>
        <v>82.68</v>
      </c>
      <c r="G13" s="8">
        <f t="shared" si="2"/>
        <v>2497</v>
      </c>
      <c r="H13" s="8">
        <f t="shared" si="2"/>
        <v>153</v>
      </c>
      <c r="I13" s="8">
        <f t="shared" si="2"/>
        <v>97209.580000000016</v>
      </c>
      <c r="J13" s="2"/>
      <c r="K13" s="2"/>
    </row>
    <row r="14" spans="1:11" ht="15.75" thickTop="1" x14ac:dyDescent="0.25"/>
  </sheetData>
  <mergeCells count="1">
    <mergeCell ref="B5:I5"/>
  </mergeCells>
  <pageMargins left="0.7" right="0.7" top="0.75" bottom="0.75" header="0.3" footer="0.3"/>
  <ignoredErrors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6EB8-423B-4ED2-9BA1-B8377628FBBE}">
  <dimension ref="A1:J14"/>
  <sheetViews>
    <sheetView workbookViewId="0">
      <selection activeCell="D13" sqref="D13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17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f>300*12</f>
        <v>3600</v>
      </c>
      <c r="E7" s="2">
        <v>565.79999999999995</v>
      </c>
      <c r="F7" s="2">
        <v>16.200000000000003</v>
      </c>
      <c r="G7" s="2">
        <f>220+155.67</f>
        <v>375.66999999999996</v>
      </c>
      <c r="H7" s="2">
        <f>SUM(C7:G7)</f>
        <v>16557.669999999998</v>
      </c>
      <c r="I7" s="2"/>
      <c r="J7" s="2"/>
    </row>
    <row r="8" spans="1:10" x14ac:dyDescent="0.25">
      <c r="B8" s="5" t="s">
        <v>2</v>
      </c>
      <c r="C8" s="2">
        <v>12000</v>
      </c>
      <c r="D8" s="2">
        <f>300*11</f>
        <v>3300</v>
      </c>
      <c r="E8" s="2">
        <v>224.25</v>
      </c>
      <c r="F8" s="2">
        <v>10.56</v>
      </c>
      <c r="G8" s="2">
        <v>100</v>
      </c>
      <c r="H8" s="2">
        <f t="shared" ref="H8:H12" si="0">SUM(C8:G8)</f>
        <v>15634.81</v>
      </c>
      <c r="I8" s="2"/>
      <c r="J8" s="2"/>
    </row>
    <row r="9" spans="1:10" x14ac:dyDescent="0.25">
      <c r="B9" s="5" t="s">
        <v>3</v>
      </c>
      <c r="C9" s="2">
        <v>12000</v>
      </c>
      <c r="D9" s="2">
        <v>3600</v>
      </c>
      <c r="E9" s="2">
        <v>149.62</v>
      </c>
      <c r="F9" s="2">
        <v>16.200000000000003</v>
      </c>
      <c r="G9" s="2">
        <f>220+155.67</f>
        <v>375.66999999999996</v>
      </c>
      <c r="H9" s="2">
        <f t="shared" si="0"/>
        <v>16141.490000000002</v>
      </c>
      <c r="I9" s="2"/>
      <c r="J9" s="2"/>
    </row>
    <row r="10" spans="1:10" x14ac:dyDescent="0.25">
      <c r="B10" s="5" t="s">
        <v>4</v>
      </c>
      <c r="C10" s="2">
        <v>12000</v>
      </c>
      <c r="D10" s="2">
        <v>3600</v>
      </c>
      <c r="E10" s="2">
        <v>617.56000000000006</v>
      </c>
      <c r="F10" s="2">
        <v>16.200000000000003</v>
      </c>
      <c r="G10" s="2">
        <v>137</v>
      </c>
      <c r="H10" s="2">
        <f t="shared" si="0"/>
        <v>16370.76</v>
      </c>
      <c r="I10" s="2"/>
      <c r="J10" s="2"/>
    </row>
    <row r="11" spans="1:10" x14ac:dyDescent="0.25">
      <c r="B11" s="5" t="s">
        <v>5</v>
      </c>
      <c r="C11" s="2">
        <v>12000</v>
      </c>
      <c r="D11" s="2">
        <v>3600</v>
      </c>
      <c r="E11" s="2">
        <v>110.4</v>
      </c>
      <c r="F11" s="2">
        <v>16.200000000000003</v>
      </c>
      <c r="G11" s="2">
        <f>1992.9+355.5+400+1568.29</f>
        <v>4316.6900000000005</v>
      </c>
      <c r="H11" s="2">
        <f t="shared" si="0"/>
        <v>20043.29</v>
      </c>
      <c r="I11" s="2"/>
      <c r="J11" s="2"/>
    </row>
    <row r="12" spans="1:10" x14ac:dyDescent="0.25">
      <c r="B12" s="5" t="s">
        <v>6</v>
      </c>
      <c r="C12" s="2">
        <v>12000</v>
      </c>
      <c r="D12" s="2">
        <v>3600</v>
      </c>
      <c r="E12" s="2">
        <v>296.7</v>
      </c>
      <c r="F12" s="2">
        <v>16.200000000000003</v>
      </c>
      <c r="G12" s="2">
        <v>255.66</v>
      </c>
      <c r="H12" s="2">
        <f t="shared" si="0"/>
        <v>16168.560000000001</v>
      </c>
      <c r="I12" s="2"/>
      <c r="J12" s="2"/>
    </row>
    <row r="13" spans="1:10" ht="15.75" thickBot="1" x14ac:dyDescent="0.3">
      <c r="B13" s="7" t="s">
        <v>12</v>
      </c>
      <c r="C13" s="8">
        <f>SUM(C7:C12)</f>
        <v>72000</v>
      </c>
      <c r="D13" s="8">
        <f t="shared" ref="D13:H13" si="1">SUM(D7:D12)</f>
        <v>21300</v>
      </c>
      <c r="E13" s="8">
        <f t="shared" si="1"/>
        <v>1964.3300000000002</v>
      </c>
      <c r="F13" s="8">
        <f t="shared" si="1"/>
        <v>91.560000000000016</v>
      </c>
      <c r="G13" s="8">
        <f t="shared" si="1"/>
        <v>5560.6900000000005</v>
      </c>
      <c r="H13" s="8">
        <f t="shared" si="1"/>
        <v>100916.58</v>
      </c>
      <c r="I13" s="2"/>
      <c r="J13" s="2"/>
    </row>
    <row r="14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FEE07-8328-4252-8B1F-7C96860426D2}">
  <dimension ref="A1:J14"/>
  <sheetViews>
    <sheetView workbookViewId="0">
      <selection activeCell="D28" sqref="D28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18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v>3600</v>
      </c>
      <c r="E7" s="2">
        <v>773.28</v>
      </c>
      <c r="F7" s="2">
        <v>16.200000000000003</v>
      </c>
      <c r="G7" s="2">
        <f>264.14+700</f>
        <v>964.14</v>
      </c>
      <c r="H7" s="2">
        <f>SUM(C7:G7)</f>
        <v>17353.62</v>
      </c>
      <c r="I7" s="2"/>
      <c r="J7" s="2"/>
    </row>
    <row r="8" spans="1:10" x14ac:dyDescent="0.25">
      <c r="B8" s="5" t="s">
        <v>2</v>
      </c>
      <c r="C8" s="2">
        <v>12000</v>
      </c>
      <c r="D8" s="2">
        <v>3600</v>
      </c>
      <c r="E8" s="2">
        <v>227.88</v>
      </c>
      <c r="F8" s="2">
        <v>10.56</v>
      </c>
      <c r="G8" s="2">
        <v>200</v>
      </c>
      <c r="H8" s="2">
        <f t="shared" ref="H8:H12" si="0">SUM(C8:G8)</f>
        <v>16038.439999999999</v>
      </c>
      <c r="I8" s="2"/>
      <c r="J8" s="2"/>
    </row>
    <row r="9" spans="1:10" x14ac:dyDescent="0.25">
      <c r="B9" s="5" t="s">
        <v>3</v>
      </c>
      <c r="C9" s="2">
        <v>12000</v>
      </c>
      <c r="D9" s="2">
        <v>3600</v>
      </c>
      <c r="E9" s="2">
        <v>298.20999999999998</v>
      </c>
      <c r="F9" s="2">
        <v>16.200000000000003</v>
      </c>
      <c r="G9" s="2">
        <f>210.14+54+700</f>
        <v>964.14</v>
      </c>
      <c r="H9" s="2">
        <f t="shared" si="0"/>
        <v>16878.55</v>
      </c>
      <c r="I9" s="2"/>
      <c r="J9" s="2"/>
    </row>
    <row r="10" spans="1:10" x14ac:dyDescent="0.25">
      <c r="B10" s="5" t="s">
        <v>4</v>
      </c>
      <c r="C10" s="2">
        <v>12000</v>
      </c>
      <c r="D10" s="2">
        <v>3600</v>
      </c>
      <c r="E10" s="2">
        <v>617.76</v>
      </c>
      <c r="F10" s="2">
        <v>16.200000000000003</v>
      </c>
      <c r="G10" s="2">
        <f>41.54+300</f>
        <v>341.54</v>
      </c>
      <c r="H10" s="2">
        <f t="shared" si="0"/>
        <v>16575.5</v>
      </c>
      <c r="I10" s="2"/>
      <c r="J10" s="2"/>
    </row>
    <row r="11" spans="1:10" x14ac:dyDescent="0.25">
      <c r="B11" s="5" t="s">
        <v>5</v>
      </c>
      <c r="C11" s="2">
        <v>12000</v>
      </c>
      <c r="D11" s="2">
        <v>3600</v>
      </c>
      <c r="E11" s="2">
        <v>120.66</v>
      </c>
      <c r="F11" s="2">
        <v>16.200000000000003</v>
      </c>
      <c r="G11" s="2">
        <f>1919.57+481.5+500</f>
        <v>2901.0699999999997</v>
      </c>
      <c r="H11" s="2">
        <f t="shared" si="0"/>
        <v>18637.93</v>
      </c>
      <c r="I11" s="2"/>
      <c r="J11" s="2"/>
    </row>
    <row r="12" spans="1:10" x14ac:dyDescent="0.25">
      <c r="B12" s="5" t="s">
        <v>6</v>
      </c>
      <c r="C12" s="2">
        <v>12000</v>
      </c>
      <c r="D12" s="2">
        <v>3600</v>
      </c>
      <c r="E12" s="2">
        <v>267.84000000000003</v>
      </c>
      <c r="F12" s="2">
        <v>16.200000000000003</v>
      </c>
      <c r="G12" s="2">
        <v>200</v>
      </c>
      <c r="H12" s="2">
        <f t="shared" si="0"/>
        <v>16084.04</v>
      </c>
      <c r="I12" s="2"/>
      <c r="J12" s="2"/>
    </row>
    <row r="13" spans="1:10" ht="15.75" thickBot="1" x14ac:dyDescent="0.3">
      <c r="B13" s="7" t="s">
        <v>12</v>
      </c>
      <c r="C13" s="8">
        <f>SUM(C7:C12)</f>
        <v>72000</v>
      </c>
      <c r="D13" s="8">
        <f t="shared" ref="D13:H13" si="1">SUM(D7:D12)</f>
        <v>21600</v>
      </c>
      <c r="E13" s="8">
        <f t="shared" si="1"/>
        <v>2305.63</v>
      </c>
      <c r="F13" s="8">
        <f t="shared" si="1"/>
        <v>91.560000000000016</v>
      </c>
      <c r="G13" s="8">
        <f t="shared" si="1"/>
        <v>5570.8899999999994</v>
      </c>
      <c r="H13" s="8">
        <f t="shared" si="1"/>
        <v>101568.08000000002</v>
      </c>
      <c r="I13" s="2"/>
      <c r="J13" s="2"/>
    </row>
    <row r="14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4731-A723-4F01-9162-6E0D5435F0CA}">
  <dimension ref="A1:J15"/>
  <sheetViews>
    <sheetView workbookViewId="0">
      <selection activeCell="D14" sqref="D14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19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v>3600</v>
      </c>
      <c r="E7" s="2">
        <v>523.23</v>
      </c>
      <c r="F7" s="2">
        <v>16.200000000000003</v>
      </c>
      <c r="G7" s="2">
        <f>224.92+300</f>
        <v>524.91999999999996</v>
      </c>
      <c r="H7" s="2">
        <f>SUM(C7:G7)</f>
        <v>16664.349999999999</v>
      </c>
      <c r="I7" s="2"/>
      <c r="J7" s="2"/>
    </row>
    <row r="8" spans="1:10" x14ac:dyDescent="0.25">
      <c r="B8" s="5" t="s">
        <v>2</v>
      </c>
      <c r="C8" s="2">
        <v>12000</v>
      </c>
      <c r="D8" s="2">
        <v>3600</v>
      </c>
      <c r="E8" s="2">
        <v>207.58000000000004</v>
      </c>
      <c r="F8" s="2">
        <v>7.32</v>
      </c>
      <c r="G8" s="2">
        <v>0</v>
      </c>
      <c r="H8" s="2">
        <f t="shared" ref="H8:H13" si="0">SUM(C8:G8)</f>
        <v>15814.9</v>
      </c>
      <c r="I8" s="2"/>
      <c r="J8" s="2"/>
    </row>
    <row r="9" spans="1:10" x14ac:dyDescent="0.25">
      <c r="B9" s="5" t="s">
        <v>3</v>
      </c>
      <c r="C9" s="2">
        <v>12000</v>
      </c>
      <c r="D9" s="2">
        <v>3600</v>
      </c>
      <c r="E9" s="2">
        <v>577.36000000000013</v>
      </c>
      <c r="F9" s="2">
        <v>16.200000000000003</v>
      </c>
      <c r="G9" s="2">
        <f>1403.74+76+700</f>
        <v>2179.7399999999998</v>
      </c>
      <c r="H9" s="2">
        <f t="shared" si="0"/>
        <v>18373.300000000003</v>
      </c>
      <c r="I9" s="2"/>
      <c r="J9" s="2"/>
    </row>
    <row r="10" spans="1:10" x14ac:dyDescent="0.25">
      <c r="B10" s="5" t="s">
        <v>4</v>
      </c>
      <c r="C10" s="2">
        <v>4000</v>
      </c>
      <c r="D10" s="2">
        <f>4*300</f>
        <v>1200</v>
      </c>
      <c r="E10" s="2">
        <v>162.63999999999999</v>
      </c>
      <c r="F10" s="2">
        <v>5.4</v>
      </c>
      <c r="G10" s="2">
        <v>0</v>
      </c>
      <c r="H10" s="2">
        <f t="shared" si="0"/>
        <v>5368.04</v>
      </c>
      <c r="I10" s="2"/>
      <c r="J10" s="2"/>
    </row>
    <row r="11" spans="1:10" x14ac:dyDescent="0.25">
      <c r="B11" s="5" t="s">
        <v>20</v>
      </c>
      <c r="C11" s="2">
        <v>3000</v>
      </c>
      <c r="D11" s="2">
        <f>300*3</f>
        <v>900</v>
      </c>
      <c r="E11" s="2">
        <v>116.95</v>
      </c>
      <c r="F11" s="2">
        <v>4.05</v>
      </c>
      <c r="G11" s="2">
        <v>1898</v>
      </c>
      <c r="H11" s="2">
        <f t="shared" si="0"/>
        <v>5919</v>
      </c>
      <c r="I11" s="2"/>
      <c r="J11" s="2"/>
    </row>
    <row r="12" spans="1:10" x14ac:dyDescent="0.25">
      <c r="B12" s="5" t="s">
        <v>5</v>
      </c>
      <c r="C12" s="2">
        <v>12000</v>
      </c>
      <c r="D12" s="2">
        <v>3600</v>
      </c>
      <c r="E12" s="2">
        <v>89.35</v>
      </c>
      <c r="F12" s="2">
        <v>16.200000000000003</v>
      </c>
      <c r="G12" s="2">
        <v>102</v>
      </c>
      <c r="H12" s="2">
        <f t="shared" si="0"/>
        <v>15807.550000000001</v>
      </c>
      <c r="I12" s="2"/>
      <c r="J12" s="2"/>
    </row>
    <row r="13" spans="1:10" x14ac:dyDescent="0.25">
      <c r="B13" s="5" t="s">
        <v>6</v>
      </c>
      <c r="C13" s="2">
        <v>12000</v>
      </c>
      <c r="D13" s="2">
        <v>3600</v>
      </c>
      <c r="E13" s="2">
        <v>222.55999999999997</v>
      </c>
      <c r="F13" s="2">
        <v>16.200000000000003</v>
      </c>
      <c r="G13" s="2">
        <v>0</v>
      </c>
      <c r="H13" s="2">
        <f t="shared" si="0"/>
        <v>15838.76</v>
      </c>
      <c r="I13" s="2"/>
      <c r="J13" s="2"/>
    </row>
    <row r="14" spans="1:10" ht="15.75" thickBot="1" x14ac:dyDescent="0.3">
      <c r="B14" s="7" t="s">
        <v>12</v>
      </c>
      <c r="C14" s="8">
        <f>SUM(C7:C13)</f>
        <v>67000</v>
      </c>
      <c r="D14" s="8">
        <f t="shared" ref="D14:H14" si="1">SUM(D7:D13)</f>
        <v>20100</v>
      </c>
      <c r="E14" s="8">
        <f t="shared" si="1"/>
        <v>1899.6699999999998</v>
      </c>
      <c r="F14" s="8">
        <f t="shared" si="1"/>
        <v>81.570000000000007</v>
      </c>
      <c r="G14" s="8">
        <f t="shared" si="1"/>
        <v>4704.66</v>
      </c>
      <c r="H14" s="8">
        <f t="shared" si="1"/>
        <v>93785.9</v>
      </c>
      <c r="I14" s="2"/>
      <c r="J14" s="2"/>
    </row>
    <row r="15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1492-877B-4DB4-9A53-730B691ACD8C}">
  <dimension ref="A1:J14"/>
  <sheetViews>
    <sheetView workbookViewId="0">
      <selection activeCell="E18" sqref="E18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21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f>300*13</f>
        <v>3900</v>
      </c>
      <c r="E7" s="2">
        <v>392.81</v>
      </c>
      <c r="F7" s="2">
        <v>16.200000000000003</v>
      </c>
      <c r="G7" s="2">
        <f>500+344.49</f>
        <v>844.49</v>
      </c>
      <c r="H7" s="2">
        <f>SUM(C7:G7)</f>
        <v>17153.5</v>
      </c>
      <c r="I7" s="2"/>
      <c r="J7" s="2"/>
    </row>
    <row r="8" spans="1:10" x14ac:dyDescent="0.25">
      <c r="B8" s="5" t="s">
        <v>2</v>
      </c>
      <c r="C8" s="2">
        <v>12000</v>
      </c>
      <c r="D8" s="2">
        <f t="shared" ref="D8:D12" si="0">300*13</f>
        <v>3900</v>
      </c>
      <c r="E8" s="2">
        <v>322.30000000000007</v>
      </c>
      <c r="F8" s="2">
        <v>7.32</v>
      </c>
      <c r="G8" s="2">
        <v>300</v>
      </c>
      <c r="H8" s="2">
        <f t="shared" ref="H8:H12" si="1">SUM(C8:G8)</f>
        <v>16529.62</v>
      </c>
      <c r="I8" s="2"/>
      <c r="J8" s="2"/>
    </row>
    <row r="9" spans="1:10" x14ac:dyDescent="0.25">
      <c r="B9" s="5" t="s">
        <v>3</v>
      </c>
      <c r="C9" s="2">
        <v>12000</v>
      </c>
      <c r="D9" s="2">
        <f t="shared" si="0"/>
        <v>3900</v>
      </c>
      <c r="E9" s="2">
        <v>255.88</v>
      </c>
      <c r="F9" s="2">
        <v>16.200000000000003</v>
      </c>
      <c r="G9" s="2">
        <f>638.55+700</f>
        <v>1338.55</v>
      </c>
      <c r="H9" s="2">
        <f t="shared" si="1"/>
        <v>17510.63</v>
      </c>
      <c r="I9" s="2"/>
      <c r="J9" s="2"/>
    </row>
    <row r="10" spans="1:10" x14ac:dyDescent="0.25">
      <c r="B10" s="5" t="s">
        <v>20</v>
      </c>
      <c r="C10" s="2">
        <v>12000</v>
      </c>
      <c r="D10" s="2">
        <f t="shared" si="0"/>
        <v>3900</v>
      </c>
      <c r="E10" s="2">
        <v>866.44999999999993</v>
      </c>
      <c r="F10" s="2">
        <v>16.200000000000003</v>
      </c>
      <c r="G10" s="2">
        <f>3939+2223.29+1100+100</f>
        <v>7362.29</v>
      </c>
      <c r="H10" s="2">
        <f t="shared" si="1"/>
        <v>24144.940000000002</v>
      </c>
      <c r="I10" s="2"/>
      <c r="J10" s="2"/>
    </row>
    <row r="11" spans="1:10" x14ac:dyDescent="0.25">
      <c r="B11" s="5" t="s">
        <v>5</v>
      </c>
      <c r="C11" s="2">
        <v>12000</v>
      </c>
      <c r="D11" s="2">
        <f t="shared" si="0"/>
        <v>3900</v>
      </c>
      <c r="E11" s="2">
        <v>188.32</v>
      </c>
      <c r="F11" s="2">
        <v>10.56</v>
      </c>
      <c r="G11" s="2">
        <f>118+1730.66+300+174</f>
        <v>2322.66</v>
      </c>
      <c r="H11" s="2">
        <f t="shared" si="1"/>
        <v>18421.54</v>
      </c>
      <c r="I11" s="2"/>
      <c r="J11" s="2"/>
    </row>
    <row r="12" spans="1:10" x14ac:dyDescent="0.25">
      <c r="B12" s="5" t="s">
        <v>6</v>
      </c>
      <c r="C12" s="2">
        <v>12000</v>
      </c>
      <c r="D12" s="2">
        <f t="shared" si="0"/>
        <v>3900</v>
      </c>
      <c r="E12" s="2">
        <v>431.17000000000007</v>
      </c>
      <c r="F12" s="2">
        <v>16.200000000000003</v>
      </c>
      <c r="G12" s="2">
        <v>400</v>
      </c>
      <c r="H12" s="2">
        <f t="shared" si="1"/>
        <v>16747.370000000003</v>
      </c>
      <c r="I12" s="2"/>
      <c r="J12" s="2"/>
    </row>
    <row r="13" spans="1:10" ht="15.75" thickBot="1" x14ac:dyDescent="0.3">
      <c r="B13" s="7" t="s">
        <v>12</v>
      </c>
      <c r="C13" s="8">
        <f>SUM(C7:C12)</f>
        <v>72000</v>
      </c>
      <c r="D13" s="8">
        <f t="shared" ref="D13:H13" si="2">SUM(D7:D12)</f>
        <v>23400</v>
      </c>
      <c r="E13" s="8">
        <f t="shared" si="2"/>
        <v>2456.9300000000003</v>
      </c>
      <c r="F13" s="8">
        <f t="shared" si="2"/>
        <v>82.68</v>
      </c>
      <c r="G13" s="8">
        <f t="shared" si="2"/>
        <v>12567.99</v>
      </c>
      <c r="H13" s="8">
        <f t="shared" si="2"/>
        <v>110507.6</v>
      </c>
      <c r="I13" s="2"/>
      <c r="J13" s="2"/>
    </row>
    <row r="14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37B5-87F2-4826-A82E-B03B0F5EE302}">
  <dimension ref="A1:J14"/>
  <sheetViews>
    <sheetView workbookViewId="0">
      <selection activeCell="E28" sqref="E28:E29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22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f>300*13</f>
        <v>3900</v>
      </c>
      <c r="E7" s="2">
        <v>392.81</v>
      </c>
      <c r="F7" s="2">
        <v>16.200000000000003</v>
      </c>
      <c r="G7" s="2">
        <f>500+344.49</f>
        <v>844.49</v>
      </c>
      <c r="H7" s="2">
        <f>SUM(C7:G7)</f>
        <v>17153.5</v>
      </c>
      <c r="I7" s="2"/>
      <c r="J7" s="2"/>
    </row>
    <row r="8" spans="1:10" x14ac:dyDescent="0.25">
      <c r="B8" s="5" t="s">
        <v>2</v>
      </c>
      <c r="C8" s="2">
        <v>12000</v>
      </c>
      <c r="D8" s="2">
        <f t="shared" ref="D8:D12" si="0">300*13</f>
        <v>3900</v>
      </c>
      <c r="E8" s="2">
        <v>322.30000000000007</v>
      </c>
      <c r="F8" s="2">
        <v>7.32</v>
      </c>
      <c r="G8" s="2">
        <v>300</v>
      </c>
      <c r="H8" s="2">
        <f t="shared" ref="H8:H12" si="1">SUM(C8:G8)</f>
        <v>16529.62</v>
      </c>
      <c r="I8" s="2"/>
      <c r="J8" s="2"/>
    </row>
    <row r="9" spans="1:10" x14ac:dyDescent="0.25">
      <c r="B9" s="5" t="s">
        <v>3</v>
      </c>
      <c r="C9" s="2">
        <v>12000</v>
      </c>
      <c r="D9" s="2">
        <f t="shared" si="0"/>
        <v>3900</v>
      </c>
      <c r="E9" s="2">
        <v>255.88</v>
      </c>
      <c r="F9" s="2">
        <v>16.200000000000003</v>
      </c>
      <c r="G9" s="2">
        <f>638.55+700</f>
        <v>1338.55</v>
      </c>
      <c r="H9" s="2">
        <f t="shared" si="1"/>
        <v>17510.63</v>
      </c>
      <c r="I9" s="2"/>
      <c r="J9" s="2"/>
    </row>
    <row r="10" spans="1:10" x14ac:dyDescent="0.25">
      <c r="B10" s="5" t="s">
        <v>20</v>
      </c>
      <c r="C10" s="2">
        <v>12000</v>
      </c>
      <c r="D10" s="2">
        <f t="shared" si="0"/>
        <v>3900</v>
      </c>
      <c r="E10" s="2">
        <v>866.44999999999993</v>
      </c>
      <c r="F10" s="2">
        <v>16.200000000000003</v>
      </c>
      <c r="G10" s="2">
        <f>3939+2223.29+1100+100</f>
        <v>7362.29</v>
      </c>
      <c r="H10" s="2">
        <f t="shared" si="1"/>
        <v>24144.940000000002</v>
      </c>
      <c r="I10" s="2"/>
      <c r="J10" s="2"/>
    </row>
    <row r="11" spans="1:10" x14ac:dyDescent="0.25">
      <c r="B11" s="5" t="s">
        <v>5</v>
      </c>
      <c r="C11" s="2">
        <v>12000</v>
      </c>
      <c r="D11" s="2">
        <f t="shared" si="0"/>
        <v>3900</v>
      </c>
      <c r="E11" s="2">
        <v>188.32</v>
      </c>
      <c r="F11" s="2">
        <v>10.56</v>
      </c>
      <c r="G11" s="2">
        <f>118+1730.66+300+174</f>
        <v>2322.66</v>
      </c>
      <c r="H11" s="2">
        <f t="shared" si="1"/>
        <v>18421.54</v>
      </c>
      <c r="I11" s="2"/>
      <c r="J11" s="2"/>
    </row>
    <row r="12" spans="1:10" x14ac:dyDescent="0.25">
      <c r="B12" s="5" t="s">
        <v>6</v>
      </c>
      <c r="C12" s="2">
        <v>12000</v>
      </c>
      <c r="D12" s="2">
        <f t="shared" si="0"/>
        <v>3900</v>
      </c>
      <c r="E12" s="2">
        <v>431.17000000000007</v>
      </c>
      <c r="F12" s="2">
        <v>16.200000000000003</v>
      </c>
      <c r="G12" s="2">
        <v>400</v>
      </c>
      <c r="H12" s="2">
        <f t="shared" si="1"/>
        <v>16747.370000000003</v>
      </c>
      <c r="I12" s="2"/>
      <c r="J12" s="2"/>
    </row>
    <row r="13" spans="1:10" ht="15.75" thickBot="1" x14ac:dyDescent="0.3">
      <c r="B13" s="7" t="s">
        <v>12</v>
      </c>
      <c r="C13" s="8">
        <f>SUM(C7:C12)</f>
        <v>72000</v>
      </c>
      <c r="D13" s="8">
        <f t="shared" ref="D13:H13" si="2">SUM(D7:D12)</f>
        <v>23400</v>
      </c>
      <c r="E13" s="8">
        <f t="shared" si="2"/>
        <v>2456.9300000000003</v>
      </c>
      <c r="F13" s="8">
        <f t="shared" si="2"/>
        <v>82.68</v>
      </c>
      <c r="G13" s="8">
        <f t="shared" si="2"/>
        <v>12567.99</v>
      </c>
      <c r="H13" s="8">
        <f t="shared" si="2"/>
        <v>110507.6</v>
      </c>
      <c r="I13" s="2"/>
      <c r="J13" s="2"/>
    </row>
    <row r="14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21C4-0D0F-4372-B4E9-0A97B03A91A7}">
  <dimension ref="A1:J14"/>
  <sheetViews>
    <sheetView workbookViewId="0">
      <selection activeCell="E33" sqref="E33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23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v>3600</v>
      </c>
      <c r="E7" s="2">
        <v>342.2</v>
      </c>
      <c r="F7" s="2">
        <v>16.200000000000003</v>
      </c>
      <c r="G7" s="2">
        <f>168.4+149.2+500</f>
        <v>817.6</v>
      </c>
      <c r="H7" s="2">
        <f>SUM(C7:G7)</f>
        <v>16776</v>
      </c>
      <c r="I7" s="2"/>
      <c r="J7" s="2"/>
    </row>
    <row r="8" spans="1:10" x14ac:dyDescent="0.25">
      <c r="B8" s="5" t="s">
        <v>2</v>
      </c>
      <c r="C8" s="2">
        <v>12000</v>
      </c>
      <c r="D8" s="2">
        <v>3600</v>
      </c>
      <c r="E8" s="2">
        <v>225.04</v>
      </c>
      <c r="F8" s="2">
        <v>7.32</v>
      </c>
      <c r="G8" s="2">
        <v>100</v>
      </c>
      <c r="H8" s="2">
        <f t="shared" ref="H8:H12" si="0">SUM(C8:G8)</f>
        <v>15932.36</v>
      </c>
      <c r="I8" s="2"/>
      <c r="J8" s="2"/>
    </row>
    <row r="9" spans="1:10" x14ac:dyDescent="0.25">
      <c r="B9" s="5" t="s">
        <v>3</v>
      </c>
      <c r="C9" s="2">
        <v>12000</v>
      </c>
      <c r="D9" s="2">
        <v>3600</v>
      </c>
      <c r="E9" s="2">
        <v>139.35999999999999</v>
      </c>
      <c r="F9" s="2">
        <v>16.200000000000003</v>
      </c>
      <c r="G9" s="2">
        <v>671.6</v>
      </c>
      <c r="H9" s="2">
        <f t="shared" si="0"/>
        <v>16427.16</v>
      </c>
      <c r="I9" s="2"/>
      <c r="J9" s="2"/>
    </row>
    <row r="10" spans="1:10" x14ac:dyDescent="0.25">
      <c r="B10" s="5" t="s">
        <v>20</v>
      </c>
      <c r="C10" s="2">
        <v>12000</v>
      </c>
      <c r="D10" s="2">
        <v>3600</v>
      </c>
      <c r="E10" s="2">
        <v>555.64</v>
      </c>
      <c r="F10" s="2">
        <v>16.200000000000003</v>
      </c>
      <c r="G10" s="2">
        <v>100</v>
      </c>
      <c r="H10" s="2">
        <f t="shared" si="0"/>
        <v>16271.84</v>
      </c>
      <c r="I10" s="2"/>
      <c r="J10" s="2"/>
    </row>
    <row r="11" spans="1:10" x14ac:dyDescent="0.25">
      <c r="B11" s="5" t="s">
        <v>5</v>
      </c>
      <c r="C11" s="2">
        <v>12000</v>
      </c>
      <c r="D11" s="2">
        <v>3600</v>
      </c>
      <c r="E11" s="2">
        <v>96.859999999999985</v>
      </c>
      <c r="F11" s="2">
        <v>10.56</v>
      </c>
      <c r="G11" s="2">
        <v>839</v>
      </c>
      <c r="H11" s="2">
        <f t="shared" si="0"/>
        <v>16546.419999999998</v>
      </c>
      <c r="I11" s="2"/>
      <c r="J11" s="2"/>
    </row>
    <row r="12" spans="1:10" x14ac:dyDescent="0.25">
      <c r="B12" s="5" t="s">
        <v>6</v>
      </c>
      <c r="C12" s="2">
        <v>12000</v>
      </c>
      <c r="D12" s="2">
        <v>3600</v>
      </c>
      <c r="E12" s="2">
        <v>293.48</v>
      </c>
      <c r="F12" s="2">
        <v>16.200000000000003</v>
      </c>
      <c r="G12" s="2">
        <v>200</v>
      </c>
      <c r="H12" s="2">
        <f t="shared" si="0"/>
        <v>16109.68</v>
      </c>
      <c r="I12" s="2"/>
      <c r="J12" s="2"/>
    </row>
    <row r="13" spans="1:10" ht="15.75" thickBot="1" x14ac:dyDescent="0.3">
      <c r="B13" s="7" t="s">
        <v>12</v>
      </c>
      <c r="C13" s="8">
        <f>SUM(C7:C12)</f>
        <v>72000</v>
      </c>
      <c r="D13" s="8">
        <f t="shared" ref="D13:H13" si="1">SUM(D7:D12)</f>
        <v>21600</v>
      </c>
      <c r="E13" s="8">
        <f t="shared" si="1"/>
        <v>1652.58</v>
      </c>
      <c r="F13" s="8">
        <f t="shared" si="1"/>
        <v>82.68</v>
      </c>
      <c r="G13" s="8">
        <f t="shared" si="1"/>
        <v>2728.2</v>
      </c>
      <c r="H13" s="8">
        <f t="shared" si="1"/>
        <v>98063.459999999992</v>
      </c>
      <c r="I13" s="2"/>
      <c r="J13" s="2"/>
    </row>
    <row r="14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61D9-BDEB-4EC3-B5E4-89EF8F32DF89}">
  <dimension ref="A1:J14"/>
  <sheetViews>
    <sheetView workbookViewId="0">
      <selection activeCell="G28" sqref="G28"/>
    </sheetView>
  </sheetViews>
  <sheetFormatPr defaultRowHeight="15" x14ac:dyDescent="0.25"/>
  <cols>
    <col min="1" max="1" width="9.140625" style="1"/>
    <col min="2" max="2" width="16.42578125" style="1" bestFit="1" customWidth="1"/>
    <col min="3" max="8" width="15.7109375" style="1" customWidth="1"/>
    <col min="9" max="16384" width="9.140625" style="1"/>
  </cols>
  <sheetData>
    <row r="1" spans="1:10" x14ac:dyDescent="0.25">
      <c r="A1" s="10" t="s">
        <v>14</v>
      </c>
    </row>
    <row r="2" spans="1:10" x14ac:dyDescent="0.25">
      <c r="A2" s="10" t="s">
        <v>15</v>
      </c>
    </row>
    <row r="3" spans="1:10" x14ac:dyDescent="0.25">
      <c r="A3" s="10" t="s">
        <v>16</v>
      </c>
    </row>
    <row r="4" spans="1:10" x14ac:dyDescent="0.25">
      <c r="A4" s="10"/>
    </row>
    <row r="5" spans="1:10" x14ac:dyDescent="0.25">
      <c r="B5" s="9" t="s">
        <v>24</v>
      </c>
      <c r="C5" s="9"/>
      <c r="D5" s="9"/>
      <c r="E5" s="9"/>
      <c r="F5" s="9"/>
      <c r="G5" s="9"/>
      <c r="H5" s="9"/>
    </row>
    <row r="6" spans="1:10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x14ac:dyDescent="0.25">
      <c r="B7" s="4" t="s">
        <v>1</v>
      </c>
      <c r="C7" s="2">
        <v>12000</v>
      </c>
      <c r="D7" s="2">
        <v>3600</v>
      </c>
      <c r="E7" s="2">
        <f>299.42+96.6</f>
        <v>396.02</v>
      </c>
      <c r="F7" s="2">
        <v>16.200000000000003</v>
      </c>
      <c r="G7" s="2">
        <f>100+200+64</f>
        <v>364</v>
      </c>
      <c r="H7" s="2">
        <f>SUM(C7:G7)</f>
        <v>16376.220000000001</v>
      </c>
      <c r="I7" s="2"/>
      <c r="J7" s="2"/>
    </row>
    <row r="8" spans="1:10" x14ac:dyDescent="0.25">
      <c r="B8" s="5" t="s">
        <v>2</v>
      </c>
      <c r="C8" s="2">
        <v>12000</v>
      </c>
      <c r="D8" s="2">
        <v>3600</v>
      </c>
      <c r="E8" s="2">
        <f>19.04+19.04+19.55+19.55+19.55+19.55</f>
        <v>116.27999999999999</v>
      </c>
      <c r="F8" s="2">
        <v>7.32</v>
      </c>
      <c r="G8" s="2">
        <v>0</v>
      </c>
      <c r="H8" s="2">
        <f t="shared" ref="H8:H12" si="0">SUM(C8:G8)</f>
        <v>15723.6</v>
      </c>
      <c r="I8" s="2"/>
      <c r="J8" s="2"/>
    </row>
    <row r="9" spans="1:10" x14ac:dyDescent="0.25">
      <c r="B9" s="5" t="s">
        <v>3</v>
      </c>
      <c r="C9" s="2">
        <v>12000</v>
      </c>
      <c r="D9" s="2">
        <v>3600</v>
      </c>
      <c r="E9" s="2">
        <v>24.51</v>
      </c>
      <c r="F9" s="2">
        <v>16.200000000000003</v>
      </c>
      <c r="G9" s="2">
        <v>964.88</v>
      </c>
      <c r="H9" s="2">
        <f t="shared" si="0"/>
        <v>16605.59</v>
      </c>
      <c r="I9" s="2"/>
      <c r="J9" s="2"/>
    </row>
    <row r="10" spans="1:10" x14ac:dyDescent="0.25">
      <c r="B10" s="5" t="s">
        <v>20</v>
      </c>
      <c r="C10" s="2">
        <v>12000</v>
      </c>
      <c r="D10" s="2">
        <v>3600</v>
      </c>
      <c r="E10" s="2">
        <f>49.28+98.56+49.28+50.6+50.6+50.6</f>
        <v>348.92</v>
      </c>
      <c r="F10" s="2">
        <v>16.200000000000003</v>
      </c>
      <c r="G10" s="2">
        <f>100</f>
        <v>100</v>
      </c>
      <c r="H10" s="2">
        <f t="shared" si="0"/>
        <v>16065.12</v>
      </c>
      <c r="I10" s="2"/>
      <c r="J10" s="2"/>
    </row>
    <row r="11" spans="1:10" x14ac:dyDescent="0.25">
      <c r="B11" s="5" t="s">
        <v>5</v>
      </c>
      <c r="C11" s="2">
        <v>12000</v>
      </c>
      <c r="D11" s="2">
        <v>3600</v>
      </c>
      <c r="E11" s="2">
        <f>6.72+6.72+6.9+6.9+6.72</f>
        <v>33.96</v>
      </c>
      <c r="F11" s="2">
        <v>10.56</v>
      </c>
      <c r="G11" s="2">
        <v>0</v>
      </c>
      <c r="H11" s="2">
        <f t="shared" si="0"/>
        <v>15644.519999999999</v>
      </c>
      <c r="I11" s="2"/>
      <c r="J11" s="2"/>
    </row>
    <row r="12" spans="1:10" x14ac:dyDescent="0.25">
      <c r="B12" s="5" t="s">
        <v>6</v>
      </c>
      <c r="C12" s="2">
        <v>12000</v>
      </c>
      <c r="D12" s="2">
        <v>3600</v>
      </c>
      <c r="E12" s="2">
        <f>22.4+22.4+22.4+23</f>
        <v>90.199999999999989</v>
      </c>
      <c r="F12" s="2">
        <v>16.200000000000003</v>
      </c>
      <c r="G12" s="2">
        <v>0</v>
      </c>
      <c r="H12" s="2">
        <f t="shared" si="0"/>
        <v>15706.400000000001</v>
      </c>
      <c r="I12" s="2"/>
      <c r="J12" s="2"/>
    </row>
    <row r="13" spans="1:10" ht="15.75" thickBot="1" x14ac:dyDescent="0.3">
      <c r="B13" s="7" t="s">
        <v>12</v>
      </c>
      <c r="C13" s="8">
        <f>SUM(C7:C12)</f>
        <v>72000</v>
      </c>
      <c r="D13" s="8">
        <f t="shared" ref="D13:H13" si="1">SUM(D7:D12)</f>
        <v>21600</v>
      </c>
      <c r="E13" s="8">
        <f t="shared" si="1"/>
        <v>1009.8900000000001</v>
      </c>
      <c r="F13" s="8">
        <f t="shared" si="1"/>
        <v>82.68</v>
      </c>
      <c r="G13" s="8">
        <f t="shared" si="1"/>
        <v>1428.88</v>
      </c>
      <c r="H13" s="8">
        <f t="shared" si="1"/>
        <v>96121.450000000012</v>
      </c>
      <c r="I13" s="2"/>
      <c r="J13" s="2"/>
    </row>
    <row r="14" spans="1:10" ht="15.75" thickTop="1" x14ac:dyDescent="0.25"/>
  </sheetData>
  <mergeCells count="1">
    <mergeCell ref="B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50EB-905F-43A3-A0BF-42B0A35E820D}">
  <dimension ref="A1:K14"/>
  <sheetViews>
    <sheetView workbookViewId="0">
      <selection activeCell="D27" sqref="D27"/>
    </sheetView>
  </sheetViews>
  <sheetFormatPr defaultRowHeight="15" x14ac:dyDescent="0.25"/>
  <cols>
    <col min="1" max="1" width="9.140625" style="1"/>
    <col min="2" max="2" width="16.42578125" style="1" bestFit="1" customWidth="1"/>
    <col min="3" max="9" width="15.7109375" style="1" customWidth="1"/>
    <col min="10" max="16384" width="9.140625" style="1"/>
  </cols>
  <sheetData>
    <row r="1" spans="1:11" x14ac:dyDescent="0.25">
      <c r="A1" s="10" t="s">
        <v>14</v>
      </c>
    </row>
    <row r="2" spans="1:11" x14ac:dyDescent="0.25">
      <c r="A2" s="10" t="s">
        <v>15</v>
      </c>
    </row>
    <row r="3" spans="1:11" x14ac:dyDescent="0.25">
      <c r="A3" s="10" t="s">
        <v>16</v>
      </c>
    </row>
    <row r="4" spans="1:11" x14ac:dyDescent="0.25">
      <c r="A4" s="10"/>
    </row>
    <row r="5" spans="1:11" x14ac:dyDescent="0.25">
      <c r="B5" s="9" t="s">
        <v>25</v>
      </c>
      <c r="C5" s="9"/>
      <c r="D5" s="9"/>
      <c r="E5" s="9"/>
      <c r="F5" s="9"/>
      <c r="G5" s="9"/>
      <c r="H5" s="9"/>
      <c r="I5" s="9"/>
    </row>
    <row r="6" spans="1:11" ht="30" x14ac:dyDescent="0.25">
      <c r="B6" s="6" t="s">
        <v>0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26</v>
      </c>
      <c r="I6" s="3" t="s">
        <v>12</v>
      </c>
    </row>
    <row r="7" spans="1:11" x14ac:dyDescent="0.25">
      <c r="B7" s="4" t="s">
        <v>1</v>
      </c>
      <c r="C7" s="2">
        <v>12000</v>
      </c>
      <c r="D7" s="2">
        <v>3600</v>
      </c>
      <c r="E7" s="2">
        <f>39.78+39.78+42.5</f>
        <v>122.06</v>
      </c>
      <c r="F7" s="2">
        <v>16.200000000000003</v>
      </c>
      <c r="G7" s="2">
        <f>200+100+112.5+200+64+200</f>
        <v>876.5</v>
      </c>
      <c r="H7" s="2">
        <v>153</v>
      </c>
      <c r="I7" s="2">
        <f>SUM(C7:H7)</f>
        <v>16767.760000000002</v>
      </c>
      <c r="J7" s="2"/>
      <c r="K7" s="2"/>
    </row>
    <row r="8" spans="1:11" x14ac:dyDescent="0.25">
      <c r="B8" s="5" t="s">
        <v>2</v>
      </c>
      <c r="C8" s="2">
        <v>12000</v>
      </c>
      <c r="D8" s="2">
        <f>300*11</f>
        <v>3300</v>
      </c>
      <c r="E8" s="2">
        <f>19.89+19.89+19.89+19.89+19.89+21.25+21.25+21.25+21.25+21.25+21.25</f>
        <v>226.95</v>
      </c>
      <c r="F8" s="2">
        <v>7.32</v>
      </c>
      <c r="G8" s="2">
        <v>0</v>
      </c>
      <c r="H8" s="2">
        <v>0</v>
      </c>
      <c r="I8" s="2">
        <f t="shared" ref="I8:I12" si="0">SUM(C8:H8)</f>
        <v>15534.27</v>
      </c>
      <c r="J8" s="2"/>
      <c r="K8" s="2"/>
    </row>
    <row r="9" spans="1:11" x14ac:dyDescent="0.25">
      <c r="B9" s="5" t="s">
        <v>3</v>
      </c>
      <c r="C9" s="2">
        <v>12000</v>
      </c>
      <c r="D9" s="2">
        <v>3600</v>
      </c>
      <c r="E9" s="2">
        <f>4.21+4.21+4.21+4.21+4.21+4.22+4.5+4.5+4.5+4.5+4.5</f>
        <v>47.769999999999996</v>
      </c>
      <c r="F9" s="2">
        <v>16.200000000000003</v>
      </c>
      <c r="G9" s="2">
        <f>309.22+296.52+113.66+213+350+64+200</f>
        <v>1546.4</v>
      </c>
      <c r="H9" s="2">
        <v>0</v>
      </c>
      <c r="I9" s="2">
        <f t="shared" si="0"/>
        <v>17210.370000000003</v>
      </c>
      <c r="J9" s="2"/>
      <c r="K9" s="2"/>
    </row>
    <row r="10" spans="1:11" x14ac:dyDescent="0.25">
      <c r="B10" s="5" t="s">
        <v>20</v>
      </c>
      <c r="C10" s="2">
        <v>12000</v>
      </c>
      <c r="D10" s="2">
        <v>3600</v>
      </c>
      <c r="E10" s="2">
        <f>51.48+51.48+51.48+51.48+51.48+55+55+55+55</f>
        <v>477.4</v>
      </c>
      <c r="F10" s="2">
        <v>16.200000000000003</v>
      </c>
      <c r="G10" s="2">
        <f>100+165+200</f>
        <v>465</v>
      </c>
      <c r="H10" s="2">
        <v>0</v>
      </c>
      <c r="I10" s="2">
        <f t="shared" si="0"/>
        <v>16558.599999999999</v>
      </c>
      <c r="J10" s="2"/>
      <c r="K10" s="2"/>
    </row>
    <row r="11" spans="1:11" x14ac:dyDescent="0.25">
      <c r="B11" s="5" t="s">
        <v>5</v>
      </c>
      <c r="C11" s="2">
        <v>12000</v>
      </c>
      <c r="D11" s="2">
        <v>3600</v>
      </c>
      <c r="E11" s="2">
        <f>7.02+7.02+7.02+29.25+7.5+8.75+8.75+8.75+8.75</f>
        <v>92.81</v>
      </c>
      <c r="F11" s="2">
        <v>10.56</v>
      </c>
      <c r="G11" s="2">
        <v>200</v>
      </c>
      <c r="H11" s="2">
        <v>0</v>
      </c>
      <c r="I11" s="2">
        <f t="shared" si="0"/>
        <v>15903.369999999999</v>
      </c>
      <c r="J11" s="2"/>
      <c r="K11" s="2"/>
    </row>
    <row r="12" spans="1:11" x14ac:dyDescent="0.25">
      <c r="B12" s="5" t="s">
        <v>6</v>
      </c>
      <c r="C12" s="2">
        <v>12000</v>
      </c>
      <c r="D12" s="2">
        <v>3600</v>
      </c>
      <c r="E12" s="2">
        <f>23.4+23.4+23.4+23.4+23.4+23.4+25+25+25+25+25+75</f>
        <v>340.4</v>
      </c>
      <c r="F12" s="2">
        <v>16.200000000000003</v>
      </c>
      <c r="G12" s="2">
        <v>200</v>
      </c>
      <c r="H12" s="2">
        <v>0</v>
      </c>
      <c r="I12" s="2">
        <f t="shared" si="0"/>
        <v>16156.6</v>
      </c>
      <c r="J12" s="2"/>
      <c r="K12" s="2"/>
    </row>
    <row r="13" spans="1:11" ht="15.75" thickBot="1" x14ac:dyDescent="0.3">
      <c r="B13" s="7" t="s">
        <v>12</v>
      </c>
      <c r="C13" s="8">
        <f>SUM(C7:C12)</f>
        <v>72000</v>
      </c>
      <c r="D13" s="8">
        <f t="shared" ref="D13:I13" si="1">SUM(D7:D12)</f>
        <v>21300</v>
      </c>
      <c r="E13" s="8">
        <f t="shared" si="1"/>
        <v>1307.3899999999999</v>
      </c>
      <c r="F13" s="8">
        <f t="shared" si="1"/>
        <v>82.68</v>
      </c>
      <c r="G13" s="8">
        <f t="shared" si="1"/>
        <v>3287.9</v>
      </c>
      <c r="H13" s="8">
        <f t="shared" si="1"/>
        <v>153</v>
      </c>
      <c r="I13" s="8">
        <f t="shared" si="1"/>
        <v>98130.97</v>
      </c>
      <c r="J13" s="2"/>
      <c r="K13" s="2"/>
    </row>
    <row r="14" spans="1:11" ht="15.75" thickTop="1" x14ac:dyDescent="0.25"/>
  </sheetData>
  <mergeCells count="1">
    <mergeCell ref="B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2025-01-29T19:25:11Z</dcterms:created>
  <dcterms:modified xsi:type="dcterms:W3CDTF">2025-01-29T21:33:16Z</dcterms:modified>
</cp:coreProperties>
</file>