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Rate Case 2024\OAG Second Data Request\Item 4\"/>
    </mc:Choice>
  </mc:AlternateContent>
  <xr:revisionPtr revIDLastSave="0" documentId="13_ncr:1_{235D0667-CA8D-4966-BD84-6ECCA67FC2D9}" xr6:coauthVersionLast="47" xr6:coauthVersionMax="47" xr10:uidLastSave="{00000000-0000-0000-0000-000000000000}"/>
  <bookViews>
    <workbookView xWindow="28680" yWindow="-120" windowWidth="29040" windowHeight="15720" xr2:uid="{72DF97FB-1D43-4D98-9E34-F3CBA4E53B26}"/>
  </bookViews>
  <sheets>
    <sheet name="Pro Forma Adjustment" sheetId="2" r:id="rId1"/>
    <sheet name="Feeder Mileage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24" i="2" s="1"/>
  <c r="C18" i="2" l="1"/>
  <c r="C11" i="2"/>
  <c r="C8" i="2" l="1"/>
  <c r="C10" i="2" s="1"/>
  <c r="C12" i="2" s="1"/>
  <c r="C27" i="2" s="1"/>
  <c r="L51" i="1"/>
  <c r="N48" i="1"/>
  <c r="M48" i="1"/>
  <c r="K48" i="1"/>
  <c r="I48" i="1"/>
  <c r="G48" i="1"/>
  <c r="E48" i="1"/>
  <c r="K47" i="1"/>
  <c r="I47" i="1"/>
  <c r="G47" i="1"/>
  <c r="E47" i="1"/>
  <c r="N47" i="1" s="1"/>
  <c r="N46" i="1"/>
  <c r="K46" i="1"/>
  <c r="I46" i="1"/>
  <c r="G46" i="1"/>
  <c r="E46" i="1"/>
  <c r="N45" i="1"/>
  <c r="K45" i="1"/>
  <c r="I45" i="1"/>
  <c r="G45" i="1"/>
  <c r="E45" i="1"/>
  <c r="M44" i="1"/>
  <c r="K44" i="1"/>
  <c r="I44" i="1"/>
  <c r="G44" i="1"/>
  <c r="E44" i="1"/>
  <c r="N44" i="1" s="1"/>
  <c r="N43" i="1"/>
  <c r="K43" i="1"/>
  <c r="I43" i="1"/>
  <c r="G43" i="1"/>
  <c r="E43" i="1"/>
  <c r="N42" i="1"/>
  <c r="K42" i="1"/>
  <c r="I42" i="1"/>
  <c r="G42" i="1"/>
  <c r="E42" i="1"/>
  <c r="K41" i="1"/>
  <c r="I41" i="1"/>
  <c r="G41" i="1"/>
  <c r="E41" i="1"/>
  <c r="N41" i="1" s="1"/>
  <c r="N40" i="1"/>
  <c r="M40" i="1"/>
  <c r="K40" i="1"/>
  <c r="I40" i="1"/>
  <c r="G40" i="1"/>
  <c r="E40" i="1"/>
  <c r="N39" i="1"/>
  <c r="K39" i="1"/>
  <c r="I39" i="1"/>
  <c r="G39" i="1"/>
  <c r="E39" i="1"/>
  <c r="M38" i="1"/>
  <c r="K38" i="1"/>
  <c r="I38" i="1"/>
  <c r="G38" i="1"/>
  <c r="E38" i="1"/>
  <c r="N38" i="1" s="1"/>
  <c r="N37" i="1"/>
  <c r="K37" i="1"/>
  <c r="I37" i="1"/>
  <c r="G37" i="1"/>
  <c r="E37" i="1"/>
  <c r="N36" i="1"/>
  <c r="M36" i="1"/>
  <c r="K36" i="1"/>
  <c r="I36" i="1"/>
  <c r="G36" i="1"/>
  <c r="E36" i="1"/>
  <c r="K35" i="1"/>
  <c r="I35" i="1"/>
  <c r="G35" i="1"/>
  <c r="E35" i="1"/>
  <c r="N35" i="1" s="1"/>
  <c r="N34" i="1"/>
  <c r="K34" i="1"/>
  <c r="I34" i="1"/>
  <c r="G34" i="1"/>
  <c r="E34" i="1"/>
  <c r="N33" i="1"/>
  <c r="K33" i="1"/>
  <c r="I33" i="1"/>
  <c r="G33" i="1"/>
  <c r="E33" i="1"/>
  <c r="M32" i="1"/>
  <c r="K32" i="1"/>
  <c r="I32" i="1"/>
  <c r="G32" i="1"/>
  <c r="E32" i="1"/>
  <c r="N32" i="1" s="1"/>
  <c r="N31" i="1"/>
  <c r="K31" i="1"/>
  <c r="I31" i="1"/>
  <c r="G31" i="1"/>
  <c r="E31" i="1"/>
  <c r="N30" i="1"/>
  <c r="K30" i="1"/>
  <c r="I30" i="1"/>
  <c r="G30" i="1"/>
  <c r="E30" i="1"/>
  <c r="M29" i="1"/>
  <c r="K29" i="1"/>
  <c r="I29" i="1"/>
  <c r="G29" i="1"/>
  <c r="E29" i="1"/>
  <c r="N29" i="1" s="1"/>
  <c r="N28" i="1"/>
  <c r="K28" i="1"/>
  <c r="I28" i="1"/>
  <c r="G28" i="1"/>
  <c r="E28" i="1"/>
  <c r="N27" i="1"/>
  <c r="K27" i="1"/>
  <c r="I27" i="1"/>
  <c r="G27" i="1"/>
  <c r="E27" i="1"/>
  <c r="K26" i="1"/>
  <c r="I26" i="1"/>
  <c r="G26" i="1"/>
  <c r="E26" i="1"/>
  <c r="N26" i="1" s="1"/>
  <c r="N25" i="1"/>
  <c r="M25" i="1"/>
  <c r="M51" i="1" s="1"/>
  <c r="K25" i="1"/>
  <c r="I25" i="1"/>
  <c r="G25" i="1"/>
  <c r="E25" i="1"/>
  <c r="N24" i="1"/>
  <c r="K24" i="1"/>
  <c r="I24" i="1"/>
  <c r="G24" i="1"/>
  <c r="E24" i="1"/>
  <c r="K23" i="1"/>
  <c r="I23" i="1"/>
  <c r="G23" i="1"/>
  <c r="E23" i="1"/>
  <c r="N23" i="1" s="1"/>
  <c r="K22" i="1"/>
  <c r="N22" i="1" s="1"/>
  <c r="I22" i="1"/>
  <c r="G22" i="1"/>
  <c r="E22" i="1"/>
  <c r="N21" i="1"/>
  <c r="M21" i="1"/>
  <c r="K21" i="1"/>
  <c r="I21" i="1"/>
  <c r="G21" i="1"/>
  <c r="E21" i="1"/>
  <c r="K20" i="1"/>
  <c r="I20" i="1"/>
  <c r="G20" i="1"/>
  <c r="E20" i="1"/>
  <c r="N20" i="1" s="1"/>
  <c r="K19" i="1"/>
  <c r="N19" i="1" s="1"/>
  <c r="I19" i="1"/>
  <c r="G19" i="1"/>
  <c r="E19" i="1"/>
  <c r="N18" i="1"/>
  <c r="M18" i="1"/>
  <c r="K18" i="1"/>
  <c r="I18" i="1"/>
  <c r="G18" i="1"/>
  <c r="E18" i="1"/>
  <c r="K17" i="1"/>
  <c r="I17" i="1"/>
  <c r="G17" i="1"/>
  <c r="E17" i="1"/>
  <c r="N17" i="1" s="1"/>
  <c r="K16" i="1"/>
  <c r="N16" i="1" s="1"/>
  <c r="I16" i="1"/>
  <c r="G16" i="1"/>
  <c r="E16" i="1"/>
  <c r="K15" i="1"/>
  <c r="N15" i="1" s="1"/>
  <c r="I15" i="1"/>
  <c r="G15" i="1"/>
  <c r="E15" i="1"/>
  <c r="K14" i="1"/>
  <c r="I14" i="1"/>
  <c r="G14" i="1"/>
  <c r="E14" i="1"/>
  <c r="N14" i="1" s="1"/>
  <c r="M13" i="1"/>
  <c r="K13" i="1"/>
  <c r="N13" i="1" s="1"/>
  <c r="I13" i="1"/>
  <c r="G13" i="1"/>
  <c r="E13" i="1"/>
  <c r="K12" i="1"/>
  <c r="N12" i="1" s="1"/>
  <c r="I12" i="1"/>
  <c r="G12" i="1"/>
  <c r="E12" i="1"/>
  <c r="K11" i="1"/>
  <c r="I11" i="1"/>
  <c r="G11" i="1"/>
  <c r="E11" i="1"/>
  <c r="N11" i="1" s="1"/>
  <c r="M10" i="1"/>
  <c r="K10" i="1"/>
  <c r="N10" i="1" s="1"/>
  <c r="I10" i="1"/>
  <c r="G10" i="1"/>
  <c r="E10" i="1"/>
  <c r="K9" i="1"/>
  <c r="N9" i="1" s="1"/>
  <c r="I9" i="1"/>
  <c r="G9" i="1"/>
  <c r="E9" i="1"/>
  <c r="M8" i="1"/>
  <c r="K8" i="1"/>
  <c r="I8" i="1"/>
  <c r="G8" i="1"/>
  <c r="E8" i="1"/>
  <c r="N8" i="1" s="1"/>
  <c r="K7" i="1"/>
  <c r="N7" i="1" s="1"/>
  <c r="I7" i="1"/>
  <c r="G7" i="1"/>
  <c r="E7" i="1"/>
  <c r="K6" i="1"/>
  <c r="N6" i="1" s="1"/>
  <c r="I6" i="1"/>
  <c r="G6" i="1"/>
  <c r="E6" i="1"/>
  <c r="M5" i="1"/>
  <c r="K5" i="1"/>
  <c r="I5" i="1"/>
  <c r="G5" i="1"/>
  <c r="E5" i="1"/>
  <c r="N5" i="1" s="1"/>
  <c r="K4" i="1"/>
  <c r="N4" i="1" s="1"/>
  <c r="I4" i="1"/>
  <c r="G4" i="1"/>
  <c r="E4" i="1"/>
  <c r="K3" i="1"/>
  <c r="N3" i="1" s="1"/>
  <c r="I3" i="1"/>
  <c r="G3" i="1"/>
  <c r="E3" i="1"/>
  <c r="K2" i="1"/>
  <c r="K51" i="1" s="1"/>
  <c r="I2" i="1"/>
  <c r="I51" i="1" s="1"/>
  <c r="G2" i="1"/>
  <c r="G51" i="1" s="1"/>
  <c r="E2" i="1"/>
  <c r="E51" i="1" s="1"/>
  <c r="N2" i="1" l="1"/>
  <c r="N51" i="1" s="1"/>
</calcChain>
</file>

<file path=xl/sharedStrings.xml><?xml version="1.0" encoding="utf-8"?>
<sst xmlns="http://schemas.openxmlformats.org/spreadsheetml/2006/main" count="189" uniqueCount="156">
  <si>
    <t>Substation Name</t>
  </si>
  <si>
    <t>Feeder Name</t>
  </si>
  <si>
    <t>Feeder</t>
  </si>
  <si>
    <t>SUM_Shape_Length</t>
  </si>
  <si>
    <t>Miles of  Primary OH Conductor</t>
  </si>
  <si>
    <t>Sum_Shape_Length2</t>
  </si>
  <si>
    <t>Miles of OH Secondary Conductor</t>
  </si>
  <si>
    <t>Sum_Shape_Length3</t>
  </si>
  <si>
    <t>Miles of UG Primary Conductor</t>
  </si>
  <si>
    <t>Sum_Shape_Length4</t>
  </si>
  <si>
    <t>Miles of UG Secondary Conductor</t>
  </si>
  <si>
    <t>Number of Poles</t>
  </si>
  <si>
    <t>Sub total poles</t>
  </si>
  <si>
    <t>Total Miles</t>
  </si>
  <si>
    <t>Logan #1</t>
  </si>
  <si>
    <t>Finchville/Olive Branch</t>
  </si>
  <si>
    <t>1-2</t>
  </si>
  <si>
    <t>Equestrian Lakes</t>
  </si>
  <si>
    <t>1-3</t>
  </si>
  <si>
    <t>Bullskin/Todds Pt.</t>
  </si>
  <si>
    <t>1-4</t>
  </si>
  <si>
    <t>Industrial Park</t>
  </si>
  <si>
    <t>10-5</t>
  </si>
  <si>
    <t xml:space="preserve">Jericho </t>
  </si>
  <si>
    <t>Pendelton Truck Stop</t>
  </si>
  <si>
    <t>11-1</t>
  </si>
  <si>
    <t>Mount Olivet</t>
  </si>
  <si>
    <t>11-2</t>
  </si>
  <si>
    <t>Smithfield/Clore Jackson</t>
  </si>
  <si>
    <t>11-3</t>
  </si>
  <si>
    <t>Bekaert #2</t>
  </si>
  <si>
    <t>Lowes/Walmart/Katayama</t>
  </si>
  <si>
    <t>12-2</t>
  </si>
  <si>
    <t>Omega #1</t>
  </si>
  <si>
    <t>12-3</t>
  </si>
  <si>
    <t xml:space="preserve">Long Run </t>
  </si>
  <si>
    <t>Persimmon Rdg</t>
  </si>
  <si>
    <t>13-1</t>
  </si>
  <si>
    <t>Aiken/Long Run Rd</t>
  </si>
  <si>
    <t>13-2</t>
  </si>
  <si>
    <t>Bekaert #3</t>
  </si>
  <si>
    <t>Sigma</t>
  </si>
  <si>
    <t>14-2</t>
  </si>
  <si>
    <t xml:space="preserve">Clay Village </t>
  </si>
  <si>
    <t>Stapelton Rd.</t>
  </si>
  <si>
    <t>2-1</t>
  </si>
  <si>
    <t>Trammel/Diageo Warehouses</t>
  </si>
  <si>
    <t>2-2</t>
  </si>
  <si>
    <t>Beechridge Rd</t>
  </si>
  <si>
    <t>2-3</t>
  </si>
  <si>
    <t>Knobs</t>
  </si>
  <si>
    <t>2-4</t>
  </si>
  <si>
    <t>Rocket Ln./Diageo Distillery</t>
  </si>
  <si>
    <t>2-5</t>
  </si>
  <si>
    <t xml:space="preserve">New Castle </t>
  </si>
  <si>
    <t>Hwy 202/Bullitt Hill</t>
  </si>
  <si>
    <t>3-1</t>
  </si>
  <si>
    <t>Point Pleasant</t>
  </si>
  <si>
    <t>3-2</t>
  </si>
  <si>
    <t>Safety Kleen/Hieatt Ln</t>
  </si>
  <si>
    <t>3-3</t>
  </si>
  <si>
    <t xml:space="preserve">Campbellsburg </t>
  </si>
  <si>
    <t>Jones Ln/Mound Hill</t>
  </si>
  <si>
    <t>4-1</t>
  </si>
  <si>
    <t>Maddox Ridge/Perry Park</t>
  </si>
  <si>
    <t>4-2</t>
  </si>
  <si>
    <t>Hillsboro Rd</t>
  </si>
  <si>
    <t>4-3</t>
  </si>
  <si>
    <t>State Police Post/Martini Ln</t>
  </si>
  <si>
    <t>4-4</t>
  </si>
  <si>
    <t>Bedford</t>
  </si>
  <si>
    <t>Kings Ridge/Fairview</t>
  </si>
  <si>
    <t>5-1</t>
  </si>
  <si>
    <t>Slab</t>
  </si>
  <si>
    <t>5-2</t>
  </si>
  <si>
    <t>Brays Rdg.</t>
  </si>
  <si>
    <t>5-3</t>
  </si>
  <si>
    <t>Mount Pleasant/Wises Landing</t>
  </si>
  <si>
    <t>5-4</t>
  </si>
  <si>
    <t xml:space="preserve">Southville </t>
  </si>
  <si>
    <t>Ken Acres/Scott Pike</t>
  </si>
  <si>
    <t>6-1</t>
  </si>
  <si>
    <t>Pea Ridge/Backcreek</t>
  </si>
  <si>
    <t>6-2</t>
  </si>
  <si>
    <t>Hwy 44/Hwy 148</t>
  </si>
  <si>
    <t>6-3</t>
  </si>
  <si>
    <t xml:space="preserve">Milton </t>
  </si>
  <si>
    <t>Coopers Bottom</t>
  </si>
  <si>
    <t>7-1</t>
  </si>
  <si>
    <t>New Hope Rd.</t>
  </si>
  <si>
    <t>7-2</t>
  </si>
  <si>
    <t>Pecks Pike</t>
  </si>
  <si>
    <t>7-3</t>
  </si>
  <si>
    <t>Fishers Rdg./Liberty Ridge Rd</t>
  </si>
  <si>
    <t>7-4</t>
  </si>
  <si>
    <t xml:space="preserve">Budd </t>
  </si>
  <si>
    <t>Industrial Park/Inner Tie</t>
  </si>
  <si>
    <t>8-1</t>
  </si>
  <si>
    <t>MartinRea</t>
  </si>
  <si>
    <t>8-2</t>
  </si>
  <si>
    <t>Bekaert #1</t>
  </si>
  <si>
    <t>Bekaert</t>
  </si>
  <si>
    <t>9-1</t>
  </si>
  <si>
    <t>Amcor/Bemis</t>
  </si>
  <si>
    <t>9-2</t>
  </si>
  <si>
    <t>Veechdale</t>
  </si>
  <si>
    <t>Truck Stop/Rolling Ridge</t>
  </si>
  <si>
    <t>15-1</t>
  </si>
  <si>
    <t>Mall - North</t>
  </si>
  <si>
    <t>15-2</t>
  </si>
  <si>
    <t>Mall- South</t>
  </si>
  <si>
    <t>15-3</t>
  </si>
  <si>
    <t>Brunerstown/Taylorwood</t>
  </si>
  <si>
    <t>15-4</t>
  </si>
  <si>
    <t>Defoe</t>
  </si>
  <si>
    <t>Woods Pike/Castle Hwy</t>
  </si>
  <si>
    <t>16-1</t>
  </si>
  <si>
    <t>Cedarmore</t>
  </si>
  <si>
    <t>16-2</t>
  </si>
  <si>
    <t>Bunk/Christianburg</t>
  </si>
  <si>
    <t>16-3</t>
  </si>
  <si>
    <t>Banta Fork</t>
  </si>
  <si>
    <t>16-4</t>
  </si>
  <si>
    <t>TOTAL</t>
  </si>
  <si>
    <t>2023 miles cut</t>
  </si>
  <si>
    <t>2023 circuit cutting expense</t>
  </si>
  <si>
    <t>Plus: 2024 hourly increase</t>
  </si>
  <si>
    <t>a.</t>
  </si>
  <si>
    <t>b.</t>
  </si>
  <si>
    <t>c.</t>
  </si>
  <si>
    <t>Cost per mile (a / b)</t>
  </si>
  <si>
    <t>d.</t>
  </si>
  <si>
    <t>e.</t>
  </si>
  <si>
    <t>Pro forma cost per mile (c x (1 + d))</t>
  </si>
  <si>
    <t>f.</t>
  </si>
  <si>
    <t>Pro forma mileage to cut</t>
  </si>
  <si>
    <t>g.</t>
  </si>
  <si>
    <t>Pro forma circuit cutting (e x f)</t>
  </si>
  <si>
    <t>Circuit Cutting</t>
  </si>
  <si>
    <t>ROW Maintenance Expense</t>
  </si>
  <si>
    <t>2023 ROW maintenance expense</t>
  </si>
  <si>
    <t>ROW Spraying Expense</t>
  </si>
  <si>
    <t>Cost per mile of spray</t>
  </si>
  <si>
    <t>Miles to spray (3 year rotation)</t>
  </si>
  <si>
    <t>h.</t>
  </si>
  <si>
    <t xml:space="preserve">i. </t>
  </si>
  <si>
    <t>j.</t>
  </si>
  <si>
    <t>k.</t>
  </si>
  <si>
    <t xml:space="preserve">l. </t>
  </si>
  <si>
    <t>m.</t>
  </si>
  <si>
    <t>Pro forma ROW maintenance expense (h x (1 + i)</t>
  </si>
  <si>
    <t>Pro forma ROW maintenance expense (k x l)</t>
  </si>
  <si>
    <t>Shelby Energy Cooperative, Inc.</t>
  </si>
  <si>
    <t>2024-00351</t>
  </si>
  <si>
    <t>OAG Supplemental Request 2, Item 4</t>
  </si>
  <si>
    <t>Pro Forma ROW Cost (g + j +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</si>
</sst>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5" fillId="0" borderId="0" xfId="0" applyFont="1"/>
    <xf numFmtId="44" fontId="5" fillId="0" borderId="0" xfId="2" applyFont="1"/>
    <xf numFmtId="164" fontId="5" fillId="0" borderId="2" xfId="1" applyNumberFormat="1" applyFont="1" applyBorder="1"/>
    <xf numFmtId="9" fontId="5" fillId="0" borderId="2" xfId="3" applyFont="1" applyBorder="1"/>
    <xf numFmtId="44" fontId="5" fillId="0" borderId="0" xfId="0" applyNumberFormat="1" applyFont="1"/>
    <xf numFmtId="44" fontId="5" fillId="0" borderId="3" xfId="0" applyNumberFormat="1" applyFont="1" applyBorder="1"/>
    <xf numFmtId="44" fontId="5" fillId="0" borderId="4" xfId="0" applyNumberFormat="1" applyFont="1" applyBorder="1"/>
    <xf numFmtId="0" fontId="6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7" fillId="4" borderId="1" xfId="4" applyFont="1" applyFill="1" applyBorder="1"/>
    <xf numFmtId="0" fontId="7" fillId="4" borderId="1" xfId="0" applyFont="1" applyFill="1" applyBorder="1"/>
    <xf numFmtId="49" fontId="7" fillId="4" borderId="1" xfId="0" applyNumberFormat="1" applyFont="1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0" fontId="7" fillId="4" borderId="0" xfId="0" applyFont="1" applyFill="1"/>
    <xf numFmtId="0" fontId="7" fillId="4" borderId="1" xfId="0" applyFont="1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6" fillId="4" borderId="1" xfId="0" applyFont="1" applyFill="1" applyBorder="1"/>
    <xf numFmtId="49" fontId="6" fillId="4" borderId="1" xfId="5" applyNumberFormat="1" applyFont="1" applyFill="1" applyBorder="1" applyAlignment="1">
      <alignment horizontal="center"/>
    </xf>
    <xf numFmtId="0" fontId="7" fillId="4" borderId="1" xfId="5" applyFont="1" applyFill="1" applyBorder="1" applyAlignment="1">
      <alignment horizontal="center"/>
    </xf>
    <xf numFmtId="164" fontId="6" fillId="4" borderId="1" xfId="1" applyNumberFormat="1" applyFont="1" applyFill="1" applyBorder="1" applyAlignment="1">
      <alignment horizontal="center"/>
    </xf>
    <xf numFmtId="164" fontId="6" fillId="4" borderId="1" xfId="1" applyNumberFormat="1" applyFont="1" applyFill="1" applyBorder="1"/>
    <xf numFmtId="49" fontId="6" fillId="4" borderId="0" xfId="0" applyNumberFormat="1" applyFont="1" applyFill="1" applyAlignment="1">
      <alignment horizontal="center"/>
    </xf>
    <xf numFmtId="164" fontId="6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6" fillId="4" borderId="0" xfId="0" applyFont="1" applyFill="1"/>
    <xf numFmtId="49" fontId="7" fillId="4" borderId="0" xfId="0" applyNumberFormat="1" applyFont="1" applyFill="1" applyAlignment="1">
      <alignment horizontal="center"/>
    </xf>
    <xf numFmtId="0" fontId="5" fillId="0" borderId="2" xfId="0" applyFont="1" applyBorder="1" applyAlignment="1">
      <alignment horizontal="left"/>
    </xf>
  </cellXfs>
  <cellStyles count="6">
    <cellStyle name="Comma" xfId="1" builtinId="3"/>
    <cellStyle name="Currency" xfId="2" builtinId="4"/>
    <cellStyle name="Good" xfId="4" builtinId="26"/>
    <cellStyle name="Neutral" xfId="5" builtinId="28"/>
    <cellStyle name="Normal" xfId="0" builtinId="0"/>
    <cellStyle name="Percent" xfId="3" builtinId="5"/>
  </cellStyles>
  <dxfs count="21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8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1A0C4A-F98C-4822-91CE-360A896EDF8E}" name="Table3" displayName="Table3" ref="C1:L48" totalsRowShown="0" headerRowDxfId="20" dataDxfId="19">
  <autoFilter ref="C1:L48" xr:uid="{F0F0FA66-BFA5-4591-A3AD-4F5CCA10C783}"/>
  <tableColumns count="10">
    <tableColumn id="1" xr3:uid="{505104AB-4E21-48AF-8F7A-CF00DF6AF5EC}" name="Feeder" dataDxfId="18"/>
    <tableColumn id="2" xr3:uid="{4ABBB380-D107-4ADE-81FA-ED12BFC8689B}" name="SUM_Shape_Length" dataDxfId="17"/>
    <tableColumn id="3" xr3:uid="{E616FC20-4A68-43AE-A22E-2E2BA60DE458}" name="Miles of  Primary OH Conductor" dataDxfId="16">
      <calculatedColumnFormula>D2/5280</calculatedColumnFormula>
    </tableColumn>
    <tableColumn id="5" xr3:uid="{FA130092-8F00-4A86-970C-A3B203D12211}" name="Sum_Shape_Length2" dataDxfId="15"/>
    <tableColumn id="6" xr3:uid="{B93BFEDD-BDA6-4597-B62D-3A55314E8C6F}" name="Miles of OH Secondary Conductor" dataDxfId="14">
      <calculatedColumnFormula>F2/5280</calculatedColumnFormula>
    </tableColumn>
    <tableColumn id="9" xr3:uid="{55BF28F2-C452-404F-B100-0D5A65E15397}" name="Sum_Shape_Length3" dataDxfId="13"/>
    <tableColumn id="10" xr3:uid="{90E02863-DE13-42C8-B1E5-51574B44F12E}" name="Miles of UG Primary Conductor" dataDxfId="12">
      <calculatedColumnFormula>H2/5280</calculatedColumnFormula>
    </tableColumn>
    <tableColumn id="7" xr3:uid="{94CE6EB0-E580-43E6-92A0-4C709F9AB2AC}" name="Sum_Shape_Length4" dataDxfId="11"/>
    <tableColumn id="8" xr3:uid="{E84E05D1-7062-4FE1-8D31-E91302CD9AE6}" name="Miles of UG Secondary Conductor" dataDxfId="10">
      <calculatedColumnFormula>J2/5280</calculatedColumnFormula>
    </tableColumn>
    <tableColumn id="11" xr3:uid="{DD53FAD8-5FB5-4A2E-8E82-AC3D50C88FC5}" name="Number of Poles" dataDxfId="9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76317A-8CC7-43E1-AD81-5A75F8E25E91}" name="Table4" displayName="Table4" ref="B1:B48" totalsRowShown="0" headerRowDxfId="8" dataDxfId="7">
  <autoFilter ref="B1:B48" xr:uid="{2226ECC8-9431-4686-B14E-A4BE27153EFE}"/>
  <tableColumns count="1">
    <tableColumn id="1" xr3:uid="{58C57F2E-520B-4E73-A2C2-55C11BE31C4F}" name="Feeder Name" dataDxfId="6"/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5B4164-4C77-4A0D-ACD9-38B397E25BA6}" name="Table5" displayName="Table5" ref="M1:N48" totalsRowShown="0" headerRowDxfId="5" dataDxfId="3" headerRowBorderDxfId="4" tableBorderDxfId="2">
  <autoFilter ref="M1:N48" xr:uid="{AA07A0EA-3876-41C0-A85A-2D3C0590CEB6}"/>
  <tableColumns count="2">
    <tableColumn id="2" xr3:uid="{FD3B44B0-FA26-4A44-A6BE-65F2D6BE2ACE}" name="Sub total poles" dataDxfId="1"/>
    <tableColumn id="1" xr3:uid="{8AB69B54-4D59-45B6-BEAB-A61F88AFCFFB}" name="Total Miles" dataDxfId="0">
      <calculatedColumnFormula>E2+G2+Table3[[#This Row],[Miles of UG Primary Conductor]]+Table3[[#This Row],[Miles of UG Secondary Conductor]]</calculatedColumnFormula>
    </tableColumn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9318-CA6B-4581-ABB3-C203DA4C44F4}">
  <dimension ref="A1:C28"/>
  <sheetViews>
    <sheetView tabSelected="1" workbookViewId="0">
      <selection activeCell="C27" sqref="C27"/>
    </sheetView>
  </sheetViews>
  <sheetFormatPr defaultRowHeight="15" x14ac:dyDescent="0.25"/>
  <cols>
    <col min="1" max="1" width="2.7109375" style="2" bestFit="1" customWidth="1"/>
    <col min="2" max="2" width="47.5703125" style="2" customWidth="1"/>
    <col min="3" max="3" width="15.85546875" style="2" customWidth="1"/>
    <col min="4" max="16384" width="9.140625" style="2"/>
  </cols>
  <sheetData>
    <row r="1" spans="1:3" x14ac:dyDescent="0.25">
      <c r="A1" s="1" t="s">
        <v>152</v>
      </c>
    </row>
    <row r="2" spans="1:3" x14ac:dyDescent="0.25">
      <c r="A2" s="1" t="s">
        <v>153</v>
      </c>
    </row>
    <row r="3" spans="1:3" x14ac:dyDescent="0.25">
      <c r="A3" s="1" t="s">
        <v>154</v>
      </c>
    </row>
    <row r="5" spans="1:3" x14ac:dyDescent="0.25">
      <c r="A5" s="31" t="s">
        <v>138</v>
      </c>
      <c r="B5" s="31"/>
      <c r="C5" s="31"/>
    </row>
    <row r="6" spans="1:3" x14ac:dyDescent="0.25">
      <c r="A6" s="2" t="s">
        <v>127</v>
      </c>
      <c r="B6" s="2" t="s">
        <v>125</v>
      </c>
      <c r="C6" s="3">
        <v>1519870.56</v>
      </c>
    </row>
    <row r="7" spans="1:3" x14ac:dyDescent="0.25">
      <c r="A7" s="2" t="s">
        <v>128</v>
      </c>
      <c r="B7" s="2" t="s">
        <v>124</v>
      </c>
      <c r="C7" s="4">
        <v>297</v>
      </c>
    </row>
    <row r="8" spans="1:3" x14ac:dyDescent="0.25">
      <c r="A8" s="2" t="s">
        <v>129</v>
      </c>
      <c r="B8" s="2" t="s">
        <v>130</v>
      </c>
      <c r="C8" s="3">
        <f>C6/C7</f>
        <v>5117.4092929292929</v>
      </c>
    </row>
    <row r="9" spans="1:3" x14ac:dyDescent="0.25">
      <c r="A9" s="2" t="s">
        <v>131</v>
      </c>
      <c r="B9" s="2" t="s">
        <v>126</v>
      </c>
      <c r="C9" s="5">
        <v>0.03</v>
      </c>
    </row>
    <row r="10" spans="1:3" x14ac:dyDescent="0.25">
      <c r="A10" s="2" t="s">
        <v>132</v>
      </c>
      <c r="B10" s="2" t="s">
        <v>133</v>
      </c>
      <c r="C10" s="6">
        <f>C8*(1+C9)</f>
        <v>5270.9315717171721</v>
      </c>
    </row>
    <row r="11" spans="1:3" x14ac:dyDescent="0.25">
      <c r="A11" s="2" t="s">
        <v>134</v>
      </c>
      <c r="B11" s="2" t="s">
        <v>135</v>
      </c>
      <c r="C11" s="4">
        <f>1900/5</f>
        <v>380</v>
      </c>
    </row>
    <row r="12" spans="1:3" ht="15.75" thickBot="1" x14ac:dyDescent="0.3">
      <c r="A12" s="2" t="s">
        <v>136</v>
      </c>
      <c r="B12" s="2" t="s">
        <v>137</v>
      </c>
      <c r="C12" s="7">
        <f>C10*C11</f>
        <v>2002953.9972525253</v>
      </c>
    </row>
    <row r="15" spans="1:3" x14ac:dyDescent="0.25">
      <c r="A15" s="31" t="s">
        <v>139</v>
      </c>
      <c r="B15" s="31"/>
      <c r="C15" s="31"/>
    </row>
    <row r="16" spans="1:3" x14ac:dyDescent="0.25">
      <c r="A16" s="2" t="s">
        <v>144</v>
      </c>
      <c r="B16" s="2" t="s">
        <v>140</v>
      </c>
      <c r="C16" s="3">
        <v>243583.62</v>
      </c>
    </row>
    <row r="17" spans="1:3" x14ac:dyDescent="0.25">
      <c r="A17" s="2" t="s">
        <v>145</v>
      </c>
      <c r="B17" s="2" t="s">
        <v>126</v>
      </c>
      <c r="C17" s="5">
        <v>0.03</v>
      </c>
    </row>
    <row r="18" spans="1:3" ht="15.75" thickBot="1" x14ac:dyDescent="0.3">
      <c r="A18" s="2" t="s">
        <v>146</v>
      </c>
      <c r="B18" s="2" t="s">
        <v>150</v>
      </c>
      <c r="C18" s="7">
        <f>C16*(1+C17)</f>
        <v>250891.1286</v>
      </c>
    </row>
    <row r="21" spans="1:3" x14ac:dyDescent="0.25">
      <c r="A21" s="31" t="s">
        <v>141</v>
      </c>
      <c r="B21" s="31"/>
      <c r="C21" s="31"/>
    </row>
    <row r="22" spans="1:3" x14ac:dyDescent="0.25">
      <c r="A22" s="2" t="s">
        <v>147</v>
      </c>
      <c r="B22" s="2" t="s">
        <v>142</v>
      </c>
      <c r="C22" s="3">
        <v>300</v>
      </c>
    </row>
    <row r="23" spans="1:3" x14ac:dyDescent="0.25">
      <c r="A23" s="2" t="s">
        <v>148</v>
      </c>
      <c r="B23" s="2" t="s">
        <v>143</v>
      </c>
      <c r="C23" s="4">
        <f>1900/3</f>
        <v>633.33333333333337</v>
      </c>
    </row>
    <row r="24" spans="1:3" ht="15.75" thickBot="1" x14ac:dyDescent="0.3">
      <c r="A24" s="2" t="s">
        <v>149</v>
      </c>
      <c r="B24" s="2" t="s">
        <v>151</v>
      </c>
      <c r="C24" s="7">
        <f>C22*C23</f>
        <v>190000</v>
      </c>
    </row>
    <row r="27" spans="1:3" ht="15.75" thickBot="1" x14ac:dyDescent="0.3">
      <c r="A27" s="2" t="s">
        <v>155</v>
      </c>
      <c r="C27" s="8">
        <f>C12+C18+C24</f>
        <v>2443845.1258525252</v>
      </c>
    </row>
    <row r="28" spans="1:3" ht="15.75" thickTop="1" x14ac:dyDescent="0.25"/>
  </sheetData>
  <mergeCells count="3">
    <mergeCell ref="A5:C5"/>
    <mergeCell ref="A15:C15"/>
    <mergeCell ref="A21:C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E036-D4B0-49EA-9A43-E55184B06BA8}">
  <dimension ref="A1:N54"/>
  <sheetViews>
    <sheetView zoomScaleNormal="100" workbookViewId="0">
      <selection activeCell="B10" sqref="B10"/>
    </sheetView>
  </sheetViews>
  <sheetFormatPr defaultColWidth="8.85546875" defaultRowHeight="15" x14ac:dyDescent="0.25"/>
  <cols>
    <col min="1" max="1" width="16.85546875" style="17" bestFit="1" customWidth="1"/>
    <col min="2" max="2" width="31.7109375" style="17" customWidth="1"/>
    <col min="3" max="3" width="13.28515625" style="30" customWidth="1"/>
    <col min="4" max="4" width="23.5703125" style="17" hidden="1" customWidth="1"/>
    <col min="5" max="5" width="17.7109375" style="28" customWidth="1"/>
    <col min="6" max="6" width="23.28515625" style="17" hidden="1" customWidth="1"/>
    <col min="7" max="7" width="16.28515625" style="28" customWidth="1"/>
    <col min="8" max="8" width="30" style="17" hidden="1" customWidth="1"/>
    <col min="9" max="9" width="25.7109375" style="28" hidden="1" customWidth="1"/>
    <col min="10" max="10" width="23.28515625" style="17" hidden="1" customWidth="1"/>
    <col min="11" max="11" width="34.85546875" style="17" hidden="1" customWidth="1"/>
    <col min="12" max="12" width="11.85546875" style="17" customWidth="1"/>
    <col min="13" max="13" width="12.85546875" style="29" customWidth="1"/>
    <col min="14" max="14" width="13.140625" style="28" customWidth="1"/>
    <col min="15" max="16384" width="8.85546875" style="17"/>
  </cols>
  <sheetData>
    <row r="1" spans="1:14" s="11" customFormat="1" ht="28.15" customHeight="1" x14ac:dyDescent="0.25">
      <c r="A1" s="9" t="s">
        <v>0</v>
      </c>
      <c r="B1" s="9" t="s">
        <v>1</v>
      </c>
      <c r="C1" s="10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</row>
    <row r="2" spans="1:14" x14ac:dyDescent="0.25">
      <c r="A2" s="12" t="s">
        <v>14</v>
      </c>
      <c r="B2" s="13" t="s">
        <v>15</v>
      </c>
      <c r="C2" s="14" t="s">
        <v>16</v>
      </c>
      <c r="D2" s="13">
        <v>105488.009988253</v>
      </c>
      <c r="E2" s="15">
        <f t="shared" ref="E2:E48" si="0">D2/5280</f>
        <v>19.978789770502463</v>
      </c>
      <c r="F2" s="13">
        <v>8088.1411930309796</v>
      </c>
      <c r="G2" s="15">
        <f>F2/5280</f>
        <v>1.5318449229225339</v>
      </c>
      <c r="H2" s="13">
        <v>4986.9526819393404</v>
      </c>
      <c r="I2" s="15">
        <f>H2/5280</f>
        <v>0.94449861400366297</v>
      </c>
      <c r="J2" s="13">
        <v>13309.626756379501</v>
      </c>
      <c r="K2" s="15">
        <f t="shared" ref="K2:K48" si="1">J2/5280</f>
        <v>2.5207626432536934</v>
      </c>
      <c r="L2" s="15">
        <v>396</v>
      </c>
      <c r="M2" s="16"/>
      <c r="N2" s="15">
        <f>E2+G2+Table3[[#This Row],[Miles of UG Primary Conductor]]+Table3[[#This Row],[Miles of UG Secondary Conductor]]</f>
        <v>24.975895950682354</v>
      </c>
    </row>
    <row r="3" spans="1:14" x14ac:dyDescent="0.25">
      <c r="A3" s="12" t="s">
        <v>14</v>
      </c>
      <c r="B3" s="13" t="s">
        <v>17</v>
      </c>
      <c r="C3" s="14" t="s">
        <v>18</v>
      </c>
      <c r="D3" s="13">
        <v>166972.89582763301</v>
      </c>
      <c r="E3" s="15">
        <f t="shared" si="0"/>
        <v>31.623654512809281</v>
      </c>
      <c r="F3" s="13">
        <v>15345.4830372376</v>
      </c>
      <c r="G3" s="15">
        <f t="shared" ref="G3:G48" si="2">F3/5280</f>
        <v>2.9063414843253028</v>
      </c>
      <c r="H3" s="13">
        <v>41585.996547291499</v>
      </c>
      <c r="I3" s="15">
        <f t="shared" ref="I3:I48" si="3">H3/5280</f>
        <v>7.8761357097142994</v>
      </c>
      <c r="J3" s="13">
        <v>49078.8581297368</v>
      </c>
      <c r="K3" s="15">
        <f t="shared" si="1"/>
        <v>9.2952382821471211</v>
      </c>
      <c r="L3" s="15">
        <v>681</v>
      </c>
      <c r="M3" s="16"/>
      <c r="N3" s="15">
        <f>E3+G3+Table3[[#This Row],[Miles of UG Primary Conductor]]+Table3[[#This Row],[Miles of UG Secondary Conductor]]</f>
        <v>51.701369988996007</v>
      </c>
    </row>
    <row r="4" spans="1:14" x14ac:dyDescent="0.25">
      <c r="A4" s="12" t="s">
        <v>14</v>
      </c>
      <c r="B4" s="13" t="s">
        <v>19</v>
      </c>
      <c r="C4" s="14" t="s">
        <v>20</v>
      </c>
      <c r="D4" s="13">
        <v>206886.806599123</v>
      </c>
      <c r="E4" s="15">
        <f t="shared" si="0"/>
        <v>39.183107310439958</v>
      </c>
      <c r="F4" s="13">
        <v>17975.238970369799</v>
      </c>
      <c r="G4" s="15">
        <f t="shared" si="2"/>
        <v>3.4044013201457952</v>
      </c>
      <c r="H4" s="13">
        <v>47884.5705191671</v>
      </c>
      <c r="I4" s="15">
        <f t="shared" si="3"/>
        <v>9.0690474468119504</v>
      </c>
      <c r="J4" s="13">
        <v>37398.233032271601</v>
      </c>
      <c r="K4" s="15">
        <f t="shared" si="1"/>
        <v>7.0829986803544696</v>
      </c>
      <c r="L4" s="15">
        <v>840</v>
      </c>
      <c r="M4" s="16"/>
      <c r="N4" s="15">
        <f>E4+G4+Table3[[#This Row],[Miles of UG Primary Conductor]]+Table3[[#This Row],[Miles of UG Secondary Conductor]]</f>
        <v>58.739554757752174</v>
      </c>
    </row>
    <row r="5" spans="1:14" x14ac:dyDescent="0.25">
      <c r="A5" s="12" t="s">
        <v>14</v>
      </c>
      <c r="B5" s="13" t="s">
        <v>21</v>
      </c>
      <c r="C5" s="14" t="s">
        <v>22</v>
      </c>
      <c r="D5" s="13">
        <v>398269.16733425402</v>
      </c>
      <c r="E5" s="15">
        <f t="shared" si="0"/>
        <v>75.429766540578413</v>
      </c>
      <c r="F5" s="13">
        <v>39583.579079864197</v>
      </c>
      <c r="G5" s="15">
        <f t="shared" si="2"/>
        <v>7.4968899772470072</v>
      </c>
      <c r="H5" s="13">
        <v>64242.168811563497</v>
      </c>
      <c r="I5" s="15">
        <f t="shared" si="3"/>
        <v>12.167077426432481</v>
      </c>
      <c r="J5" s="13">
        <v>92808.209210338304</v>
      </c>
      <c r="K5" s="15">
        <f t="shared" si="1"/>
        <v>17.57731235044286</v>
      </c>
      <c r="L5" s="15">
        <v>1620</v>
      </c>
      <c r="M5" s="16">
        <f>SUM(L2:L5)</f>
        <v>3537</v>
      </c>
      <c r="N5" s="15">
        <f>E5+G5+Table3[[#This Row],[Miles of UG Primary Conductor]]+Table3[[#This Row],[Miles of UG Secondary Conductor]]</f>
        <v>112.67104629470077</v>
      </c>
    </row>
    <row r="6" spans="1:14" x14ac:dyDescent="0.25">
      <c r="A6" s="12" t="s">
        <v>23</v>
      </c>
      <c r="B6" s="13" t="s">
        <v>24</v>
      </c>
      <c r="C6" s="14" t="s">
        <v>25</v>
      </c>
      <c r="D6" s="13">
        <v>341994.43089143297</v>
      </c>
      <c r="E6" s="15">
        <f t="shared" si="0"/>
        <v>64.771672517316844</v>
      </c>
      <c r="F6" s="13">
        <v>54538.046139468897</v>
      </c>
      <c r="G6" s="15">
        <f t="shared" si="2"/>
        <v>10.329175405202443</v>
      </c>
      <c r="H6" s="13">
        <v>22918.415768796</v>
      </c>
      <c r="I6" s="15">
        <f t="shared" si="3"/>
        <v>4.3406090471204548</v>
      </c>
      <c r="J6" s="13">
        <v>50004.2124460298</v>
      </c>
      <c r="K6" s="15">
        <f t="shared" si="1"/>
        <v>9.4704947814450371</v>
      </c>
      <c r="L6" s="15">
        <v>1606</v>
      </c>
      <c r="M6" s="16"/>
      <c r="N6" s="15">
        <f>E6+G6+Table3[[#This Row],[Miles of UG Primary Conductor]]+Table3[[#This Row],[Miles of UG Secondary Conductor]]</f>
        <v>88.911951751084786</v>
      </c>
    </row>
    <row r="7" spans="1:14" x14ac:dyDescent="0.25">
      <c r="A7" s="12" t="s">
        <v>23</v>
      </c>
      <c r="B7" s="13" t="s">
        <v>26</v>
      </c>
      <c r="C7" s="14" t="s">
        <v>27</v>
      </c>
      <c r="D7" s="13">
        <v>142433.64522055699</v>
      </c>
      <c r="E7" s="15">
        <f t="shared" si="0"/>
        <v>26.976069170560038</v>
      </c>
      <c r="F7" s="13">
        <v>41747.677561349497</v>
      </c>
      <c r="G7" s="15">
        <f t="shared" si="2"/>
        <v>7.9067571138919499</v>
      </c>
      <c r="H7" s="13">
        <v>9596.9139329333193</v>
      </c>
      <c r="I7" s="15">
        <f t="shared" si="3"/>
        <v>1.8175973357828257</v>
      </c>
      <c r="J7" s="13">
        <v>20886.309989241901</v>
      </c>
      <c r="K7" s="15">
        <f t="shared" si="1"/>
        <v>3.9557405282655118</v>
      </c>
      <c r="L7" s="15">
        <v>858</v>
      </c>
      <c r="M7" s="16"/>
      <c r="N7" s="15">
        <f>E7+G7+Table3[[#This Row],[Miles of UG Primary Conductor]]+Table3[[#This Row],[Miles of UG Secondary Conductor]]</f>
        <v>40.656164148500324</v>
      </c>
    </row>
    <row r="8" spans="1:14" x14ac:dyDescent="0.25">
      <c r="A8" s="12" t="s">
        <v>23</v>
      </c>
      <c r="B8" s="13" t="s">
        <v>28</v>
      </c>
      <c r="C8" s="14" t="s">
        <v>29</v>
      </c>
      <c r="D8" s="13">
        <v>268565.82066115498</v>
      </c>
      <c r="E8" s="15">
        <f t="shared" si="0"/>
        <v>50.86473876158238</v>
      </c>
      <c r="F8" s="13">
        <v>26213.557569102999</v>
      </c>
      <c r="G8" s="15">
        <f t="shared" si="2"/>
        <v>4.9646889335422344</v>
      </c>
      <c r="H8" s="13">
        <v>6293.7603538977201</v>
      </c>
      <c r="I8" s="15">
        <f t="shared" si="3"/>
        <v>1.1920000670260833</v>
      </c>
      <c r="J8" s="13">
        <v>27982.375361127499</v>
      </c>
      <c r="K8" s="15">
        <f t="shared" si="1"/>
        <v>5.2996923032438445</v>
      </c>
      <c r="L8" s="15">
        <v>1122</v>
      </c>
      <c r="M8" s="16">
        <f>SUM(L6:L8)</f>
        <v>3586</v>
      </c>
      <c r="N8" s="15">
        <f>E8+G8+Table3[[#This Row],[Miles of UG Primary Conductor]]+Table3[[#This Row],[Miles of UG Secondary Conductor]]</f>
        <v>62.321120065394545</v>
      </c>
    </row>
    <row r="9" spans="1:14" x14ac:dyDescent="0.25">
      <c r="A9" s="12" t="s">
        <v>30</v>
      </c>
      <c r="B9" s="13" t="s">
        <v>31</v>
      </c>
      <c r="C9" s="14" t="s">
        <v>32</v>
      </c>
      <c r="D9" s="13">
        <v>17941.142331029001</v>
      </c>
      <c r="E9" s="15">
        <f t="shared" si="0"/>
        <v>3.397943623300947</v>
      </c>
      <c r="F9" s="13">
        <v>34.999950172360499</v>
      </c>
      <c r="G9" s="15">
        <f t="shared" si="2"/>
        <v>6.628778441734943E-3</v>
      </c>
      <c r="H9" s="13">
        <v>731.30777796336201</v>
      </c>
      <c r="I9" s="15">
        <f t="shared" si="3"/>
        <v>0.13850526097790947</v>
      </c>
      <c r="J9" s="13">
        <v>239.912400115053</v>
      </c>
      <c r="K9" s="15">
        <f t="shared" si="1"/>
        <v>4.5437954567244886E-2</v>
      </c>
      <c r="L9" s="15">
        <v>82</v>
      </c>
      <c r="M9" s="16"/>
      <c r="N9" s="15">
        <f>E9+G9+Table3[[#This Row],[Miles of UG Primary Conductor]]+Table3[[#This Row],[Miles of UG Secondary Conductor]]</f>
        <v>3.5885156172878365</v>
      </c>
    </row>
    <row r="10" spans="1:14" x14ac:dyDescent="0.25">
      <c r="A10" s="12" t="s">
        <v>30</v>
      </c>
      <c r="B10" s="13" t="s">
        <v>33</v>
      </c>
      <c r="C10" s="14" t="s">
        <v>34</v>
      </c>
      <c r="D10" s="13">
        <v>6939.0478711493997</v>
      </c>
      <c r="E10" s="15">
        <f t="shared" si="0"/>
        <v>1.3142136119601135</v>
      </c>
      <c r="F10" s="13">
        <v>1661.2200919977799</v>
      </c>
      <c r="G10" s="15">
        <f t="shared" si="2"/>
        <v>0.31462501742382198</v>
      </c>
      <c r="H10" s="13">
        <v>466.65255438049002</v>
      </c>
      <c r="I10" s="15">
        <f t="shared" si="3"/>
        <v>8.838116560236553E-2</v>
      </c>
      <c r="J10" s="13">
        <v>499.253361743813</v>
      </c>
      <c r="K10" s="15">
        <f t="shared" si="1"/>
        <v>9.455556093632822E-2</v>
      </c>
      <c r="L10" s="15">
        <v>40</v>
      </c>
      <c r="M10" s="16">
        <f>SUM(L9:L10)</f>
        <v>122</v>
      </c>
      <c r="N10" s="15">
        <f>E10+G10+Table3[[#This Row],[Miles of UG Primary Conductor]]+Table3[[#This Row],[Miles of UG Secondary Conductor]]</f>
        <v>1.8117753559226295</v>
      </c>
    </row>
    <row r="11" spans="1:14" x14ac:dyDescent="0.25">
      <c r="A11" s="12" t="s">
        <v>35</v>
      </c>
      <c r="B11" s="13" t="s">
        <v>36</v>
      </c>
      <c r="C11" s="14" t="s">
        <v>37</v>
      </c>
      <c r="D11" s="13">
        <v>6354.6051398167201</v>
      </c>
      <c r="E11" s="15">
        <f t="shared" si="0"/>
        <v>1.2035237007228636</v>
      </c>
      <c r="F11" s="13">
        <v>1470.11046593276</v>
      </c>
      <c r="G11" s="15">
        <f t="shared" si="2"/>
        <v>0.27843001248726518</v>
      </c>
      <c r="H11" s="13">
        <v>62571.724836183501</v>
      </c>
      <c r="I11" s="15">
        <f t="shared" si="3"/>
        <v>11.850705461398391</v>
      </c>
      <c r="J11" s="13">
        <v>39114.055648354399</v>
      </c>
      <c r="K11" s="15">
        <f t="shared" si="1"/>
        <v>7.407965084915606</v>
      </c>
      <c r="L11" s="15">
        <v>41</v>
      </c>
      <c r="M11" s="16"/>
      <c r="N11" s="15">
        <f>E11+G11+Table3[[#This Row],[Miles of UG Primary Conductor]]+Table3[[#This Row],[Miles of UG Secondary Conductor]]</f>
        <v>20.740624259524125</v>
      </c>
    </row>
    <row r="12" spans="1:14" x14ac:dyDescent="0.25">
      <c r="A12" s="12" t="s">
        <v>35</v>
      </c>
      <c r="B12" s="13" t="s">
        <v>38</v>
      </c>
      <c r="C12" s="14" t="s">
        <v>39</v>
      </c>
      <c r="D12" s="13">
        <v>222517.853140091</v>
      </c>
      <c r="E12" s="15">
        <f t="shared" si="0"/>
        <v>42.143532791683903</v>
      </c>
      <c r="F12" s="13">
        <v>26487.8034160098</v>
      </c>
      <c r="G12" s="15">
        <f t="shared" si="2"/>
        <v>5.0166294348503406</v>
      </c>
      <c r="H12" s="13">
        <v>40395.120816850103</v>
      </c>
      <c r="I12" s="15">
        <f t="shared" si="3"/>
        <v>7.6505910637973678</v>
      </c>
      <c r="J12" s="13">
        <v>40158.279718149897</v>
      </c>
      <c r="K12" s="15">
        <f t="shared" si="1"/>
        <v>7.605734795104147</v>
      </c>
      <c r="L12" s="15">
        <v>936</v>
      </c>
      <c r="M12" s="16"/>
      <c r="N12" s="15">
        <f>E12+G12+Table3[[#This Row],[Miles of UG Primary Conductor]]+Table3[[#This Row],[Miles of UG Secondary Conductor]]</f>
        <v>62.416488085435752</v>
      </c>
    </row>
    <row r="13" spans="1:14" x14ac:dyDescent="0.25">
      <c r="A13" s="12" t="s">
        <v>40</v>
      </c>
      <c r="B13" s="13" t="s">
        <v>41</v>
      </c>
      <c r="C13" s="14" t="s">
        <v>42</v>
      </c>
      <c r="D13" s="13">
        <v>3493.5765993268501</v>
      </c>
      <c r="E13" s="15">
        <f t="shared" si="0"/>
        <v>0.66166223472099439</v>
      </c>
      <c r="F13" s="13">
        <v>204.756629191581</v>
      </c>
      <c r="G13" s="15">
        <f t="shared" si="2"/>
        <v>3.8779664619617613E-2</v>
      </c>
      <c r="H13" s="13">
        <v>1074.8416714622099</v>
      </c>
      <c r="I13" s="15">
        <f t="shared" si="3"/>
        <v>0.20356849838299429</v>
      </c>
      <c r="J13" s="13">
        <v>61.692229727479898</v>
      </c>
      <c r="K13" s="15">
        <f t="shared" si="1"/>
        <v>1.1684134418083313E-2</v>
      </c>
      <c r="L13" s="15">
        <v>24</v>
      </c>
      <c r="M13" s="16">
        <f>SUM(L11:L13)</f>
        <v>1001</v>
      </c>
      <c r="N13" s="15">
        <f>E13+G13+Table3[[#This Row],[Miles of UG Primary Conductor]]+Table3[[#This Row],[Miles of UG Secondary Conductor]]</f>
        <v>0.91569453214168961</v>
      </c>
    </row>
    <row r="14" spans="1:14" x14ac:dyDescent="0.25">
      <c r="A14" s="12" t="s">
        <v>43</v>
      </c>
      <c r="B14" s="13" t="s">
        <v>44</v>
      </c>
      <c r="C14" s="14" t="s">
        <v>45</v>
      </c>
      <c r="D14" s="13">
        <v>298075.70200050197</v>
      </c>
      <c r="E14" s="15">
        <f>D14/5280</f>
        <v>56.453731439489012</v>
      </c>
      <c r="F14" s="13">
        <v>19264.0540560226</v>
      </c>
      <c r="G14" s="15">
        <f>F14/5280</f>
        <v>3.6484950863679169</v>
      </c>
      <c r="H14" s="13">
        <v>13892.266860792</v>
      </c>
      <c r="I14" s="15">
        <f>H14/5280</f>
        <v>2.6311111478772728</v>
      </c>
      <c r="J14" s="13">
        <v>30113.141581814802</v>
      </c>
      <c r="K14" s="15">
        <f>J14/5280</f>
        <v>5.7032465117073485</v>
      </c>
      <c r="L14" s="15">
        <v>1115</v>
      </c>
      <c r="M14" s="16"/>
      <c r="N14" s="15">
        <f>E14+G14+Table3[[#This Row],[Miles of UG Primary Conductor]]+Table3[[#This Row],[Miles of UG Secondary Conductor]]</f>
        <v>68.436584185441546</v>
      </c>
    </row>
    <row r="15" spans="1:14" x14ac:dyDescent="0.25">
      <c r="A15" s="12" t="s">
        <v>43</v>
      </c>
      <c r="B15" s="13" t="s">
        <v>46</v>
      </c>
      <c r="C15" s="14" t="s">
        <v>47</v>
      </c>
      <c r="D15" s="13">
        <v>141574.82928945101</v>
      </c>
      <c r="E15" s="15">
        <f t="shared" si="0"/>
        <v>26.813414638153599</v>
      </c>
      <c r="F15" s="13">
        <v>11810.6862248324</v>
      </c>
      <c r="G15" s="15">
        <f>F15/5280</f>
        <v>2.2368723910667425</v>
      </c>
      <c r="H15" s="13">
        <v>8332.8830096512102</v>
      </c>
      <c r="I15" s="15">
        <f>H15/5280</f>
        <v>1.5781975397066685</v>
      </c>
      <c r="J15" s="13">
        <v>19153.096501513301</v>
      </c>
      <c r="K15" s="15">
        <f t="shared" si="1"/>
        <v>3.6274803980138826</v>
      </c>
      <c r="L15" s="15">
        <v>560</v>
      </c>
      <c r="M15" s="16"/>
      <c r="N15" s="15">
        <f>E15+G15+Table3[[#This Row],[Miles of UG Primary Conductor]]+Table3[[#This Row],[Miles of UG Secondary Conductor]]</f>
        <v>34.255964966940894</v>
      </c>
    </row>
    <row r="16" spans="1:14" x14ac:dyDescent="0.25">
      <c r="A16" s="12" t="s">
        <v>43</v>
      </c>
      <c r="B16" s="13" t="s">
        <v>48</v>
      </c>
      <c r="C16" s="14" t="s">
        <v>49</v>
      </c>
      <c r="D16" s="13">
        <v>337845.35082459799</v>
      </c>
      <c r="E16" s="15">
        <f t="shared" si="0"/>
        <v>63.985861898598102</v>
      </c>
      <c r="F16" s="13">
        <v>38762.507351059001</v>
      </c>
      <c r="G16" s="15">
        <f t="shared" si="2"/>
        <v>7.3413839680035986</v>
      </c>
      <c r="H16" s="13">
        <v>5004.7482635607203</v>
      </c>
      <c r="I16" s="15">
        <f t="shared" si="3"/>
        <v>0.94786898931074248</v>
      </c>
      <c r="J16" s="13">
        <v>25928.2654753309</v>
      </c>
      <c r="K16" s="15">
        <f t="shared" si="1"/>
        <v>4.9106563400247918</v>
      </c>
      <c r="L16" s="15">
        <v>1293</v>
      </c>
      <c r="M16" s="16"/>
      <c r="N16" s="15">
        <f>E16+G16+Table3[[#This Row],[Miles of UG Primary Conductor]]+Table3[[#This Row],[Miles of UG Secondary Conductor]]</f>
        <v>77.185771195937235</v>
      </c>
    </row>
    <row r="17" spans="1:14" x14ac:dyDescent="0.25">
      <c r="A17" s="12" t="s">
        <v>43</v>
      </c>
      <c r="B17" s="13" t="s">
        <v>50</v>
      </c>
      <c r="C17" s="14" t="s">
        <v>51</v>
      </c>
      <c r="D17" s="13">
        <v>180277.09777525699</v>
      </c>
      <c r="E17" s="15">
        <f t="shared" si="0"/>
        <v>34.143389730162312</v>
      </c>
      <c r="F17" s="13">
        <v>16673.147834913001</v>
      </c>
      <c r="G17" s="15">
        <f t="shared" si="2"/>
        <v>3.1577931505517047</v>
      </c>
      <c r="H17" s="13">
        <v>9960.6020029090105</v>
      </c>
      <c r="I17" s="15">
        <f t="shared" si="3"/>
        <v>1.8864776520661004</v>
      </c>
      <c r="J17" s="13">
        <v>14074.239264236199</v>
      </c>
      <c r="K17" s="15">
        <f>J17/5280</f>
        <v>2.6655756182265531</v>
      </c>
      <c r="L17" s="15">
        <v>640</v>
      </c>
      <c r="M17" s="16"/>
      <c r="N17" s="15">
        <f>E17+G17+Table3[[#This Row],[Miles of UG Primary Conductor]]+Table3[[#This Row],[Miles of UG Secondary Conductor]]</f>
        <v>41.853236151006669</v>
      </c>
    </row>
    <row r="18" spans="1:14" x14ac:dyDescent="0.25">
      <c r="A18" s="12" t="s">
        <v>43</v>
      </c>
      <c r="B18" s="13" t="s">
        <v>52</v>
      </c>
      <c r="C18" s="14" t="s">
        <v>53</v>
      </c>
      <c r="D18" s="13">
        <v>36663.886097150396</v>
      </c>
      <c r="E18" s="15">
        <f t="shared" si="0"/>
        <v>6.9439178214299995</v>
      </c>
      <c r="F18" s="13">
        <v>15588.2606404242</v>
      </c>
      <c r="G18" s="15">
        <f t="shared" si="2"/>
        <v>2.9523220909894317</v>
      </c>
      <c r="H18" s="13">
        <v>17015.931651597501</v>
      </c>
      <c r="I18" s="15">
        <f t="shared" si="3"/>
        <v>3.2227143279540722</v>
      </c>
      <c r="J18" s="13">
        <v>17482.4323727868</v>
      </c>
      <c r="K18" s="15">
        <f t="shared" si="1"/>
        <v>3.3110667372702274</v>
      </c>
      <c r="L18" s="15">
        <v>221</v>
      </c>
      <c r="M18" s="16">
        <f>SUM(L14:L18)</f>
        <v>3829</v>
      </c>
      <c r="N18" s="15">
        <f>E18+G18+Table3[[#This Row],[Miles of UG Primary Conductor]]+Table3[[#This Row],[Miles of UG Secondary Conductor]]</f>
        <v>16.430020977643732</v>
      </c>
    </row>
    <row r="19" spans="1:14" x14ac:dyDescent="0.25">
      <c r="A19" s="12" t="s">
        <v>54</v>
      </c>
      <c r="B19" s="13" t="s">
        <v>55</v>
      </c>
      <c r="C19" s="14" t="s">
        <v>56</v>
      </c>
      <c r="D19" s="13">
        <v>297265.501566566</v>
      </c>
      <c r="E19" s="15">
        <f t="shared" si="0"/>
        <v>56.300284387607199</v>
      </c>
      <c r="F19" s="13">
        <v>28501.118386095801</v>
      </c>
      <c r="G19" s="15">
        <f t="shared" si="2"/>
        <v>5.3979390882757201</v>
      </c>
      <c r="H19" s="13">
        <v>2939.82366237104</v>
      </c>
      <c r="I19" s="15">
        <f t="shared" si="3"/>
        <v>0.55678478453996971</v>
      </c>
      <c r="J19" s="13">
        <v>10909.739543198601</v>
      </c>
      <c r="K19" s="15">
        <f t="shared" si="1"/>
        <v>2.0662385498482196</v>
      </c>
      <c r="L19" s="15">
        <v>1022</v>
      </c>
      <c r="M19" s="16"/>
      <c r="N19" s="15">
        <f>E19+G19+Table3[[#This Row],[Miles of UG Primary Conductor]]+Table3[[#This Row],[Miles of UG Secondary Conductor]]</f>
        <v>64.321246810271106</v>
      </c>
    </row>
    <row r="20" spans="1:14" x14ac:dyDescent="0.25">
      <c r="A20" s="12" t="s">
        <v>54</v>
      </c>
      <c r="B20" s="13" t="s">
        <v>57</v>
      </c>
      <c r="C20" s="18" t="s">
        <v>58</v>
      </c>
      <c r="D20" s="13">
        <v>269042.03200302803</v>
      </c>
      <c r="E20" s="15">
        <f>D20/5280</f>
        <v>50.954930303603795</v>
      </c>
      <c r="F20" s="13">
        <v>25194.358657458</v>
      </c>
      <c r="G20" s="15">
        <f>F20/5280</f>
        <v>4.771658836639773</v>
      </c>
      <c r="H20" s="13">
        <v>3548.8889517279099</v>
      </c>
      <c r="I20" s="15">
        <f>H20/5280</f>
        <v>0.67213805903937685</v>
      </c>
      <c r="J20" s="13">
        <v>13751.4679964242</v>
      </c>
      <c r="K20" s="15">
        <f>J20/5280</f>
        <v>2.6044446962924623</v>
      </c>
      <c r="L20" s="15">
        <v>1051</v>
      </c>
      <c r="M20" s="16"/>
      <c r="N20" s="15">
        <f>E20+G20+Table3[[#This Row],[Miles of UG Primary Conductor]]+Table3[[#This Row],[Miles of UG Secondary Conductor]]</f>
        <v>59.003171895575406</v>
      </c>
    </row>
    <row r="21" spans="1:14" x14ac:dyDescent="0.25">
      <c r="A21" s="12" t="s">
        <v>54</v>
      </c>
      <c r="B21" s="13" t="s">
        <v>59</v>
      </c>
      <c r="C21" s="14" t="s">
        <v>60</v>
      </c>
      <c r="D21" s="13">
        <v>231075.00485120399</v>
      </c>
      <c r="E21" s="15">
        <f t="shared" si="0"/>
        <v>43.764205464243183</v>
      </c>
      <c r="F21" s="13">
        <v>30843.469710870198</v>
      </c>
      <c r="G21" s="15">
        <f t="shared" si="2"/>
        <v>5.8415662331193561</v>
      </c>
      <c r="H21" s="13">
        <v>10502.485785253801</v>
      </c>
      <c r="I21" s="15">
        <f t="shared" si="3"/>
        <v>1.9891071562980682</v>
      </c>
      <c r="J21" s="13">
        <v>21591.968396242799</v>
      </c>
      <c r="K21" s="15">
        <f t="shared" si="1"/>
        <v>4.0893879538338638</v>
      </c>
      <c r="L21" s="15">
        <v>1057</v>
      </c>
      <c r="M21" s="16">
        <f>SUM(L19:L21)</f>
        <v>3130</v>
      </c>
      <c r="N21" s="15">
        <f>E21+G21+Table3[[#This Row],[Miles of UG Primary Conductor]]+Table3[[#This Row],[Miles of UG Secondary Conductor]]</f>
        <v>55.684266807494474</v>
      </c>
    </row>
    <row r="22" spans="1:14" x14ac:dyDescent="0.25">
      <c r="A22" s="12" t="s">
        <v>61</v>
      </c>
      <c r="B22" s="13" t="s">
        <v>62</v>
      </c>
      <c r="C22" s="14" t="s">
        <v>63</v>
      </c>
      <c r="D22" s="13">
        <v>489657.68491339899</v>
      </c>
      <c r="E22" s="15">
        <f t="shared" si="0"/>
        <v>92.738197900264964</v>
      </c>
      <c r="F22" s="13">
        <v>61078.568571575299</v>
      </c>
      <c r="G22" s="15">
        <f t="shared" si="2"/>
        <v>11.567910714313504</v>
      </c>
      <c r="H22" s="13">
        <v>4105.9386224802001</v>
      </c>
      <c r="I22" s="15">
        <f t="shared" si="3"/>
        <v>0.77763989062125005</v>
      </c>
      <c r="J22" s="13">
        <v>21829.774745033101</v>
      </c>
      <c r="K22" s="15">
        <f t="shared" si="1"/>
        <v>4.1344270350441477</v>
      </c>
      <c r="L22" s="15">
        <v>2046</v>
      </c>
      <c r="M22" s="16"/>
      <c r="N22" s="15">
        <f>E22+G22+Table3[[#This Row],[Miles of UG Primary Conductor]]+Table3[[#This Row],[Miles of UG Secondary Conductor]]</f>
        <v>109.21817554024386</v>
      </c>
    </row>
    <row r="23" spans="1:14" x14ac:dyDescent="0.25">
      <c r="A23" s="12" t="s">
        <v>61</v>
      </c>
      <c r="B23" s="13" t="s">
        <v>64</v>
      </c>
      <c r="C23" s="14" t="s">
        <v>65</v>
      </c>
      <c r="D23" s="13">
        <v>535812.89714313298</v>
      </c>
      <c r="E23" s="15">
        <f>D23/5280</f>
        <v>101.47971536801761</v>
      </c>
      <c r="F23" s="13">
        <v>63658.405950610701</v>
      </c>
      <c r="G23" s="15">
        <f>F23/5280</f>
        <v>12.056516278524754</v>
      </c>
      <c r="H23" s="13">
        <v>4337.7289515710499</v>
      </c>
      <c r="I23" s="15">
        <f>H23/5280</f>
        <v>0.82153957416118373</v>
      </c>
      <c r="J23" s="13">
        <v>18561.144768722501</v>
      </c>
      <c r="K23" s="15">
        <f>J23/5280</f>
        <v>3.5153683274095644</v>
      </c>
      <c r="L23" s="15">
        <v>2139</v>
      </c>
      <c r="M23" s="16"/>
      <c r="N23" s="15">
        <f>E23+G23+Table3[[#This Row],[Miles of UG Primary Conductor]]+Table3[[#This Row],[Miles of UG Secondary Conductor]]</f>
        <v>117.8731395481131</v>
      </c>
    </row>
    <row r="24" spans="1:14" x14ac:dyDescent="0.25">
      <c r="A24" s="12" t="s">
        <v>61</v>
      </c>
      <c r="B24" s="13" t="s">
        <v>66</v>
      </c>
      <c r="C24" s="14" t="s">
        <v>67</v>
      </c>
      <c r="D24" s="13">
        <v>307504.60905131401</v>
      </c>
      <c r="E24" s="15">
        <f t="shared" si="0"/>
        <v>58.239509290021594</v>
      </c>
      <c r="F24" s="13">
        <v>46418.051605294699</v>
      </c>
      <c r="G24" s="15">
        <f t="shared" si="2"/>
        <v>8.7912976525179349</v>
      </c>
      <c r="H24" s="13">
        <v>2640.3982317027398</v>
      </c>
      <c r="I24" s="15">
        <f t="shared" si="3"/>
        <v>0.50007542267097349</v>
      </c>
      <c r="J24" s="13">
        <v>23331.0253342014</v>
      </c>
      <c r="K24" s="15">
        <f t="shared" si="1"/>
        <v>4.4187547981442048</v>
      </c>
      <c r="L24" s="15">
        <v>1338</v>
      </c>
      <c r="M24" s="16"/>
      <c r="N24" s="15">
        <f>E24+G24+Table3[[#This Row],[Miles of UG Primary Conductor]]+Table3[[#This Row],[Miles of UG Secondary Conductor]]</f>
        <v>71.949637163354708</v>
      </c>
    </row>
    <row r="25" spans="1:14" x14ac:dyDescent="0.25">
      <c r="A25" s="12" t="s">
        <v>61</v>
      </c>
      <c r="B25" s="13" t="s">
        <v>68</v>
      </c>
      <c r="C25" s="14" t="s">
        <v>69</v>
      </c>
      <c r="D25" s="13">
        <v>226713.77419373</v>
      </c>
      <c r="E25" s="15">
        <f>D25/5280</f>
        <v>42.938214809418561</v>
      </c>
      <c r="F25" s="13">
        <v>41154.236118109096</v>
      </c>
      <c r="G25" s="15">
        <f>F25/5280</f>
        <v>7.7943629011570259</v>
      </c>
      <c r="H25" s="13">
        <v>6482.8238835602797</v>
      </c>
      <c r="I25" s="15">
        <f>H25/5280</f>
        <v>1.2278075537045985</v>
      </c>
      <c r="J25" s="13">
        <v>19697.695373914001</v>
      </c>
      <c r="K25" s="15">
        <f>J25/5280</f>
        <v>3.7306241238473485</v>
      </c>
      <c r="L25" s="15">
        <v>1096</v>
      </c>
      <c r="M25" s="16">
        <f>SUM(L22:L25)</f>
        <v>6619</v>
      </c>
      <c r="N25" s="15">
        <f>E25+G25+Table3[[#This Row],[Miles of UG Primary Conductor]]+Table3[[#This Row],[Miles of UG Secondary Conductor]]</f>
        <v>55.691009388127533</v>
      </c>
    </row>
    <row r="26" spans="1:14" x14ac:dyDescent="0.25">
      <c r="A26" s="12" t="s">
        <v>70</v>
      </c>
      <c r="B26" s="13" t="s">
        <v>71</v>
      </c>
      <c r="C26" s="14" t="s">
        <v>72</v>
      </c>
      <c r="D26" s="13">
        <v>327119.270826041</v>
      </c>
      <c r="E26" s="15">
        <f t="shared" si="0"/>
        <v>61.954407353416855</v>
      </c>
      <c r="F26" s="13">
        <v>52000.962960146797</v>
      </c>
      <c r="G26" s="15">
        <f t="shared" si="2"/>
        <v>9.8486672273005293</v>
      </c>
      <c r="H26" s="13">
        <v>11737.056020677001</v>
      </c>
      <c r="I26" s="15">
        <f t="shared" si="3"/>
        <v>2.2229272766433712</v>
      </c>
      <c r="J26" s="13">
        <v>21793.945676187101</v>
      </c>
      <c r="K26" s="15">
        <f t="shared" si="1"/>
        <v>4.1276412265505869</v>
      </c>
      <c r="L26" s="15">
        <v>1407</v>
      </c>
      <c r="M26" s="16"/>
      <c r="N26" s="15">
        <f>E26+G26+Table3[[#This Row],[Miles of UG Primary Conductor]]+Table3[[#This Row],[Miles of UG Secondary Conductor]]</f>
        <v>78.153643083911334</v>
      </c>
    </row>
    <row r="27" spans="1:14" x14ac:dyDescent="0.25">
      <c r="A27" s="12" t="s">
        <v>70</v>
      </c>
      <c r="B27" s="13" t="s">
        <v>73</v>
      </c>
      <c r="C27" s="14" t="s">
        <v>74</v>
      </c>
      <c r="D27" s="13">
        <v>279096.65706296702</v>
      </c>
      <c r="E27" s="15">
        <f t="shared" si="0"/>
        <v>52.85921535283466</v>
      </c>
      <c r="F27" s="13">
        <v>35342.075427675503</v>
      </c>
      <c r="G27" s="15">
        <f t="shared" si="2"/>
        <v>6.6935748916052091</v>
      </c>
      <c r="H27" s="13">
        <v>2458.5705907457</v>
      </c>
      <c r="I27" s="15">
        <f t="shared" si="3"/>
        <v>0.46563836945941289</v>
      </c>
      <c r="J27" s="13">
        <v>12107.202556169699</v>
      </c>
      <c r="K27" s="15">
        <f t="shared" si="1"/>
        <v>2.2930307871533522</v>
      </c>
      <c r="L27" s="15">
        <v>1204</v>
      </c>
      <c r="M27" s="16"/>
      <c r="N27" s="15">
        <f>E27+G27+Table3[[#This Row],[Miles of UG Primary Conductor]]+Table3[[#This Row],[Miles of UG Secondary Conductor]]</f>
        <v>62.31145940105263</v>
      </c>
    </row>
    <row r="28" spans="1:14" x14ac:dyDescent="0.25">
      <c r="A28" s="12" t="s">
        <v>70</v>
      </c>
      <c r="B28" s="13" t="s">
        <v>75</v>
      </c>
      <c r="C28" s="14" t="s">
        <v>76</v>
      </c>
      <c r="D28" s="13">
        <v>268892.59905151097</v>
      </c>
      <c r="E28" s="15">
        <f t="shared" si="0"/>
        <v>50.926628608240712</v>
      </c>
      <c r="F28" s="13">
        <v>35098.953132714698</v>
      </c>
      <c r="G28" s="15">
        <f t="shared" si="2"/>
        <v>6.6475290024080866</v>
      </c>
      <c r="H28" s="13">
        <v>5839.8696529532699</v>
      </c>
      <c r="I28" s="15">
        <f t="shared" si="3"/>
        <v>1.1060359191199374</v>
      </c>
      <c r="J28" s="13">
        <v>17568.8378085078</v>
      </c>
      <c r="K28" s="15">
        <f t="shared" si="1"/>
        <v>3.3274314031264773</v>
      </c>
      <c r="L28" s="15">
        <v>1153</v>
      </c>
      <c r="M28" s="16"/>
      <c r="N28" s="15">
        <f>E28+G28+Table3[[#This Row],[Miles of UG Primary Conductor]]+Table3[[#This Row],[Miles of UG Secondary Conductor]]</f>
        <v>62.007624932895212</v>
      </c>
    </row>
    <row r="29" spans="1:14" x14ac:dyDescent="0.25">
      <c r="A29" s="12" t="s">
        <v>70</v>
      </c>
      <c r="B29" s="13" t="s">
        <v>77</v>
      </c>
      <c r="C29" s="14" t="s">
        <v>78</v>
      </c>
      <c r="D29" s="13">
        <v>217551.87401867699</v>
      </c>
      <c r="E29" s="15">
        <f t="shared" si="0"/>
        <v>41.203006442931247</v>
      </c>
      <c r="F29" s="13">
        <v>26873.286362687999</v>
      </c>
      <c r="G29" s="15">
        <f t="shared" si="2"/>
        <v>5.0896375686909092</v>
      </c>
      <c r="H29" s="13">
        <v>3728.3049533922599</v>
      </c>
      <c r="I29" s="15">
        <f t="shared" si="3"/>
        <v>0.70611836238489767</v>
      </c>
      <c r="J29" s="13">
        <v>11916.304111859699</v>
      </c>
      <c r="K29" s="15">
        <f t="shared" si="1"/>
        <v>2.2568757787613065</v>
      </c>
      <c r="L29" s="15">
        <v>886</v>
      </c>
      <c r="M29" s="16">
        <f>SUM(L26:L29)</f>
        <v>4650</v>
      </c>
      <c r="N29" s="15">
        <f>E29+G29+Table3[[#This Row],[Miles of UG Primary Conductor]]+Table3[[#This Row],[Miles of UG Secondary Conductor]]</f>
        <v>49.255638152768363</v>
      </c>
    </row>
    <row r="30" spans="1:14" x14ac:dyDescent="0.25">
      <c r="A30" s="12" t="s">
        <v>79</v>
      </c>
      <c r="B30" s="13" t="s">
        <v>80</v>
      </c>
      <c r="C30" s="14" t="s">
        <v>81</v>
      </c>
      <c r="D30" s="13">
        <v>447189.42541171098</v>
      </c>
      <c r="E30" s="15">
        <f t="shared" si="0"/>
        <v>84.694966934036174</v>
      </c>
      <c r="F30" s="13">
        <v>55762.369521616798</v>
      </c>
      <c r="G30" s="15">
        <f t="shared" si="2"/>
        <v>10.561054833639545</v>
      </c>
      <c r="H30" s="13">
        <v>44776.6113673453</v>
      </c>
      <c r="I30" s="15">
        <f t="shared" si="3"/>
        <v>8.4804188195729733</v>
      </c>
      <c r="J30" s="13">
        <v>81300.314978739494</v>
      </c>
      <c r="K30" s="15">
        <f t="shared" si="1"/>
        <v>15.397786927791572</v>
      </c>
      <c r="L30" s="15">
        <v>1891</v>
      </c>
      <c r="M30" s="16"/>
      <c r="N30" s="15">
        <f>E30+G30+Table3[[#This Row],[Miles of UG Primary Conductor]]+Table3[[#This Row],[Miles of UG Secondary Conductor]]</f>
        <v>119.13422751504027</v>
      </c>
    </row>
    <row r="31" spans="1:14" x14ac:dyDescent="0.25">
      <c r="A31" s="12" t="s">
        <v>79</v>
      </c>
      <c r="B31" s="13" t="s">
        <v>82</v>
      </c>
      <c r="C31" s="14" t="s">
        <v>83</v>
      </c>
      <c r="D31" s="13">
        <v>199856.064234391</v>
      </c>
      <c r="E31" s="15">
        <f t="shared" si="0"/>
        <v>37.851527317119505</v>
      </c>
      <c r="F31" s="13">
        <v>18849.5895311737</v>
      </c>
      <c r="G31" s="15">
        <f t="shared" si="2"/>
        <v>3.5699980172677463</v>
      </c>
      <c r="H31" s="13">
        <v>5009.2022656441104</v>
      </c>
      <c r="I31" s="15">
        <f t="shared" si="3"/>
        <v>0.94871255031138457</v>
      </c>
      <c r="J31" s="13">
        <v>10388.503808059901</v>
      </c>
      <c r="K31" s="15">
        <f t="shared" si="1"/>
        <v>1.9675196606174055</v>
      </c>
      <c r="L31" s="15">
        <v>758</v>
      </c>
      <c r="M31" s="16"/>
      <c r="N31" s="15">
        <f>E31+G31+Table3[[#This Row],[Miles of UG Primary Conductor]]+Table3[[#This Row],[Miles of UG Secondary Conductor]]</f>
        <v>44.337757545316045</v>
      </c>
    </row>
    <row r="32" spans="1:14" x14ac:dyDescent="0.25">
      <c r="A32" s="12" t="s">
        <v>79</v>
      </c>
      <c r="B32" s="13" t="s">
        <v>84</v>
      </c>
      <c r="C32" s="14" t="s">
        <v>85</v>
      </c>
      <c r="D32" s="13">
        <v>294756.69732108398</v>
      </c>
      <c r="E32" s="15">
        <f t="shared" si="0"/>
        <v>55.82513206838712</v>
      </c>
      <c r="F32" s="13">
        <v>33237.543791983699</v>
      </c>
      <c r="G32" s="15">
        <f t="shared" si="2"/>
        <v>6.2949893545423672</v>
      </c>
      <c r="H32" s="13">
        <v>12673.9955667742</v>
      </c>
      <c r="I32" s="15">
        <f t="shared" si="3"/>
        <v>2.4003779482526895</v>
      </c>
      <c r="J32" s="13">
        <v>28387.565635845</v>
      </c>
      <c r="K32" s="15">
        <f t="shared" si="1"/>
        <v>5.3764328855767047</v>
      </c>
      <c r="L32" s="15">
        <v>1217</v>
      </c>
      <c r="M32" s="16">
        <f>SUM(L30:L32)</f>
        <v>3866</v>
      </c>
      <c r="N32" s="15">
        <f>E32+G32+Table3[[#This Row],[Miles of UG Primary Conductor]]+Table3[[#This Row],[Miles of UG Secondary Conductor]]</f>
        <v>69.896932256758888</v>
      </c>
    </row>
    <row r="33" spans="1:14" x14ac:dyDescent="0.25">
      <c r="A33" s="12" t="s">
        <v>86</v>
      </c>
      <c r="B33" s="13" t="s">
        <v>87</v>
      </c>
      <c r="C33" s="14" t="s">
        <v>88</v>
      </c>
      <c r="D33" s="13">
        <v>13832.1370817838</v>
      </c>
      <c r="E33" s="15">
        <f t="shared" si="0"/>
        <v>2.6197229321560225</v>
      </c>
      <c r="F33" s="13">
        <v>7719.5069994647301</v>
      </c>
      <c r="G33" s="15">
        <f t="shared" si="2"/>
        <v>1.4620278408077141</v>
      </c>
      <c r="H33" s="13">
        <v>802.75122499359099</v>
      </c>
      <c r="I33" s="15">
        <f t="shared" si="3"/>
        <v>0.15203621685484678</v>
      </c>
      <c r="J33" s="13">
        <v>3363.8238122735502</v>
      </c>
      <c r="K33" s="15">
        <f t="shared" si="1"/>
        <v>0.63708784323362688</v>
      </c>
      <c r="L33" s="15">
        <v>215</v>
      </c>
      <c r="M33" s="16"/>
      <c r="N33" s="15">
        <f>E33+G33+Table3[[#This Row],[Miles of UG Primary Conductor]]+Table3[[#This Row],[Miles of UG Secondary Conductor]]</f>
        <v>4.8708748330522109</v>
      </c>
    </row>
    <row r="34" spans="1:14" x14ac:dyDescent="0.25">
      <c r="A34" s="12" t="s">
        <v>86</v>
      </c>
      <c r="B34" s="13" t="s">
        <v>89</v>
      </c>
      <c r="C34" s="14" t="s">
        <v>90</v>
      </c>
      <c r="D34" s="13">
        <v>287929.72590748803</v>
      </c>
      <c r="E34" s="15">
        <f t="shared" si="0"/>
        <v>54.532145058236367</v>
      </c>
      <c r="F34" s="13">
        <v>55522.319102823501</v>
      </c>
      <c r="G34" s="15">
        <f t="shared" si="2"/>
        <v>10.515590739171119</v>
      </c>
      <c r="H34" s="13">
        <v>5723.6138255718797</v>
      </c>
      <c r="I34" s="15">
        <f t="shared" si="3"/>
        <v>1.0840177699946743</v>
      </c>
      <c r="J34" s="13">
        <v>25737.2418658239</v>
      </c>
      <c r="K34" s="15">
        <f t="shared" si="1"/>
        <v>4.8744776261030118</v>
      </c>
      <c r="L34" s="15">
        <v>1404</v>
      </c>
      <c r="M34" s="16"/>
      <c r="N34" s="15">
        <f>E34+G34+Table3[[#This Row],[Miles of UG Primary Conductor]]+Table3[[#This Row],[Miles of UG Secondary Conductor]]</f>
        <v>71.006231193505172</v>
      </c>
    </row>
    <row r="35" spans="1:14" x14ac:dyDescent="0.25">
      <c r="A35" s="12" t="s">
        <v>86</v>
      </c>
      <c r="B35" s="13" t="s">
        <v>91</v>
      </c>
      <c r="C35" s="14" t="s">
        <v>92</v>
      </c>
      <c r="D35" s="13">
        <v>125076.970163693</v>
      </c>
      <c r="E35" s="15">
        <f t="shared" si="0"/>
        <v>23.688820106760037</v>
      </c>
      <c r="F35" s="13">
        <v>15155.8175585462</v>
      </c>
      <c r="G35" s="15">
        <f t="shared" si="2"/>
        <v>2.8704199921489013</v>
      </c>
      <c r="H35" s="13">
        <v>166.131922659445</v>
      </c>
      <c r="I35" s="15">
        <f t="shared" si="3"/>
        <v>3.1464379291561553E-2</v>
      </c>
      <c r="J35" s="13">
        <v>12460.665623044701</v>
      </c>
      <c r="K35" s="15">
        <f t="shared" si="1"/>
        <v>2.3599745498190723</v>
      </c>
      <c r="L35" s="15">
        <v>566</v>
      </c>
      <c r="M35" s="16"/>
      <c r="N35" s="15">
        <f>E35+G35+Table3[[#This Row],[Miles of UG Primary Conductor]]+Table3[[#This Row],[Miles of UG Secondary Conductor]]</f>
        <v>28.950679028019572</v>
      </c>
    </row>
    <row r="36" spans="1:14" x14ac:dyDescent="0.25">
      <c r="A36" s="12" t="s">
        <v>86</v>
      </c>
      <c r="B36" s="13" t="s">
        <v>93</v>
      </c>
      <c r="C36" s="14" t="s">
        <v>94</v>
      </c>
      <c r="D36" s="13">
        <v>161747.43812013499</v>
      </c>
      <c r="E36" s="15">
        <f t="shared" si="0"/>
        <v>30.633984492449809</v>
      </c>
      <c r="F36" s="13">
        <v>41017.069844297403</v>
      </c>
      <c r="G36" s="15">
        <f t="shared" si="2"/>
        <v>7.768384440207841</v>
      </c>
      <c r="H36" s="13">
        <v>4126.4946061446899</v>
      </c>
      <c r="I36" s="15">
        <f t="shared" si="3"/>
        <v>0.7815330693455852</v>
      </c>
      <c r="J36" s="13">
        <v>14596.0511424046</v>
      </c>
      <c r="K36" s="15">
        <f t="shared" si="1"/>
        <v>2.7644036254554165</v>
      </c>
      <c r="L36" s="15">
        <v>807</v>
      </c>
      <c r="M36" s="16">
        <f>SUM(L33:L36)</f>
        <v>2992</v>
      </c>
      <c r="N36" s="15">
        <f>E36+G36+Table3[[#This Row],[Miles of UG Primary Conductor]]+Table3[[#This Row],[Miles of UG Secondary Conductor]]</f>
        <v>41.948305627458652</v>
      </c>
    </row>
    <row r="37" spans="1:14" x14ac:dyDescent="0.25">
      <c r="A37" s="12" t="s">
        <v>95</v>
      </c>
      <c r="B37" s="13" t="s">
        <v>96</v>
      </c>
      <c r="C37" s="14" t="s">
        <v>97</v>
      </c>
      <c r="D37" s="13">
        <v>257.12437010379102</v>
      </c>
      <c r="E37" s="15">
        <f t="shared" si="0"/>
        <v>4.869779736814224E-2</v>
      </c>
      <c r="F37" s="19">
        <v>0</v>
      </c>
      <c r="G37" s="15">
        <f t="shared" si="2"/>
        <v>0</v>
      </c>
      <c r="H37" s="20">
        <v>0</v>
      </c>
      <c r="I37" s="15">
        <f t="shared" si="3"/>
        <v>0</v>
      </c>
      <c r="J37" s="19">
        <v>0</v>
      </c>
      <c r="K37" s="15">
        <f t="shared" si="1"/>
        <v>0</v>
      </c>
      <c r="L37" s="15">
        <v>3</v>
      </c>
      <c r="M37" s="16"/>
      <c r="N37" s="15">
        <f>E37+G37+Table3[[#This Row],[Miles of UG Primary Conductor]]+Table3[[#This Row],[Miles of UG Secondary Conductor]]</f>
        <v>4.869779736814224E-2</v>
      </c>
    </row>
    <row r="38" spans="1:14" x14ac:dyDescent="0.25">
      <c r="A38" s="12" t="s">
        <v>95</v>
      </c>
      <c r="B38" s="13" t="s">
        <v>98</v>
      </c>
      <c r="C38" s="14" t="s">
        <v>99</v>
      </c>
      <c r="D38" s="13">
        <v>262.24989420336198</v>
      </c>
      <c r="E38" s="15">
        <f t="shared" si="0"/>
        <v>4.9668540568818559E-2</v>
      </c>
      <c r="F38" s="19">
        <v>0</v>
      </c>
      <c r="G38" s="15">
        <f t="shared" si="2"/>
        <v>0</v>
      </c>
      <c r="H38" s="20">
        <v>0</v>
      </c>
      <c r="I38" s="15">
        <f t="shared" si="3"/>
        <v>0</v>
      </c>
      <c r="J38" s="19">
        <v>0</v>
      </c>
      <c r="K38" s="15">
        <f t="shared" si="1"/>
        <v>0</v>
      </c>
      <c r="L38" s="15">
        <v>0</v>
      </c>
      <c r="M38" s="16">
        <f>SUM(L37:L38)</f>
        <v>3</v>
      </c>
      <c r="N38" s="15">
        <f>E38+G38+Table3[[#This Row],[Miles of UG Primary Conductor]]+Table3[[#This Row],[Miles of UG Secondary Conductor]]</f>
        <v>4.9668540568818559E-2</v>
      </c>
    </row>
    <row r="39" spans="1:14" x14ac:dyDescent="0.25">
      <c r="A39" s="12" t="s">
        <v>100</v>
      </c>
      <c r="B39" s="13" t="s">
        <v>101</v>
      </c>
      <c r="C39" s="14" t="s">
        <v>102</v>
      </c>
      <c r="D39" s="13">
        <v>0</v>
      </c>
      <c r="E39" s="15">
        <f t="shared" si="0"/>
        <v>0</v>
      </c>
      <c r="F39" s="19">
        <v>0</v>
      </c>
      <c r="G39" s="15">
        <f t="shared" si="2"/>
        <v>0</v>
      </c>
      <c r="H39" s="13">
        <v>451.36658961426798</v>
      </c>
      <c r="I39" s="15">
        <f t="shared" si="3"/>
        <v>8.5486096517853785E-2</v>
      </c>
      <c r="J39" s="19">
        <v>0</v>
      </c>
      <c r="K39" s="15">
        <f t="shared" si="1"/>
        <v>0</v>
      </c>
      <c r="L39" s="15">
        <v>0</v>
      </c>
      <c r="M39" s="16"/>
      <c r="N39" s="15">
        <f>E39+G39+Table3[[#This Row],[Miles of UG Primary Conductor]]+Table3[[#This Row],[Miles of UG Secondary Conductor]]</f>
        <v>8.5486096517853785E-2</v>
      </c>
    </row>
    <row r="40" spans="1:14" x14ac:dyDescent="0.25">
      <c r="A40" s="12" t="s">
        <v>100</v>
      </c>
      <c r="B40" s="13" t="s">
        <v>103</v>
      </c>
      <c r="C40" s="14" t="s">
        <v>104</v>
      </c>
      <c r="D40" s="13">
        <v>19315.045195545801</v>
      </c>
      <c r="E40" s="15">
        <f t="shared" si="0"/>
        <v>3.6581524991564018</v>
      </c>
      <c r="F40" s="13">
        <v>312.52213166746498</v>
      </c>
      <c r="G40" s="15">
        <f t="shared" si="2"/>
        <v>5.9189797664292609E-2</v>
      </c>
      <c r="H40" s="13">
        <v>2871.79134070482</v>
      </c>
      <c r="I40" s="15">
        <f t="shared" si="3"/>
        <v>0.54389987513348859</v>
      </c>
      <c r="J40" s="13">
        <v>1193.79573932064</v>
      </c>
      <c r="K40" s="15">
        <f t="shared" si="1"/>
        <v>0.22609767790163637</v>
      </c>
      <c r="L40" s="15">
        <v>29</v>
      </c>
      <c r="M40" s="16">
        <f>SUM(L39:L40)</f>
        <v>29</v>
      </c>
      <c r="N40" s="15">
        <f>E40+G40+Table3[[#This Row],[Miles of UG Primary Conductor]]+Table3[[#This Row],[Miles of UG Secondary Conductor]]</f>
        <v>4.4873398498558199</v>
      </c>
    </row>
    <row r="41" spans="1:14" x14ac:dyDescent="0.25">
      <c r="A41" s="12" t="s">
        <v>105</v>
      </c>
      <c r="B41" s="13" t="s">
        <v>106</v>
      </c>
      <c r="C41" s="18" t="s">
        <v>107</v>
      </c>
      <c r="D41" s="13">
        <v>9753.8006619556199</v>
      </c>
      <c r="E41" s="15">
        <f t="shared" si="0"/>
        <v>1.8473107314309887</v>
      </c>
      <c r="F41" s="13">
        <v>4065.2570207263002</v>
      </c>
      <c r="G41" s="15">
        <f t="shared" si="2"/>
        <v>0.76993504180422356</v>
      </c>
      <c r="H41" s="13">
        <v>14153.062622548699</v>
      </c>
      <c r="I41" s="15">
        <f t="shared" si="3"/>
        <v>2.6805042845736171</v>
      </c>
      <c r="J41" s="13">
        <v>10241.3036834838</v>
      </c>
      <c r="K41" s="15">
        <f t="shared" si="1"/>
        <v>1.9396408491446591</v>
      </c>
      <c r="L41" s="15">
        <v>68</v>
      </c>
      <c r="M41" s="16"/>
      <c r="N41" s="15">
        <f>E41+G41+Table3[[#This Row],[Miles of UG Primary Conductor]]+Table3[[#This Row],[Miles of UG Secondary Conductor]]</f>
        <v>7.2373909069534887</v>
      </c>
    </row>
    <row r="42" spans="1:14" x14ac:dyDescent="0.25">
      <c r="A42" s="12" t="s">
        <v>105</v>
      </c>
      <c r="B42" s="13" t="s">
        <v>108</v>
      </c>
      <c r="C42" s="18" t="s">
        <v>109</v>
      </c>
      <c r="D42" s="13">
        <v>2127.55820017417</v>
      </c>
      <c r="E42" s="15">
        <f t="shared" si="0"/>
        <v>0.40294662882086552</v>
      </c>
      <c r="F42" s="19">
        <v>0</v>
      </c>
      <c r="G42" s="15">
        <f t="shared" si="2"/>
        <v>0</v>
      </c>
      <c r="H42" s="13">
        <v>8316.0414183076991</v>
      </c>
      <c r="I42" s="15">
        <f t="shared" si="3"/>
        <v>1.5750078443764581</v>
      </c>
      <c r="J42" s="13">
        <v>13949.0421094546</v>
      </c>
      <c r="K42" s="15">
        <f t="shared" si="1"/>
        <v>2.6418640358815528</v>
      </c>
      <c r="L42" s="15">
        <v>11</v>
      </c>
      <c r="M42" s="16"/>
      <c r="N42" s="15">
        <f>E42+G42+Table3[[#This Row],[Miles of UG Primary Conductor]]+Table3[[#This Row],[Miles of UG Secondary Conductor]]</f>
        <v>4.6198185090788764</v>
      </c>
    </row>
    <row r="43" spans="1:14" x14ac:dyDescent="0.25">
      <c r="A43" s="12" t="s">
        <v>105</v>
      </c>
      <c r="B43" s="13" t="s">
        <v>110</v>
      </c>
      <c r="C43" s="18" t="s">
        <v>111</v>
      </c>
      <c r="D43" s="13">
        <v>2138.56094014376</v>
      </c>
      <c r="E43" s="15">
        <f t="shared" si="0"/>
        <v>0.40503048108783335</v>
      </c>
      <c r="F43" s="13">
        <v>76.501054721307398</v>
      </c>
      <c r="G43" s="15">
        <f t="shared" si="2"/>
        <v>1.4488836121459734E-2</v>
      </c>
      <c r="H43" s="13">
        <v>8835.3859255370608</v>
      </c>
      <c r="I43" s="15">
        <f t="shared" si="3"/>
        <v>1.6733685465032313</v>
      </c>
      <c r="J43" s="13">
        <v>11163.7694422083</v>
      </c>
      <c r="K43" s="15">
        <f t="shared" si="1"/>
        <v>2.1143502731455115</v>
      </c>
      <c r="L43" s="15">
        <v>0</v>
      </c>
      <c r="M43" s="16"/>
      <c r="N43" s="15">
        <f>E43+G43+Table3[[#This Row],[Miles of UG Primary Conductor]]+Table3[[#This Row],[Miles of UG Secondary Conductor]]</f>
        <v>4.2072381368580363</v>
      </c>
    </row>
    <row r="44" spans="1:14" x14ac:dyDescent="0.25">
      <c r="A44" s="12" t="s">
        <v>105</v>
      </c>
      <c r="B44" s="13" t="s">
        <v>112</v>
      </c>
      <c r="C44" s="18" t="s">
        <v>113</v>
      </c>
      <c r="D44" s="13">
        <v>144794.38585623901</v>
      </c>
      <c r="E44" s="15">
        <f t="shared" si="0"/>
        <v>27.423179139439206</v>
      </c>
      <c r="F44" s="13">
        <v>10801.562866422601</v>
      </c>
      <c r="G44" s="15">
        <f t="shared" si="2"/>
        <v>2.0457505428830682</v>
      </c>
      <c r="H44" s="13">
        <v>29573.030331731999</v>
      </c>
      <c r="I44" s="15">
        <f t="shared" si="3"/>
        <v>5.6009527143431814</v>
      </c>
      <c r="J44" s="13">
        <v>24411.811419926798</v>
      </c>
      <c r="K44" s="15">
        <f t="shared" si="1"/>
        <v>4.6234491325618938</v>
      </c>
      <c r="L44" s="15">
        <v>566</v>
      </c>
      <c r="M44" s="16">
        <f>SUM(L41:L44)</f>
        <v>645</v>
      </c>
      <c r="N44" s="15">
        <f>E44+G44+Table3[[#This Row],[Miles of UG Primary Conductor]]+Table3[[#This Row],[Miles of UG Secondary Conductor]]</f>
        <v>39.693331529227351</v>
      </c>
    </row>
    <row r="45" spans="1:14" x14ac:dyDescent="0.25">
      <c r="A45" s="12" t="s">
        <v>114</v>
      </c>
      <c r="B45" s="13" t="s">
        <v>115</v>
      </c>
      <c r="C45" s="18" t="s">
        <v>116</v>
      </c>
      <c r="D45" s="13">
        <v>171792.102311164</v>
      </c>
      <c r="E45" s="15">
        <f t="shared" si="0"/>
        <v>32.53638301347803</v>
      </c>
      <c r="F45" s="13">
        <v>19747.4008823728</v>
      </c>
      <c r="G45" s="15">
        <f t="shared" si="2"/>
        <v>3.7400380459039395</v>
      </c>
      <c r="H45" s="13">
        <v>6692.5497152565604</v>
      </c>
      <c r="I45" s="15">
        <f t="shared" si="3"/>
        <v>1.2675283551622274</v>
      </c>
      <c r="J45" s="13">
        <v>6084.5197258675798</v>
      </c>
      <c r="K45" s="15">
        <f t="shared" si="1"/>
        <v>1.1523711602021931</v>
      </c>
      <c r="L45" s="15">
        <v>726</v>
      </c>
      <c r="M45" s="16"/>
      <c r="N45" s="15">
        <f>E45+G45+Table3[[#This Row],[Miles of UG Primary Conductor]]+Table3[[#This Row],[Miles of UG Secondary Conductor]]</f>
        <v>38.696320574746387</v>
      </c>
    </row>
    <row r="46" spans="1:14" x14ac:dyDescent="0.25">
      <c r="A46" s="12" t="s">
        <v>114</v>
      </c>
      <c r="B46" s="13" t="s">
        <v>117</v>
      </c>
      <c r="C46" s="18" t="s">
        <v>118</v>
      </c>
      <c r="D46" s="13">
        <v>256324.726756686</v>
      </c>
      <c r="E46" s="15">
        <f t="shared" si="0"/>
        <v>48.54634976452386</v>
      </c>
      <c r="F46" s="13">
        <v>43566.617486056399</v>
      </c>
      <c r="G46" s="15">
        <f t="shared" si="2"/>
        <v>8.2512533117531053</v>
      </c>
      <c r="H46" s="13">
        <v>6010.0450402936403</v>
      </c>
      <c r="I46" s="15">
        <f t="shared" si="3"/>
        <v>1.1382661061162198</v>
      </c>
      <c r="J46" s="13">
        <v>18450.351463212599</v>
      </c>
      <c r="K46" s="15">
        <f t="shared" si="1"/>
        <v>3.4943847468205678</v>
      </c>
      <c r="L46" s="15">
        <v>1192</v>
      </c>
      <c r="M46" s="16"/>
      <c r="N46" s="15">
        <f>E46+G46+Table3[[#This Row],[Miles of UG Primary Conductor]]+Table3[[#This Row],[Miles of UG Secondary Conductor]]</f>
        <v>61.430253929213748</v>
      </c>
    </row>
    <row r="47" spans="1:14" x14ac:dyDescent="0.25">
      <c r="A47" s="12" t="s">
        <v>114</v>
      </c>
      <c r="B47" s="13" t="s">
        <v>119</v>
      </c>
      <c r="C47" s="18" t="s">
        <v>120</v>
      </c>
      <c r="D47" s="13">
        <v>183871.47414074099</v>
      </c>
      <c r="E47" s="15">
        <f t="shared" si="0"/>
        <v>34.82414282968579</v>
      </c>
      <c r="F47" s="13">
        <v>21168.8752693276</v>
      </c>
      <c r="G47" s="15">
        <f t="shared" si="2"/>
        <v>4.009256679796894</v>
      </c>
      <c r="H47" s="13">
        <v>4056.56150801173</v>
      </c>
      <c r="I47" s="15">
        <f t="shared" si="3"/>
        <v>0.76828816439616099</v>
      </c>
      <c r="J47" s="13">
        <v>14798.062782974501</v>
      </c>
      <c r="K47" s="15">
        <f t="shared" si="1"/>
        <v>2.8026634058663826</v>
      </c>
      <c r="L47" s="15">
        <v>773</v>
      </c>
      <c r="M47" s="16"/>
      <c r="N47" s="15">
        <f>E47+G47+Table3[[#This Row],[Miles of UG Primary Conductor]]+Table3[[#This Row],[Miles of UG Secondary Conductor]]</f>
        <v>42.404351079745226</v>
      </c>
    </row>
    <row r="48" spans="1:14" x14ac:dyDescent="0.25">
      <c r="A48" s="12" t="s">
        <v>114</v>
      </c>
      <c r="B48" s="13" t="s">
        <v>121</v>
      </c>
      <c r="C48" s="18" t="s">
        <v>122</v>
      </c>
      <c r="D48" s="13">
        <v>301406.61015977699</v>
      </c>
      <c r="E48" s="15">
        <f t="shared" si="0"/>
        <v>57.084585257533519</v>
      </c>
      <c r="F48" s="13">
        <v>25817.860815007101</v>
      </c>
      <c r="G48" s="15">
        <f t="shared" si="2"/>
        <v>4.8897463664786178</v>
      </c>
      <c r="H48" s="13">
        <v>1011.5723709907199</v>
      </c>
      <c r="I48" s="15">
        <f t="shared" si="3"/>
        <v>0.19158567632399998</v>
      </c>
      <c r="J48" s="13">
        <v>9452.1627195318306</v>
      </c>
      <c r="K48" s="15">
        <f t="shared" si="1"/>
        <v>1.7901823332446649</v>
      </c>
      <c r="L48" s="15">
        <v>1099</v>
      </c>
      <c r="M48" s="16">
        <f>SUM(L45:L48)</f>
        <v>3790</v>
      </c>
      <c r="N48" s="15">
        <f>E48+G48+Table3[[#This Row],[Miles of UG Primary Conductor]]+Table3[[#This Row],[Miles of UG Secondary Conductor]]</f>
        <v>63.956099633580806</v>
      </c>
    </row>
    <row r="49" spans="1:14" x14ac:dyDescent="0.25">
      <c r="A49" s="13"/>
      <c r="B49" s="13"/>
      <c r="C49" s="14"/>
      <c r="D49" s="13"/>
      <c r="E49" s="18"/>
      <c r="F49" s="13"/>
      <c r="G49" s="18"/>
      <c r="H49" s="13"/>
      <c r="I49" s="18"/>
      <c r="J49" s="13"/>
      <c r="K49" s="13"/>
      <c r="L49" s="13"/>
      <c r="M49" s="21"/>
      <c r="N49" s="18"/>
    </row>
    <row r="50" spans="1:14" x14ac:dyDescent="0.25">
      <c r="A50" s="13"/>
      <c r="B50" s="13"/>
      <c r="C50" s="14"/>
      <c r="D50" s="13"/>
      <c r="E50" s="18"/>
      <c r="F50" s="13"/>
      <c r="G50" s="18"/>
      <c r="H50" s="13"/>
      <c r="I50" s="18"/>
      <c r="J50" s="13"/>
      <c r="K50" s="13"/>
      <c r="L50" s="13"/>
      <c r="M50" s="21"/>
      <c r="N50" s="18"/>
    </row>
    <row r="51" spans="1:14" x14ac:dyDescent="0.25">
      <c r="A51" s="13"/>
      <c r="B51" s="13"/>
      <c r="C51" s="22" t="s">
        <v>123</v>
      </c>
      <c r="D51" s="23"/>
      <c r="E51" s="24">
        <f>SUM(E2:E48)</f>
        <v>1695.9200509468496</v>
      </c>
      <c r="F51" s="24"/>
      <c r="G51" s="24">
        <f>SUM(G2:G48)</f>
        <v>214.85484298682306</v>
      </c>
      <c r="H51" s="24"/>
      <c r="I51" s="24">
        <f>SUM(I2:I48)</f>
        <v>108.05434753967883</v>
      </c>
      <c r="J51" s="24"/>
      <c r="K51" s="24">
        <f>SUM(K2:K48)</f>
        <v>181.31255411771414</v>
      </c>
      <c r="L51" s="24">
        <f>SUM(L2:L50)</f>
        <v>37799</v>
      </c>
      <c r="M51" s="25">
        <f>SUM(Table5[Sub total poles])</f>
        <v>37799</v>
      </c>
      <c r="N51" s="24">
        <f>SUM(N2:N48)</f>
        <v>2200.1417955910661</v>
      </c>
    </row>
    <row r="53" spans="1:14" x14ac:dyDescent="0.25">
      <c r="C53" s="26"/>
      <c r="E53" s="27"/>
    </row>
    <row r="54" spans="1:14" x14ac:dyDescent="0.25">
      <c r="C54" s="26"/>
      <c r="E54" s="27"/>
    </row>
  </sheetData>
  <pageMargins left="0.7" right="0.7" top="0.75" bottom="0.75" header="0.3" footer="0.3"/>
  <pageSetup orientation="portrait" r:id="rId1"/>
  <ignoredErrors>
    <ignoredError sqref="M5:M48" formulaRange="1"/>
  </ignoredErrors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 Forma Adjustment</vt:lpstr>
      <vt:lpstr>Feeder Mileage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Moriarty</dc:creator>
  <cp:lastModifiedBy>Michael Moriarty</cp:lastModifiedBy>
  <dcterms:created xsi:type="dcterms:W3CDTF">2025-02-18T17:11:33Z</dcterms:created>
  <dcterms:modified xsi:type="dcterms:W3CDTF">2025-02-19T20:41:00Z</dcterms:modified>
</cp:coreProperties>
</file>