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6\"/>
    </mc:Choice>
  </mc:AlternateContent>
  <xr:revisionPtr revIDLastSave="0" documentId="8_{7C448670-0918-432F-8EFD-175D9B925D18}" xr6:coauthVersionLast="47" xr6:coauthVersionMax="47" xr10:uidLastSave="{00000000-0000-0000-0000-000000000000}"/>
  <bookViews>
    <workbookView xWindow="28680" yWindow="-120" windowWidth="29040" windowHeight="15720" xr2:uid="{560FC412-8F96-4823-A5A2-ADE3F2899C78}"/>
  </bookViews>
  <sheets>
    <sheet name="(6) Schedule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3" i="1"/>
  <c r="C12" i="1"/>
  <c r="C9" i="1" l="1"/>
  <c r="H12" i="1" l="1"/>
  <c r="I12" i="1" s="1"/>
  <c r="H11" i="1"/>
  <c r="I11" i="1" s="1"/>
  <c r="G11" i="1"/>
  <c r="E11" i="1"/>
  <c r="F11" i="1" s="1"/>
  <c r="H10" i="1"/>
  <c r="I10" i="1" s="1"/>
  <c r="G10" i="1"/>
  <c r="E10" i="1"/>
  <c r="F10" i="1" s="1"/>
  <c r="E18" i="1"/>
  <c r="F18" i="1" s="1"/>
  <c r="G18" i="1"/>
  <c r="H18" i="1"/>
  <c r="I18" i="1" s="1"/>
  <c r="E17" i="1"/>
  <c r="F17" i="1" s="1"/>
  <c r="G17" i="1"/>
  <c r="H17" i="1"/>
  <c r="I17" i="1" s="1"/>
  <c r="H16" i="1"/>
  <c r="I16" i="1" s="1"/>
  <c r="E16" i="1"/>
  <c r="F16" i="1" s="1"/>
  <c r="G16" i="1"/>
  <c r="H15" i="1"/>
  <c r="I15" i="1" s="1"/>
  <c r="H14" i="1"/>
  <c r="I14" i="1" s="1"/>
  <c r="G14" i="1"/>
  <c r="G15" i="1"/>
  <c r="E14" i="1"/>
  <c r="F14" i="1" s="1"/>
  <c r="E15" i="1"/>
  <c r="F15" i="1" s="1"/>
  <c r="H13" i="1"/>
  <c r="I13" i="1" s="1"/>
  <c r="G13" i="1"/>
  <c r="E13" i="1"/>
  <c r="F13" i="1" s="1"/>
  <c r="E12" i="1"/>
  <c r="F12" i="1" s="1"/>
  <c r="G12" i="1"/>
  <c r="I9" i="1"/>
  <c r="G9" i="1"/>
  <c r="E9" i="1"/>
  <c r="F9" i="1" s="1"/>
</calcChain>
</file>

<file path=xl/sharedStrings.xml><?xml version="1.0" encoding="utf-8"?>
<sst xmlns="http://schemas.openxmlformats.org/spreadsheetml/2006/main" count="51" uniqueCount="39">
  <si>
    <t>Project No.</t>
  </si>
  <si>
    <t>Variance As Percent</t>
  </si>
  <si>
    <t>Percent Of Budget</t>
  </si>
  <si>
    <t>Date Original Budget Start</t>
  </si>
  <si>
    <t>Date Actual Start</t>
  </si>
  <si>
    <t>Date Actual End</t>
  </si>
  <si>
    <t>Construction Projects</t>
  </si>
  <si>
    <t>Variance         In            Dollars</t>
  </si>
  <si>
    <t>Total          Actual          Project           Cost</t>
  </si>
  <si>
    <t>Date Original Budget     End</t>
  </si>
  <si>
    <t>Schedule C</t>
  </si>
  <si>
    <t>For 5 Years Ended December 31, 2023</t>
  </si>
  <si>
    <t>Project Title/Description</t>
  </si>
  <si>
    <t>Variance In             Dollars</t>
  </si>
  <si>
    <t>Reason for variance</t>
  </si>
  <si>
    <t>Bardstown Trail - Change 1PH to 3PH - 2.4 miles</t>
  </si>
  <si>
    <t>New Castle Sub Feeder 2 Change 1PH to 3PH - 3.5 miles</t>
  </si>
  <si>
    <t>Pea Ridge Rd. Change 2PH to 3PH</t>
  </si>
  <si>
    <t>Eminence Pike Change 1PH to 3PH - 2.4 miles</t>
  </si>
  <si>
    <t>Eminence Pike Change 2PH to 3PH - 2.8 miles</t>
  </si>
  <si>
    <t>Pea Ridge Rd. to Back Creek Change 2PH to 3PH - 1.3 miles</t>
  </si>
  <si>
    <t>Leland Dr. Change 1PH to 2PH - 0.2 miles</t>
  </si>
  <si>
    <t>Back Creek Rd. to Cat Ridge Rd. Change 1PH to 3PH - 1.7 miles</t>
  </si>
  <si>
    <t>Mason Way Change 1PH to 3PH - 0.5 miles</t>
  </si>
  <si>
    <t>Cooper's Bottom Change 1PH to 3PH - 1.8 miles</t>
  </si>
  <si>
    <t>Shelby Energy Cooperative, Inc.</t>
  </si>
  <si>
    <t>Case No. 2024-00351</t>
  </si>
  <si>
    <t>Actual            Cost</t>
  </si>
  <si>
    <t>Original Budget</t>
  </si>
  <si>
    <t>Inaccurate model map resulted in total reconductor vs adding 1 more phase</t>
  </si>
  <si>
    <t>Inflationary pressures</t>
  </si>
  <si>
    <t>Inflationary pressures on material and labor along with poor weather conditions for construction</t>
  </si>
  <si>
    <t>Change of scope of work to re-route of line, had to add underground conductor to satisfy member</t>
  </si>
  <si>
    <t>Terrain issues. Had to use bulldozer and track machine for most all project, thus increasing cost from traditional construction</t>
  </si>
  <si>
    <t>Same reason as 368. Not accessable by truck</t>
  </si>
  <si>
    <t>Change of scope of work to shorten route and thus reduce costs</t>
  </si>
  <si>
    <t>Inflationary pressures on material and labor. Membership difficulties resulting in change of scope. Poor production from subpar contractor crew no longer on site.</t>
  </si>
  <si>
    <t xml:space="preserve">Combined with 357 for total project of $522,00 original budget. Finished at $471,640. </t>
  </si>
  <si>
    <t xml:space="preserve">Combined with 356 for total project of $522,00 original budget. Finished at $471,640.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</si>
</sst>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9" fontId="0" fillId="0" borderId="0" xfId="2" applyFont="1"/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9" fontId="0" fillId="0" borderId="1" xfId="2" applyFont="1" applyBorder="1" applyAlignment="1">
      <alignment horizontal="center" wrapText="1"/>
    </xf>
    <xf numFmtId="44" fontId="0" fillId="0" borderId="0" xfId="1" applyFont="1" applyFill="1"/>
    <xf numFmtId="9" fontId="0" fillId="0" borderId="0" xfId="2" applyFont="1" applyFill="1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Fill="1" applyBorder="1" applyAlignment="1">
      <alignment horizontal="left"/>
    </xf>
    <xf numFmtId="44" fontId="0" fillId="0" borderId="0" xfId="1" applyFont="1" applyFill="1" applyAlignment="1">
      <alignment horizontal="left" wrapText="1"/>
    </xf>
    <xf numFmtId="44" fontId="0" fillId="0" borderId="0" xfId="1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CA97-A59C-4D0E-9A02-7E4364462D03}">
  <dimension ref="A1:M31"/>
  <sheetViews>
    <sheetView tabSelected="1" zoomScaleNormal="100" workbookViewId="0">
      <selection activeCell="C31" sqref="C31:M31"/>
    </sheetView>
  </sheetViews>
  <sheetFormatPr defaultRowHeight="15" x14ac:dyDescent="0.25"/>
  <cols>
    <col min="1" max="1" width="7.28515625" bestFit="1" customWidth="1"/>
    <col min="2" max="2" width="54.85546875" customWidth="1"/>
    <col min="3" max="4" width="15.28515625" style="2" bestFit="1" customWidth="1"/>
    <col min="5" max="5" width="15" style="2" bestFit="1" customWidth="1"/>
    <col min="6" max="6" width="8.7109375" style="3" bestFit="1" customWidth="1"/>
    <col min="7" max="7" width="7.85546875" style="3" bestFit="1" customWidth="1"/>
    <col min="8" max="8" width="15.28515625" style="2" bestFit="1" customWidth="1"/>
    <col min="9" max="9" width="19.28515625" style="2" customWidth="1"/>
    <col min="10" max="10" width="8.7109375" bestFit="1" customWidth="1"/>
    <col min="11" max="12" width="10.7109375" bestFit="1" customWidth="1"/>
    <col min="13" max="13" width="18" customWidth="1"/>
    <col min="14" max="14" width="18.140625" bestFit="1" customWidth="1"/>
    <col min="15" max="15" width="9.28515625" customWidth="1"/>
  </cols>
  <sheetData>
    <row r="1" spans="1:13" x14ac:dyDescent="0.25">
      <c r="L1" s="10" t="s">
        <v>10</v>
      </c>
      <c r="M1" s="10"/>
    </row>
    <row r="2" spans="1:13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 t="s">
        <v>26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8" spans="1:13" s="1" customFormat="1" ht="60" x14ac:dyDescent="0.25">
      <c r="A8" s="4" t="s">
        <v>0</v>
      </c>
      <c r="B8" s="4" t="s">
        <v>12</v>
      </c>
      <c r="C8" s="5" t="s">
        <v>27</v>
      </c>
      <c r="D8" s="5" t="s">
        <v>28</v>
      </c>
      <c r="E8" s="5" t="s">
        <v>7</v>
      </c>
      <c r="F8" s="6" t="s">
        <v>1</v>
      </c>
      <c r="G8" s="6" t="s">
        <v>2</v>
      </c>
      <c r="H8" s="5" t="s">
        <v>8</v>
      </c>
      <c r="I8" s="5" t="s">
        <v>13</v>
      </c>
      <c r="J8" s="4" t="s">
        <v>3</v>
      </c>
      <c r="K8" s="4" t="s">
        <v>9</v>
      </c>
      <c r="L8" s="4" t="s">
        <v>4</v>
      </c>
      <c r="M8" s="4" t="s">
        <v>5</v>
      </c>
    </row>
    <row r="9" spans="1:13" x14ac:dyDescent="0.25">
      <c r="A9">
        <v>308</v>
      </c>
      <c r="B9" t="s">
        <v>15</v>
      </c>
      <c r="C9" s="7">
        <f>388314.33+185147.43</f>
        <v>573461.76000000001</v>
      </c>
      <c r="D9" s="7">
        <v>290400</v>
      </c>
      <c r="E9" s="7">
        <f t="shared" ref="E9:E18" si="0">SUM(C9-D9)</f>
        <v>283061.76000000001</v>
      </c>
      <c r="F9" s="8">
        <f t="shared" ref="F9:F18" si="1">E9/D9</f>
        <v>0.97473057851239675</v>
      </c>
      <c r="G9" s="8">
        <f t="shared" ref="G9:G18" si="2">C9/D9</f>
        <v>1.9747305785123968</v>
      </c>
      <c r="H9" s="7">
        <v>573461.76000000001</v>
      </c>
      <c r="I9" s="7">
        <f t="shared" ref="I9:I18" si="3">H9-D9</f>
        <v>283061.76000000001</v>
      </c>
      <c r="J9" s="9">
        <v>43101</v>
      </c>
      <c r="K9" s="9">
        <v>44561</v>
      </c>
      <c r="L9" s="9">
        <v>44533</v>
      </c>
      <c r="M9" s="9">
        <v>44949</v>
      </c>
    </row>
    <row r="10" spans="1:13" x14ac:dyDescent="0.25">
      <c r="A10">
        <v>313</v>
      </c>
      <c r="B10" t="s">
        <v>16</v>
      </c>
      <c r="C10" s="7">
        <v>456772.45</v>
      </c>
      <c r="D10" s="7">
        <v>362670</v>
      </c>
      <c r="E10" s="7">
        <f t="shared" si="0"/>
        <v>94102.450000000012</v>
      </c>
      <c r="F10" s="8">
        <f t="shared" si="1"/>
        <v>0.25947128243306589</v>
      </c>
      <c r="G10" s="8">
        <f t="shared" si="2"/>
        <v>1.2594712824330658</v>
      </c>
      <c r="H10" s="7">
        <f>C10</f>
        <v>456772.45</v>
      </c>
      <c r="I10" s="7">
        <f t="shared" si="3"/>
        <v>94102.450000000012</v>
      </c>
      <c r="J10" s="9">
        <v>43101</v>
      </c>
      <c r="K10" s="9">
        <v>44561</v>
      </c>
      <c r="L10" s="9">
        <v>44523</v>
      </c>
      <c r="M10" s="9">
        <v>45079</v>
      </c>
    </row>
    <row r="11" spans="1:13" x14ac:dyDescent="0.25">
      <c r="A11">
        <v>331</v>
      </c>
      <c r="B11" t="s">
        <v>17</v>
      </c>
      <c r="C11" s="7">
        <v>36268.79</v>
      </c>
      <c r="D11" s="7">
        <v>18900</v>
      </c>
      <c r="E11" s="7">
        <f t="shared" si="0"/>
        <v>17368.79</v>
      </c>
      <c r="F11" s="8">
        <f t="shared" si="1"/>
        <v>0.91898359788359796</v>
      </c>
      <c r="G11" s="8">
        <f t="shared" si="2"/>
        <v>1.9189835978835978</v>
      </c>
      <c r="H11" s="7">
        <f>C11</f>
        <v>36268.79</v>
      </c>
      <c r="I11" s="7">
        <f t="shared" si="3"/>
        <v>17368.79</v>
      </c>
      <c r="J11" s="9">
        <v>43101</v>
      </c>
      <c r="K11" s="9">
        <v>44561</v>
      </c>
      <c r="L11" s="9">
        <v>44409</v>
      </c>
      <c r="M11" s="9">
        <v>44805</v>
      </c>
    </row>
    <row r="12" spans="1:13" x14ac:dyDescent="0.25">
      <c r="A12">
        <v>356</v>
      </c>
      <c r="B12" t="s">
        <v>18</v>
      </c>
      <c r="C12" s="7">
        <f>135983.65+121993.64+17476.43</f>
        <v>275453.71999999997</v>
      </c>
      <c r="D12" s="7">
        <v>396000</v>
      </c>
      <c r="E12" s="7">
        <f t="shared" si="0"/>
        <v>-120546.28000000003</v>
      </c>
      <c r="F12" s="8">
        <f t="shared" si="1"/>
        <v>-0.30440979797979806</v>
      </c>
      <c r="G12" s="8">
        <f t="shared" si="2"/>
        <v>0.69559020202020194</v>
      </c>
      <c r="H12" s="7">
        <f>C12</f>
        <v>275453.71999999997</v>
      </c>
      <c r="I12" s="7">
        <f t="shared" si="3"/>
        <v>-120546.28000000003</v>
      </c>
      <c r="J12" s="9">
        <v>41640</v>
      </c>
      <c r="K12" s="9">
        <v>43100</v>
      </c>
      <c r="L12" s="9">
        <v>42936</v>
      </c>
      <c r="M12" s="9">
        <v>43556</v>
      </c>
    </row>
    <row r="13" spans="1:13" x14ac:dyDescent="0.25">
      <c r="A13">
        <v>357</v>
      </c>
      <c r="B13" t="s">
        <v>19</v>
      </c>
      <c r="C13" s="7">
        <f>46468.71+47043.53+102673.75</f>
        <v>196185.99</v>
      </c>
      <c r="D13" s="7">
        <v>126000</v>
      </c>
      <c r="E13" s="7">
        <f t="shared" si="0"/>
        <v>70185.989999999991</v>
      </c>
      <c r="F13" s="8">
        <f t="shared" si="1"/>
        <v>0.55703166666666659</v>
      </c>
      <c r="G13" s="8">
        <f t="shared" si="2"/>
        <v>1.5570316666666666</v>
      </c>
      <c r="H13" s="7">
        <f t="shared" ref="H13:H18" si="4">C13</f>
        <v>196185.99</v>
      </c>
      <c r="I13" s="7">
        <f t="shared" si="3"/>
        <v>70185.989999999991</v>
      </c>
      <c r="J13" s="9">
        <v>41640</v>
      </c>
      <c r="K13" s="9">
        <v>43100</v>
      </c>
      <c r="L13" s="9">
        <v>42893</v>
      </c>
      <c r="M13" s="9">
        <v>43600</v>
      </c>
    </row>
    <row r="14" spans="1:13" x14ac:dyDescent="0.25">
      <c r="A14">
        <v>369</v>
      </c>
      <c r="B14" t="s">
        <v>20</v>
      </c>
      <c r="C14" s="7">
        <v>220377.02</v>
      </c>
      <c r="D14" s="7">
        <v>122850</v>
      </c>
      <c r="E14" s="7">
        <f t="shared" si="0"/>
        <v>97527.01999999999</v>
      </c>
      <c r="F14" s="8">
        <f t="shared" si="1"/>
        <v>0.7938707366707366</v>
      </c>
      <c r="G14" s="8">
        <f t="shared" si="2"/>
        <v>1.7938707366707365</v>
      </c>
      <c r="H14" s="7">
        <f t="shared" si="4"/>
        <v>220377.02</v>
      </c>
      <c r="I14" s="7">
        <f t="shared" si="3"/>
        <v>97527.01999999999</v>
      </c>
      <c r="J14" s="9">
        <v>43101</v>
      </c>
      <c r="K14" s="9">
        <v>44561</v>
      </c>
      <c r="L14" s="9">
        <v>43384</v>
      </c>
      <c r="M14" s="9">
        <v>43777</v>
      </c>
    </row>
    <row r="15" spans="1:13" x14ac:dyDescent="0.25">
      <c r="A15">
        <v>368</v>
      </c>
      <c r="B15" t="s">
        <v>21</v>
      </c>
      <c r="C15" s="7">
        <v>58616.04</v>
      </c>
      <c r="D15" s="7">
        <v>12600</v>
      </c>
      <c r="E15" s="7">
        <f t="shared" si="0"/>
        <v>46016.04</v>
      </c>
      <c r="F15" s="8">
        <f t="shared" si="1"/>
        <v>3.6520666666666668</v>
      </c>
      <c r="G15" s="8">
        <f t="shared" si="2"/>
        <v>4.6520666666666664</v>
      </c>
      <c r="H15" s="7">
        <f t="shared" si="4"/>
        <v>58616.04</v>
      </c>
      <c r="I15" s="7">
        <f t="shared" si="3"/>
        <v>46016.04</v>
      </c>
      <c r="J15" s="9">
        <v>43101</v>
      </c>
      <c r="K15" s="9">
        <v>44561</v>
      </c>
      <c r="L15" s="9">
        <v>44291</v>
      </c>
      <c r="M15" s="9">
        <v>44361</v>
      </c>
    </row>
    <row r="16" spans="1:13" x14ac:dyDescent="0.25">
      <c r="A16">
        <v>370</v>
      </c>
      <c r="B16" t="s">
        <v>22</v>
      </c>
      <c r="C16" s="7">
        <f>419139.58+19945.36</f>
        <v>439084.94</v>
      </c>
      <c r="D16" s="7">
        <v>160650</v>
      </c>
      <c r="E16" s="7">
        <f t="shared" si="0"/>
        <v>278434.94</v>
      </c>
      <c r="F16" s="8">
        <f t="shared" si="1"/>
        <v>1.7331773420479304</v>
      </c>
      <c r="G16" s="8">
        <f t="shared" si="2"/>
        <v>2.7331773420479304</v>
      </c>
      <c r="H16" s="7">
        <f t="shared" si="4"/>
        <v>439084.94</v>
      </c>
      <c r="I16" s="7">
        <f t="shared" si="3"/>
        <v>278434.94</v>
      </c>
      <c r="J16" s="9">
        <v>43101</v>
      </c>
      <c r="K16" s="9">
        <v>44561</v>
      </c>
      <c r="L16" s="9">
        <v>44186</v>
      </c>
      <c r="M16" s="9">
        <v>44302</v>
      </c>
    </row>
    <row r="17" spans="1:13" x14ac:dyDescent="0.25">
      <c r="A17">
        <v>367</v>
      </c>
      <c r="B17" t="s">
        <v>23</v>
      </c>
      <c r="C17" s="7">
        <v>191395.15</v>
      </c>
      <c r="D17" s="7">
        <v>47250</v>
      </c>
      <c r="E17" s="7">
        <f t="shared" si="0"/>
        <v>144145.15</v>
      </c>
      <c r="F17" s="8">
        <f t="shared" si="1"/>
        <v>3.050691005291005</v>
      </c>
      <c r="G17" s="8">
        <f t="shared" si="2"/>
        <v>4.0506910052910055</v>
      </c>
      <c r="H17" s="7">
        <f t="shared" si="4"/>
        <v>191395.15</v>
      </c>
      <c r="I17" s="7">
        <f t="shared" si="3"/>
        <v>144145.15</v>
      </c>
      <c r="J17" s="9">
        <v>43101</v>
      </c>
      <c r="K17" s="9">
        <v>44561</v>
      </c>
      <c r="L17" s="9">
        <v>44228</v>
      </c>
      <c r="M17" s="9">
        <v>44340</v>
      </c>
    </row>
    <row r="18" spans="1:13" x14ac:dyDescent="0.25">
      <c r="A18">
        <v>372</v>
      </c>
      <c r="B18" t="s">
        <v>24</v>
      </c>
      <c r="C18" s="7">
        <f>93440.95+7084.46</f>
        <v>100525.41</v>
      </c>
      <c r="D18" s="7">
        <v>178605</v>
      </c>
      <c r="E18" s="7">
        <f t="shared" si="0"/>
        <v>-78079.59</v>
      </c>
      <c r="F18" s="8">
        <f t="shared" si="1"/>
        <v>-0.43716351725875535</v>
      </c>
      <c r="G18" s="8">
        <f t="shared" si="2"/>
        <v>0.56283648274124465</v>
      </c>
      <c r="H18" s="7">
        <f t="shared" si="4"/>
        <v>100525.41</v>
      </c>
      <c r="I18" s="7">
        <f t="shared" si="3"/>
        <v>-78079.59</v>
      </c>
      <c r="J18" s="9">
        <v>43101</v>
      </c>
      <c r="K18" s="9">
        <v>44561</v>
      </c>
      <c r="L18" s="9">
        <v>44286</v>
      </c>
      <c r="M18" s="9">
        <v>44320</v>
      </c>
    </row>
    <row r="21" spans="1:13" ht="30" x14ac:dyDescent="0.25">
      <c r="A21" s="4" t="s">
        <v>0</v>
      </c>
      <c r="B21" s="4" t="s">
        <v>12</v>
      </c>
      <c r="C21" s="11" t="s">
        <v>14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5">
      <c r="A22">
        <v>308</v>
      </c>
      <c r="B22" t="s">
        <v>15</v>
      </c>
      <c r="C22" s="12" t="s">
        <v>36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>
        <v>313</v>
      </c>
      <c r="B23" t="s">
        <v>16</v>
      </c>
      <c r="C23" s="13" t="s">
        <v>30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>
        <v>331</v>
      </c>
      <c r="B24" t="s">
        <v>17</v>
      </c>
      <c r="C24" s="13" t="s">
        <v>29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>
        <v>356</v>
      </c>
      <c r="B25" t="s">
        <v>18</v>
      </c>
      <c r="C25" s="14" t="s">
        <v>37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>
        <v>357</v>
      </c>
      <c r="B26" t="s">
        <v>19</v>
      </c>
      <c r="C26" s="14" t="s">
        <v>38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>
        <v>369</v>
      </c>
      <c r="B27" t="s">
        <v>20</v>
      </c>
      <c r="C27" s="14" t="s">
        <v>33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>
        <v>368</v>
      </c>
      <c r="B28" t="s">
        <v>21</v>
      </c>
      <c r="C28" s="14" t="s">
        <v>31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A29">
        <v>370</v>
      </c>
      <c r="B29" t="s">
        <v>22</v>
      </c>
      <c r="C29" s="14" t="s">
        <v>32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5">
      <c r="A30">
        <v>367</v>
      </c>
      <c r="B30" t="s">
        <v>23</v>
      </c>
      <c r="C30" s="14" t="s">
        <v>34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A31">
        <v>372</v>
      </c>
      <c r="B31" t="s">
        <v>24</v>
      </c>
      <c r="C31" s="14" t="s">
        <v>35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</row>
  </sheetData>
  <mergeCells count="17">
    <mergeCell ref="C31:M31"/>
    <mergeCell ref="C26:M26"/>
    <mergeCell ref="C27:M27"/>
    <mergeCell ref="C28:M28"/>
    <mergeCell ref="C29:M29"/>
    <mergeCell ref="C30:M30"/>
    <mergeCell ref="C21:M21"/>
    <mergeCell ref="C22:M22"/>
    <mergeCell ref="C23:M23"/>
    <mergeCell ref="C24:M24"/>
    <mergeCell ref="C25:M25"/>
    <mergeCell ref="A6:M6"/>
    <mergeCell ref="L1:M1"/>
    <mergeCell ref="A2:M2"/>
    <mergeCell ref="A3:M3"/>
    <mergeCell ref="A4:M4"/>
    <mergeCell ref="A5:M5"/>
  </mergeCells>
  <printOptions horizontalCentered="1"/>
  <pageMargins left="0" right="0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F5043-C44F-41C2-9111-F9391F3D7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69D06-3BC0-4B51-9EEE-A2F488B5C7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AC9153-636E-4214-8211-8F2C0B357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(6) Schedule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Collier</dc:creator>
  <cp:lastModifiedBy>Michael Moriarty</cp:lastModifiedBy>
  <cp:lastPrinted>2021-10-23T18:20:46Z</cp:lastPrinted>
  <dcterms:created xsi:type="dcterms:W3CDTF">2021-10-22T15:43:01Z</dcterms:created>
  <dcterms:modified xsi:type="dcterms:W3CDTF">2024-12-18T14:35:15Z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