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W:\Rate Case 2024\PSC First Data Request\DR 22\"/>
    </mc:Choice>
  </mc:AlternateContent>
  <xr:revisionPtr revIDLastSave="0" documentId="8_{D5D8B22B-4A01-476A-82C8-475D009D994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tem 2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2" l="1"/>
  <c r="K9" i="2"/>
  <c r="K10" i="2"/>
  <c r="J9" i="2"/>
  <c r="J8" i="2"/>
  <c r="J10" i="2"/>
  <c r="I8" i="2"/>
  <c r="I9" i="2"/>
  <c r="I10" i="2"/>
  <c r="H10" i="2"/>
  <c r="H9" i="2"/>
  <c r="H8" i="2"/>
  <c r="F13" i="2"/>
  <c r="E13" i="2"/>
  <c r="F15" i="2"/>
  <c r="E15" i="2"/>
  <c r="E10" i="2"/>
  <c r="D10" i="2"/>
  <c r="C10" i="2"/>
  <c r="D15" i="2" s="1"/>
  <c r="F9" i="2"/>
  <c r="E9" i="2"/>
  <c r="F14" i="2" s="1"/>
  <c r="D9" i="2"/>
  <c r="D14" i="2" s="1"/>
  <c r="C8" i="2"/>
  <c r="F8" i="2"/>
  <c r="D8" i="2"/>
  <c r="D13" i="2" s="1"/>
  <c r="E8" i="2"/>
  <c r="E14" i="2" l="1"/>
</calcChain>
</file>

<file path=xl/sharedStrings.xml><?xml version="1.0" encoding="utf-8"?>
<sst xmlns="http://schemas.openxmlformats.org/spreadsheetml/2006/main" count="23" uniqueCount="20">
  <si>
    <t>Item 22</t>
  </si>
  <si>
    <t>Current</t>
  </si>
  <si>
    <t>Salaries</t>
  </si>
  <si>
    <t>Total Compensation</t>
  </si>
  <si>
    <t xml:space="preserve">No. of Employees </t>
  </si>
  <si>
    <t>Position</t>
  </si>
  <si>
    <t>Reporting to:</t>
  </si>
  <si>
    <t>Percentage Increase from previous year:</t>
  </si>
  <si>
    <t>Notes:</t>
  </si>
  <si>
    <t>Shelby Energy Cooperative, Inc.</t>
  </si>
  <si>
    <t>Case No. 2024-00351</t>
  </si>
  <si>
    <t>Salaries &amp; Other Compensation of Executive Officers</t>
  </si>
  <si>
    <t>Chief Financial Officer</t>
  </si>
  <si>
    <t>Senior Vice President, Power Delivery Services</t>
  </si>
  <si>
    <t>President and CEO</t>
  </si>
  <si>
    <t>The Chief Financial Officer position was vacated on 7/23/21 and replaced on 8/9/21.</t>
  </si>
  <si>
    <t xml:space="preserve">Salaries for non-bargaining employees are generally adjusted as of November 1st of each year. </t>
  </si>
  <si>
    <t>Salary amounts above are prorated for the year and reflect the pay increase awarded to the employee during the year.</t>
  </si>
  <si>
    <t>employer 401(k) matches.</t>
  </si>
  <si>
    <t>Total Compensation include additional compensation such as cell phone stipend, medical plan opt-out pay, duty pay, bonus, and car allowance, if applicable. Total Compensation amounts above also include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</si>
</sst>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00_);_(* \(#,##0.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/>
    <xf numFmtId="164" fontId="0" fillId="0" borderId="0" xfId="1" applyNumberFormat="1" applyFont="1"/>
    <xf numFmtId="165" fontId="0" fillId="0" borderId="0" xfId="2" applyNumberFormat="1" applyFont="1" applyBorder="1"/>
    <xf numFmtId="43" fontId="0" fillId="0" borderId="0" xfId="1" applyFont="1" applyBorder="1" applyAlignment="1">
      <alignment horizontal="center"/>
    </xf>
    <xf numFmtId="14" fontId="0" fillId="0" borderId="0" xfId="3" applyNumberFormat="1" applyFont="1" applyBorder="1"/>
    <xf numFmtId="0" fontId="0" fillId="0" borderId="0" xfId="0" applyAlignment="1">
      <alignment horizontal="center"/>
    </xf>
    <xf numFmtId="164" fontId="0" fillId="0" borderId="0" xfId="1" applyNumberFormat="1" applyFont="1" applyBorder="1"/>
    <xf numFmtId="0" fontId="2" fillId="0" borderId="1" xfId="0" applyFont="1" applyBorder="1"/>
    <xf numFmtId="44" fontId="0" fillId="0" borderId="0" xfId="2" applyFont="1" applyBorder="1"/>
    <xf numFmtId="0" fontId="0" fillId="0" borderId="0" xfId="0" applyAlignment="1">
      <alignment wrapText="1"/>
    </xf>
    <xf numFmtId="165" fontId="1" fillId="0" borderId="0" xfId="2" applyNumberFormat="1" applyFont="1" applyFill="1"/>
    <xf numFmtId="164" fontId="0" fillId="0" borderId="0" xfId="1" applyNumberFormat="1" applyFont="1" applyFill="1"/>
    <xf numFmtId="164" fontId="0" fillId="0" borderId="0" xfId="1" applyNumberFormat="1" applyFont="1" applyFill="1" applyBorder="1"/>
    <xf numFmtId="43" fontId="0" fillId="0" borderId="0" xfId="1" applyFont="1" applyFill="1"/>
    <xf numFmtId="165" fontId="1" fillId="0" borderId="0" xfId="2" applyNumberFormat="1" applyFon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43" fontId="0" fillId="0" borderId="0" xfId="1" applyFont="1" applyFill="1" applyBorder="1"/>
    <xf numFmtId="166" fontId="0" fillId="0" borderId="0" xfId="3" applyNumberFormat="1" applyFont="1" applyFill="1" applyBorder="1"/>
    <xf numFmtId="10" fontId="0" fillId="0" borderId="0" xfId="3" applyNumberFormat="1" applyFont="1" applyFill="1" applyBorder="1" applyAlignment="1">
      <alignment horizontal="center"/>
    </xf>
    <xf numFmtId="167" fontId="0" fillId="0" borderId="0" xfId="1" applyNumberFormat="1" applyFont="1" applyFill="1" applyBorder="1"/>
    <xf numFmtId="10" fontId="0" fillId="0" borderId="0" xfId="3" applyNumberFormat="1" applyFont="1" applyFill="1" applyBorder="1"/>
    <xf numFmtId="166" fontId="0" fillId="0" borderId="0" xfId="3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B237-F9C7-4984-8165-C8A533845585}">
  <dimension ref="A1:M26"/>
  <sheetViews>
    <sheetView tabSelected="1" zoomScaleNormal="100" workbookViewId="0">
      <pane ySplit="7" topLeftCell="A8" activePane="bottomLeft" state="frozen"/>
      <selection pane="bottomLeft" activeCell="E15" sqref="E15"/>
    </sheetView>
  </sheetViews>
  <sheetFormatPr defaultRowHeight="14.5" x14ac:dyDescent="0.35"/>
  <cols>
    <col min="2" max="2" width="50.26953125" customWidth="1"/>
    <col min="3" max="6" width="15.7265625" customWidth="1"/>
    <col min="7" max="7" width="3.1796875" customWidth="1"/>
    <col min="8" max="11" width="15.7265625" customWidth="1"/>
    <col min="12" max="12" width="1.453125" customWidth="1"/>
    <col min="13" max="13" width="24.7265625" bestFit="1" customWidth="1"/>
  </cols>
  <sheetData>
    <row r="1" spans="1:13" x14ac:dyDescent="0.35">
      <c r="A1" s="1" t="s">
        <v>9</v>
      </c>
      <c r="B1" s="1"/>
    </row>
    <row r="2" spans="1:13" x14ac:dyDescent="0.35">
      <c r="A2" s="1" t="s">
        <v>10</v>
      </c>
      <c r="B2" s="1"/>
    </row>
    <row r="3" spans="1:13" x14ac:dyDescent="0.35">
      <c r="A3" s="1" t="s">
        <v>0</v>
      </c>
      <c r="B3" s="1"/>
    </row>
    <row r="4" spans="1:13" x14ac:dyDescent="0.35">
      <c r="A4" s="1" t="s">
        <v>11</v>
      </c>
      <c r="B4" s="1"/>
    </row>
    <row r="5" spans="1:13" x14ac:dyDescent="0.35">
      <c r="A5" s="1"/>
      <c r="M5" s="3" t="s">
        <v>1</v>
      </c>
    </row>
    <row r="6" spans="1:13" x14ac:dyDescent="0.35">
      <c r="C6" s="26" t="s">
        <v>2</v>
      </c>
      <c r="D6" s="27"/>
      <c r="E6" s="27"/>
      <c r="F6" s="28"/>
      <c r="H6" s="26" t="s">
        <v>3</v>
      </c>
      <c r="I6" s="27"/>
      <c r="J6" s="27"/>
      <c r="K6" s="28"/>
      <c r="M6" s="3" t="s">
        <v>4</v>
      </c>
    </row>
    <row r="7" spans="1:13" x14ac:dyDescent="0.35">
      <c r="B7" s="11" t="s">
        <v>5</v>
      </c>
      <c r="C7" s="2">
        <v>2020</v>
      </c>
      <c r="D7" s="2">
        <v>2021</v>
      </c>
      <c r="E7" s="2">
        <v>2022</v>
      </c>
      <c r="F7" s="2">
        <v>2023</v>
      </c>
      <c r="H7" s="2">
        <v>2020</v>
      </c>
      <c r="I7" s="2">
        <v>2021</v>
      </c>
      <c r="J7" s="2">
        <v>2022</v>
      </c>
      <c r="K7" s="2">
        <v>2023</v>
      </c>
      <c r="M7" s="2" t="s">
        <v>6</v>
      </c>
    </row>
    <row r="8" spans="1:13" x14ac:dyDescent="0.35">
      <c r="B8" t="s">
        <v>12</v>
      </c>
      <c r="C8" s="18">
        <f>((54.61*2080)*10/12)+((55.16*2080)*(2/12))</f>
        <v>113779.46666666666</v>
      </c>
      <c r="D8" s="18">
        <f>((55.16*2080)*7/12)+(100000*(5/12))</f>
        <v>108594.13333333333</v>
      </c>
      <c r="E8" s="18">
        <f>(100000*(4/12))+(110000*(8/12))</f>
        <v>106666.66666666666</v>
      </c>
      <c r="F8" s="18">
        <f>(110000*(10/12))+((71.375*2080)*(2/12))</f>
        <v>116410</v>
      </c>
      <c r="G8" s="14"/>
      <c r="H8" s="14">
        <f>122876.32+13649.71</f>
        <v>136526.03</v>
      </c>
      <c r="I8" s="14">
        <f>37053.3+87010.54+9773.5</f>
        <v>133837.34</v>
      </c>
      <c r="J8" s="14">
        <f>107457.25+4061.6</f>
        <v>111518.85</v>
      </c>
      <c r="K8" s="14">
        <f>116185.01+13785.95</f>
        <v>129970.95999999999</v>
      </c>
      <c r="M8" s="9">
        <v>4</v>
      </c>
    </row>
    <row r="9" spans="1:13" x14ac:dyDescent="0.35">
      <c r="B9" s="13" t="s">
        <v>13</v>
      </c>
      <c r="C9" s="16">
        <v>127358.39999999999</v>
      </c>
      <c r="D9" s="16">
        <f>(130852.8*(10/12))+(135761.6*(2/12))</f>
        <v>131670.93333333335</v>
      </c>
      <c r="E9" s="16">
        <f>(135761.6*(10/12))+(141192.48*(2/12))</f>
        <v>136666.74666666667</v>
      </c>
      <c r="F9" s="16">
        <f>(141192.48*(10/12))+(148252*(2/12))</f>
        <v>142369.06666666668</v>
      </c>
      <c r="H9" s="15">
        <f>129226.22+13225.69+2017.05</f>
        <v>144468.96</v>
      </c>
      <c r="I9" s="15">
        <f>131741.24+15652.67</f>
        <v>147393.91</v>
      </c>
      <c r="J9" s="15">
        <f>137774.63+16376.58</f>
        <v>154151.21</v>
      </c>
      <c r="K9" s="15">
        <f>143391.35+17050.67</f>
        <v>160442.02000000002</v>
      </c>
      <c r="M9" s="9">
        <v>3</v>
      </c>
    </row>
    <row r="10" spans="1:13" x14ac:dyDescent="0.35">
      <c r="A10" s="3"/>
      <c r="B10" t="s">
        <v>14</v>
      </c>
      <c r="C10" s="16">
        <f>(173264*(10/12))+(181937.6*(2/12))</f>
        <v>174709.60000000003</v>
      </c>
      <c r="D10" s="16">
        <f>(181937.6*(10/12))+(191027.2*(2/12))</f>
        <v>183452.53333333335</v>
      </c>
      <c r="E10" s="16">
        <f>(191027.2*(11/12))+(200578.56*(1/12))</f>
        <v>191823.14666666667</v>
      </c>
      <c r="F10" s="16">
        <v>200578.56</v>
      </c>
      <c r="H10" s="15">
        <f>188108.27+3475.93</f>
        <v>191584.19999999998</v>
      </c>
      <c r="I10" s="15">
        <f>203410.15+3663.17</f>
        <v>207073.32</v>
      </c>
      <c r="J10" s="15">
        <f>212445+3846.14</f>
        <v>216291.14</v>
      </c>
      <c r="K10" s="15">
        <f>208481.41+4586.48</f>
        <v>213067.89</v>
      </c>
      <c r="M10" s="9">
        <v>4</v>
      </c>
    </row>
    <row r="11" spans="1:13" x14ac:dyDescent="0.35">
      <c r="A11" s="3"/>
      <c r="C11" s="19"/>
      <c r="D11" s="20"/>
      <c r="E11" s="21"/>
      <c r="F11" s="20"/>
    </row>
    <row r="12" spans="1:13" x14ac:dyDescent="0.35">
      <c r="A12" s="3"/>
      <c r="B12" s="11" t="s">
        <v>7</v>
      </c>
      <c r="C12" s="22"/>
      <c r="D12" s="23"/>
      <c r="E12" s="21"/>
      <c r="F12" s="24"/>
    </row>
    <row r="13" spans="1:13" x14ac:dyDescent="0.35">
      <c r="A13" s="3"/>
      <c r="B13" t="s">
        <v>12</v>
      </c>
      <c r="C13" s="25"/>
      <c r="D13" s="25">
        <f>IF(C8=0,0,(D8-C8)/C8)</f>
        <v>-4.5573542267731922E-2</v>
      </c>
      <c r="E13" s="25">
        <f>IF(D8=0,0,(E8-D8)/D8)</f>
        <v>-1.7749270678833549E-2</v>
      </c>
      <c r="F13" s="25">
        <f>IF(E8=0,0,(F8-E8)/E8)</f>
        <v>9.1343750000000098E-2</v>
      </c>
    </row>
    <row r="14" spans="1:13" x14ac:dyDescent="0.35">
      <c r="A14" s="3"/>
      <c r="B14" s="13" t="s">
        <v>13</v>
      </c>
      <c r="C14" s="25"/>
      <c r="D14" s="25">
        <f>IF(C9=0,0,(D9-C9)/C9)</f>
        <v>3.3861396918721927E-2</v>
      </c>
      <c r="E14" s="25">
        <f>IF(D9=0,0,(E9-D9)/D9)</f>
        <v>3.7941656574166635E-2</v>
      </c>
      <c r="F14" s="25">
        <f>IF(E9=0,0,(F9-E9)/E9)</f>
        <v>4.1724268258964969E-2</v>
      </c>
    </row>
    <row r="15" spans="1:13" x14ac:dyDescent="0.35">
      <c r="A15" s="3"/>
      <c r="B15" t="s">
        <v>14</v>
      </c>
      <c r="C15" s="25"/>
      <c r="D15" s="25">
        <f>IF(C10=0,0,(D10-C10)/C10)</f>
        <v>5.0042661269519922E-2</v>
      </c>
      <c r="E15" s="25">
        <f>IF(D10=0,0,(E10-D10)/D10)</f>
        <v>4.5628224267276286E-2</v>
      </c>
      <c r="F15" s="25">
        <f>IF(E10=0,0,(F10-E10)/E10)</f>
        <v>4.5643153526970938E-2</v>
      </c>
    </row>
    <row r="16" spans="1:13" x14ac:dyDescent="0.35">
      <c r="A16" s="3"/>
      <c r="C16" s="7"/>
      <c r="D16" s="8"/>
      <c r="E16" s="8"/>
      <c r="F16" s="8"/>
    </row>
    <row r="17" spans="1:8" x14ac:dyDescent="0.35">
      <c r="A17" s="9"/>
      <c r="B17" s="1" t="s">
        <v>8</v>
      </c>
      <c r="C17" s="12"/>
      <c r="D17" s="12"/>
      <c r="E17" s="12"/>
      <c r="F17" s="12"/>
      <c r="H17" s="4"/>
    </row>
    <row r="18" spans="1:8" x14ac:dyDescent="0.35">
      <c r="A18" s="3"/>
      <c r="B18" t="s">
        <v>16</v>
      </c>
      <c r="C18" s="10"/>
      <c r="D18" s="10"/>
      <c r="E18" s="10"/>
      <c r="F18" s="10"/>
      <c r="H18" s="4"/>
    </row>
    <row r="19" spans="1:8" x14ac:dyDescent="0.35">
      <c r="A19" s="3"/>
      <c r="B19" t="s">
        <v>15</v>
      </c>
      <c r="C19" s="10"/>
      <c r="D19" s="10"/>
      <c r="E19" s="10"/>
      <c r="F19" s="10"/>
      <c r="H19" s="4"/>
    </row>
    <row r="20" spans="1:8" x14ac:dyDescent="0.35">
      <c r="A20" s="3"/>
      <c r="B20" t="s">
        <v>17</v>
      </c>
      <c r="C20" s="10"/>
      <c r="D20" s="10"/>
      <c r="E20" s="10"/>
      <c r="F20" s="10"/>
      <c r="H20" s="4"/>
    </row>
    <row r="21" spans="1:8" x14ac:dyDescent="0.35">
      <c r="A21" s="3"/>
      <c r="B21" t="s">
        <v>19</v>
      </c>
      <c r="C21" s="10"/>
      <c r="D21" s="10"/>
      <c r="E21" s="10"/>
      <c r="F21" s="10"/>
      <c r="H21" s="4"/>
    </row>
    <row r="22" spans="1:8" x14ac:dyDescent="0.35">
      <c r="A22" s="3"/>
      <c r="B22" t="s">
        <v>18</v>
      </c>
      <c r="C22" s="16"/>
      <c r="D22" s="16"/>
      <c r="E22" s="16"/>
      <c r="F22" s="16"/>
      <c r="H22" s="17"/>
    </row>
    <row r="23" spans="1:8" x14ac:dyDescent="0.35">
      <c r="A23" s="3"/>
      <c r="C23" s="16"/>
      <c r="D23" s="16"/>
      <c r="E23" s="16"/>
      <c r="F23" s="16"/>
      <c r="H23" s="17"/>
    </row>
    <row r="24" spans="1:8" x14ac:dyDescent="0.35">
      <c r="A24" s="3"/>
      <c r="C24" s="6"/>
      <c r="D24" s="6"/>
      <c r="E24" s="6"/>
      <c r="F24" s="6"/>
    </row>
    <row r="25" spans="1:8" x14ac:dyDescent="0.35">
      <c r="A25" s="3"/>
      <c r="C25" s="5"/>
      <c r="D25" s="5"/>
      <c r="E25" s="5"/>
      <c r="F25" s="5"/>
    </row>
    <row r="26" spans="1:8" x14ac:dyDescent="0.35">
      <c r="A26" s="3"/>
      <c r="C26" s="4"/>
      <c r="D26" s="4"/>
      <c r="E26" s="4"/>
      <c r="F26" s="4"/>
    </row>
  </sheetData>
  <mergeCells count="2">
    <mergeCell ref="C6:F6"/>
    <mergeCell ref="H6:K6"/>
  </mergeCells>
  <pageMargins left="0.7" right="0.7" top="0.75" bottom="0.75" header="0.3" footer="0.3"/>
  <pageSetup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B11310-EDEB-4BEA-8CDB-B312F96B84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11FB9D-DC48-4E63-8ED6-7AFD5D92BB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17DC37C-858D-43F4-9391-FF056683EB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Williams</dc:creator>
  <cp:keywords/>
  <dc:description/>
  <cp:lastModifiedBy>Michael Moriarty</cp:lastModifiedBy>
  <cp:revision/>
  <dcterms:created xsi:type="dcterms:W3CDTF">2019-03-14T13:36:19Z</dcterms:created>
  <dcterms:modified xsi:type="dcterms:W3CDTF">2024-12-17T00:19:58Z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