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ate Case 2024\PSC First Data Request\DR 16\"/>
    </mc:Choice>
  </mc:AlternateContent>
  <xr:revisionPtr revIDLastSave="0" documentId="8_{4A976D67-1CF2-4F19-A600-64268275E1F4}" xr6:coauthVersionLast="47" xr6:coauthVersionMax="47" xr10:uidLastSave="{00000000-0000-0000-0000-000000000000}"/>
  <bookViews>
    <workbookView xWindow="28680" yWindow="-120" windowWidth="29040" windowHeight="15720" xr2:uid="{7BC7AC82-DF0B-42B1-8E5A-15E2E67C243F}"/>
  </bookViews>
  <sheets>
    <sheet name="S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53" i="1"/>
  <c r="C50" i="1"/>
  <c r="C39" i="1"/>
  <c r="C47" i="1" s="1"/>
  <c r="C46" i="1"/>
  <c r="C37" i="1"/>
  <c r="C21" i="1"/>
  <c r="C29" i="1" s="1"/>
  <c r="C30" i="1" s="1"/>
  <c r="C54" i="1" s="1"/>
  <c r="C16" i="1"/>
  <c r="D54" i="1"/>
  <c r="D53" i="1"/>
  <c r="D50" i="1"/>
  <c r="D39" i="1"/>
  <c r="D47" i="1" s="1"/>
  <c r="D46" i="1"/>
  <c r="D37" i="1"/>
  <c r="D30" i="1"/>
  <c r="D29" i="1"/>
  <c r="D21" i="1"/>
  <c r="D16" i="1"/>
  <c r="E53" i="1"/>
  <c r="E50" i="1"/>
  <c r="E47" i="1"/>
  <c r="E54" i="1" s="1"/>
  <c r="E46" i="1"/>
  <c r="E39" i="1"/>
  <c r="E37" i="1"/>
  <c r="E35" i="1"/>
  <c r="E30" i="1"/>
  <c r="E29" i="1"/>
  <c r="E21" i="1"/>
  <c r="E16" i="1"/>
  <c r="F33" i="1"/>
  <c r="F39" i="1" s="1"/>
  <c r="F47" i="1" s="1"/>
  <c r="F54" i="1" s="1"/>
  <c r="F37" i="1"/>
  <c r="F46" i="1"/>
  <c r="F34" i="1"/>
  <c r="F53" i="1" l="1"/>
  <c r="F50" i="1"/>
  <c r="F30" i="1"/>
  <c r="F29" i="1"/>
  <c r="F21" i="1"/>
  <c r="F16" i="1"/>
</calcChain>
</file>

<file path=xl/sharedStrings.xml><?xml version="1.0" encoding="utf-8"?>
<sst xmlns="http://schemas.openxmlformats.org/spreadsheetml/2006/main" count="59" uniqueCount="58">
  <si>
    <t>Line No.</t>
  </si>
  <si>
    <t>12 Months Ended</t>
  </si>
  <si>
    <t>Three Most Recent Calendar Years</t>
  </si>
  <si>
    <t>Test Period</t>
  </si>
  <si>
    <t>Item   (a)</t>
  </si>
  <si>
    <t>Operating Income</t>
  </si>
  <si>
    <t>Operating Revenues</t>
  </si>
  <si>
    <t>Operating Income Deductions</t>
  </si>
  <si>
    <t>Power Production Expenses</t>
  </si>
  <si>
    <t>Transmission Expenses</t>
  </si>
  <si>
    <t>Distribution Expenses</t>
  </si>
  <si>
    <t>Customer Accounts Expenses</t>
  </si>
  <si>
    <t>Customer Service and Informational Expenses</t>
  </si>
  <si>
    <t>Sales Expenses</t>
  </si>
  <si>
    <t>Administrative and General Expenses</t>
  </si>
  <si>
    <t xml:space="preserve">     Total (L5 through L12)</t>
  </si>
  <si>
    <t>Depreciation Expenses</t>
  </si>
  <si>
    <t>Amortization of Utility Plant Acquisition Adjustment</t>
  </si>
  <si>
    <t>Purchased Power Expenses</t>
  </si>
  <si>
    <t>Taxes Other than Income Taxes</t>
  </si>
  <si>
    <t>Income Taxes - Federal</t>
  </si>
  <si>
    <t>Income Taxes - Other</t>
  </si>
  <si>
    <t>Provision for Deferred Income Taxes</t>
  </si>
  <si>
    <t>Investment Tax Credit Adjustment - Net</t>
  </si>
  <si>
    <t>Net Utility Operating Income</t>
  </si>
  <si>
    <t>Other Income and Deductions</t>
  </si>
  <si>
    <t>Non-utility Operating Income</t>
  </si>
  <si>
    <t>Equity in Earnings of Subsidiary Company</t>
  </si>
  <si>
    <t>Interest and Dividend Income</t>
  </si>
  <si>
    <t>Allowance for Funds Used During Construction</t>
  </si>
  <si>
    <t>Gain on Disposition of Property</t>
  </si>
  <si>
    <t xml:space="preserve">  Other Income:</t>
  </si>
  <si>
    <t xml:space="preserve">  Other Income Deductions</t>
  </si>
  <si>
    <t xml:space="preserve">  Operating and Maintenance Expenses:</t>
  </si>
  <si>
    <t>Loss on Disposition of Property</t>
  </si>
  <si>
    <t>Misc. Income Deductions</t>
  </si>
  <si>
    <t>Taxes Applicable to Other Income and Deductions:</t>
  </si>
  <si>
    <t>Income Taxes and Investment Tax Credits</t>
  </si>
  <si>
    <t>Misc. Non-Operating Income</t>
  </si>
  <si>
    <t>Total Taxes on Other Income and Deductions</t>
  </si>
  <si>
    <t>Interest on Long-Term Debt</t>
  </si>
  <si>
    <t>Interest on Short-Term Debt</t>
  </si>
  <si>
    <t>Amortization of Premium on Debt - Credit</t>
  </si>
  <si>
    <t>Other Interest Expense</t>
  </si>
  <si>
    <t>Total Interest Charges</t>
  </si>
  <si>
    <t>Net Income</t>
  </si>
  <si>
    <t xml:space="preserve">     Total Utility Operating Expenses (L13 to L20)</t>
  </si>
  <si>
    <t xml:space="preserve">     Total Other Income (L25 through L30)</t>
  </si>
  <si>
    <t>Item 16 - Schedule F</t>
  </si>
  <si>
    <t>Interest Charges:</t>
  </si>
  <si>
    <t>Shelby Energy Cooperative, Inc.</t>
  </si>
  <si>
    <t>Case No. 2024-00351</t>
  </si>
  <si>
    <t>2023 (e)</t>
  </si>
  <si>
    <t>2020 (b)</t>
  </si>
  <si>
    <t>2021 (c)</t>
  </si>
  <si>
    <t>2022 (d)</t>
  </si>
  <si>
    <t>Net Other Income and Deductions</t>
  </si>
  <si>
    <t>kWh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</si>
</sst>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2" fillId="0" borderId="8" xfId="0" applyFont="1" applyBorder="1" applyAlignment="1">
      <alignment horizontal="center" wrapText="1"/>
    </xf>
    <xf numFmtId="43" fontId="2" fillId="0" borderId="0" xfId="1" applyFont="1" applyFill="1" applyBorder="1" applyAlignment="1">
      <alignment horizontal="center"/>
    </xf>
    <xf numFmtId="165" fontId="0" fillId="0" borderId="0" xfId="2" applyNumberFormat="1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 applyFill="1"/>
    <xf numFmtId="165" fontId="2" fillId="0" borderId="0" xfId="2" applyNumberFormat="1" applyFont="1" applyFill="1" applyBorder="1"/>
    <xf numFmtId="165" fontId="2" fillId="0" borderId="0" xfId="2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left" indent="2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178D-4310-41EE-8825-07267E8C38B8}">
  <dimension ref="A1:F84"/>
  <sheetViews>
    <sheetView tabSelected="1" zoomScaleNormal="100" workbookViewId="0">
      <selection activeCell="C17" sqref="C17"/>
    </sheetView>
  </sheetViews>
  <sheetFormatPr defaultRowHeight="15" x14ac:dyDescent="0.25"/>
  <cols>
    <col min="2" max="2" width="48.28515625" bestFit="1" customWidth="1"/>
    <col min="3" max="6" width="15.85546875" customWidth="1"/>
  </cols>
  <sheetData>
    <row r="1" spans="1:6" x14ac:dyDescent="0.25">
      <c r="A1" s="1" t="s">
        <v>50</v>
      </c>
    </row>
    <row r="2" spans="1:6" x14ac:dyDescent="0.25">
      <c r="A2" s="1" t="s">
        <v>51</v>
      </c>
    </row>
    <row r="3" spans="1:6" x14ac:dyDescent="0.25">
      <c r="A3" s="1" t="s">
        <v>48</v>
      </c>
    </row>
    <row r="6" spans="1:6" x14ac:dyDescent="0.25">
      <c r="A6" s="6"/>
      <c r="B6" s="7"/>
      <c r="C6" s="21" t="s">
        <v>1</v>
      </c>
      <c r="D6" s="22"/>
      <c r="E6" s="22"/>
      <c r="F6" s="23"/>
    </row>
    <row r="7" spans="1:6" x14ac:dyDescent="0.25">
      <c r="A7" s="8"/>
      <c r="B7" s="9"/>
      <c r="C7" s="24" t="s">
        <v>2</v>
      </c>
      <c r="D7" s="25"/>
      <c r="E7" s="26"/>
      <c r="F7" s="5" t="s">
        <v>3</v>
      </c>
    </row>
    <row r="8" spans="1:6" x14ac:dyDescent="0.25">
      <c r="A8" s="2" t="s">
        <v>0</v>
      </c>
      <c r="B8" s="3" t="s">
        <v>4</v>
      </c>
      <c r="C8" s="5" t="s">
        <v>53</v>
      </c>
      <c r="D8" s="5" t="s">
        <v>54</v>
      </c>
      <c r="E8" s="5" t="s">
        <v>55</v>
      </c>
      <c r="F8" s="13" t="s">
        <v>52</v>
      </c>
    </row>
    <row r="9" spans="1:6" x14ac:dyDescent="0.25">
      <c r="A9" s="4">
        <v>1</v>
      </c>
      <c r="B9" s="11" t="s">
        <v>5</v>
      </c>
      <c r="C9" s="14"/>
      <c r="D9" s="14"/>
      <c r="E9" s="14"/>
      <c r="F9" s="14"/>
    </row>
    <row r="10" spans="1:6" x14ac:dyDescent="0.25">
      <c r="A10" s="4">
        <v>2</v>
      </c>
      <c r="B10" t="s">
        <v>6</v>
      </c>
      <c r="C10" s="15">
        <v>42329039</v>
      </c>
      <c r="D10" s="15">
        <v>46797182</v>
      </c>
      <c r="E10" s="15">
        <v>55470887</v>
      </c>
      <c r="F10" s="15">
        <v>51761818</v>
      </c>
    </row>
    <row r="11" spans="1:6" x14ac:dyDescent="0.25">
      <c r="A11" s="4">
        <v>3</v>
      </c>
      <c r="B11" s="11" t="s">
        <v>7</v>
      </c>
      <c r="C11" s="16"/>
      <c r="D11" s="16"/>
      <c r="E11" s="16"/>
      <c r="F11" s="16"/>
    </row>
    <row r="12" spans="1:6" x14ac:dyDescent="0.25">
      <c r="A12" s="4">
        <v>4</v>
      </c>
      <c r="B12" s="10" t="s">
        <v>33</v>
      </c>
      <c r="C12" s="16"/>
      <c r="D12" s="16"/>
      <c r="E12" s="16"/>
      <c r="F12" s="16"/>
    </row>
    <row r="13" spans="1:6" x14ac:dyDescent="0.25">
      <c r="A13" s="4">
        <v>5</v>
      </c>
      <c r="B13" t="s">
        <v>8</v>
      </c>
      <c r="C13" s="16">
        <v>0</v>
      </c>
      <c r="D13" s="16">
        <v>0</v>
      </c>
      <c r="E13" s="16">
        <v>0</v>
      </c>
      <c r="F13" s="16">
        <v>0</v>
      </c>
    </row>
    <row r="14" spans="1:6" x14ac:dyDescent="0.25">
      <c r="A14" s="4">
        <v>6</v>
      </c>
      <c r="B14" t="s">
        <v>18</v>
      </c>
      <c r="C14" s="16">
        <v>29533708</v>
      </c>
      <c r="D14" s="16">
        <v>33493466</v>
      </c>
      <c r="E14" s="16">
        <v>41971379</v>
      </c>
      <c r="F14" s="16">
        <v>38959224</v>
      </c>
    </row>
    <row r="15" spans="1:6" x14ac:dyDescent="0.25">
      <c r="A15" s="4">
        <v>7</v>
      </c>
      <c r="B15" t="s">
        <v>9</v>
      </c>
      <c r="C15" s="16">
        <v>0</v>
      </c>
      <c r="D15" s="16">
        <v>0</v>
      </c>
      <c r="E15" s="16">
        <v>0</v>
      </c>
      <c r="F15" s="16">
        <v>0</v>
      </c>
    </row>
    <row r="16" spans="1:6" x14ac:dyDescent="0.25">
      <c r="A16" s="4">
        <v>8</v>
      </c>
      <c r="B16" t="s">
        <v>10</v>
      </c>
      <c r="C16" s="17">
        <f>2185395+2750879</f>
        <v>4936274</v>
      </c>
      <c r="D16" s="17">
        <f>2240666+2333609</f>
        <v>4574275</v>
      </c>
      <c r="E16" s="17">
        <f>2121113+2939839</f>
        <v>5060952</v>
      </c>
      <c r="F16" s="17">
        <f>2173005+3337071</f>
        <v>5510076</v>
      </c>
    </row>
    <row r="17" spans="1:6" x14ac:dyDescent="0.25">
      <c r="A17" s="4">
        <v>9</v>
      </c>
      <c r="B17" t="s">
        <v>11</v>
      </c>
      <c r="C17" s="17">
        <v>509817</v>
      </c>
      <c r="D17" s="17">
        <v>498326</v>
      </c>
      <c r="E17" s="17">
        <v>544325</v>
      </c>
      <c r="F17" s="17">
        <v>549387</v>
      </c>
    </row>
    <row r="18" spans="1:6" x14ac:dyDescent="0.25">
      <c r="A18" s="4">
        <v>10</v>
      </c>
      <c r="B18" t="s">
        <v>12</v>
      </c>
      <c r="C18" s="17">
        <v>384267</v>
      </c>
      <c r="D18" s="17">
        <v>353701</v>
      </c>
      <c r="E18" s="17">
        <v>358126</v>
      </c>
      <c r="F18" s="17">
        <v>426253</v>
      </c>
    </row>
    <row r="19" spans="1:6" x14ac:dyDescent="0.25">
      <c r="A19" s="4">
        <v>11</v>
      </c>
      <c r="B19" t="s">
        <v>13</v>
      </c>
      <c r="C19" s="17">
        <v>3325</v>
      </c>
      <c r="D19" s="17">
        <v>-397</v>
      </c>
      <c r="E19" s="17">
        <v>699</v>
      </c>
      <c r="F19" s="17">
        <v>1100</v>
      </c>
    </row>
    <row r="20" spans="1:6" x14ac:dyDescent="0.25">
      <c r="A20" s="4">
        <v>12</v>
      </c>
      <c r="B20" t="s">
        <v>14</v>
      </c>
      <c r="C20" s="16">
        <v>768402</v>
      </c>
      <c r="D20" s="17">
        <v>961563</v>
      </c>
      <c r="E20" s="17">
        <v>990815</v>
      </c>
      <c r="F20" s="16">
        <v>870370</v>
      </c>
    </row>
    <row r="21" spans="1:6" x14ac:dyDescent="0.25">
      <c r="A21" s="4">
        <v>13</v>
      </c>
      <c r="B21" s="1" t="s">
        <v>15</v>
      </c>
      <c r="C21" s="18">
        <f>SUM(C13:C20)</f>
        <v>36135793</v>
      </c>
      <c r="D21" s="18">
        <f>SUM(D13:D20)</f>
        <v>39880934</v>
      </c>
      <c r="E21" s="18">
        <f>SUM(E13:E20)</f>
        <v>48926296</v>
      </c>
      <c r="F21" s="18">
        <f>SUM(F13:F20)</f>
        <v>46316410</v>
      </c>
    </row>
    <row r="22" spans="1:6" x14ac:dyDescent="0.25">
      <c r="A22" s="4">
        <v>14</v>
      </c>
      <c r="B22" t="s">
        <v>16</v>
      </c>
      <c r="C22" s="16">
        <v>3578004</v>
      </c>
      <c r="D22" s="16">
        <v>3703179</v>
      </c>
      <c r="E22" s="16">
        <v>3919633</v>
      </c>
      <c r="F22" s="16">
        <v>4177725</v>
      </c>
    </row>
    <row r="23" spans="1:6" x14ac:dyDescent="0.25">
      <c r="A23" s="4">
        <v>15</v>
      </c>
      <c r="B23" t="s">
        <v>17</v>
      </c>
      <c r="C23" s="16">
        <v>0</v>
      </c>
      <c r="D23" s="16">
        <v>0</v>
      </c>
      <c r="E23" s="16">
        <v>0</v>
      </c>
      <c r="F23" s="16">
        <v>0</v>
      </c>
    </row>
    <row r="24" spans="1:6" x14ac:dyDescent="0.25">
      <c r="A24" s="4">
        <v>16</v>
      </c>
      <c r="B24" t="s">
        <v>19</v>
      </c>
      <c r="C24" s="16">
        <v>59105</v>
      </c>
      <c r="D24" s="16">
        <v>55124</v>
      </c>
      <c r="E24" s="16">
        <v>44865</v>
      </c>
      <c r="F24" s="16">
        <v>44900</v>
      </c>
    </row>
    <row r="25" spans="1:6" x14ac:dyDescent="0.25">
      <c r="A25" s="4">
        <v>17</v>
      </c>
      <c r="B25" t="s">
        <v>20</v>
      </c>
      <c r="C25" s="16">
        <v>0</v>
      </c>
      <c r="D25" s="16">
        <v>0</v>
      </c>
      <c r="E25" s="16">
        <v>0</v>
      </c>
      <c r="F25" s="16">
        <v>0</v>
      </c>
    </row>
    <row r="26" spans="1:6" x14ac:dyDescent="0.25">
      <c r="A26" s="4">
        <v>18</v>
      </c>
      <c r="B26" t="s">
        <v>21</v>
      </c>
      <c r="C26" s="16">
        <v>0</v>
      </c>
      <c r="D26" s="16">
        <v>0</v>
      </c>
      <c r="E26" s="16">
        <v>0</v>
      </c>
      <c r="F26" s="16">
        <v>0</v>
      </c>
    </row>
    <row r="27" spans="1:6" x14ac:dyDescent="0.25">
      <c r="A27" s="4">
        <v>19</v>
      </c>
      <c r="B27" t="s">
        <v>22</v>
      </c>
      <c r="C27" s="16">
        <v>0</v>
      </c>
      <c r="D27" s="16">
        <v>0</v>
      </c>
      <c r="E27" s="16">
        <v>0</v>
      </c>
      <c r="F27" s="16">
        <v>0</v>
      </c>
    </row>
    <row r="28" spans="1:6" x14ac:dyDescent="0.25">
      <c r="A28" s="4">
        <v>20</v>
      </c>
      <c r="B28" t="s">
        <v>23</v>
      </c>
      <c r="C28" s="16">
        <v>0</v>
      </c>
      <c r="D28" s="16">
        <v>0</v>
      </c>
      <c r="E28" s="16">
        <v>0</v>
      </c>
      <c r="F28" s="16">
        <v>0</v>
      </c>
    </row>
    <row r="29" spans="1:6" x14ac:dyDescent="0.25">
      <c r="A29" s="4">
        <v>21</v>
      </c>
      <c r="B29" s="1" t="s">
        <v>46</v>
      </c>
      <c r="C29" s="18">
        <f>SUM(C21:C28)</f>
        <v>39772902</v>
      </c>
      <c r="D29" s="18">
        <f>SUM(D21:D28)</f>
        <v>43639237</v>
      </c>
      <c r="E29" s="18">
        <f>SUM(E21:E28)</f>
        <v>52890794</v>
      </c>
      <c r="F29" s="18">
        <f>SUM(F21:F28)</f>
        <v>50539035</v>
      </c>
    </row>
    <row r="30" spans="1:6" x14ac:dyDescent="0.25">
      <c r="A30" s="4">
        <v>22</v>
      </c>
      <c r="B30" t="s">
        <v>24</v>
      </c>
      <c r="C30" s="16">
        <f>C10-C29</f>
        <v>2556137</v>
      </c>
      <c r="D30" s="16">
        <f>D10-D29</f>
        <v>3157945</v>
      </c>
      <c r="E30" s="16">
        <f>E10-E29</f>
        <v>2580093</v>
      </c>
      <c r="F30" s="16">
        <f>F10-F29</f>
        <v>1222783</v>
      </c>
    </row>
    <row r="31" spans="1:6" x14ac:dyDescent="0.25">
      <c r="A31" s="4">
        <v>23</v>
      </c>
      <c r="B31" s="11" t="s">
        <v>25</v>
      </c>
      <c r="C31" s="17"/>
      <c r="D31" s="17"/>
      <c r="E31" s="17"/>
      <c r="F31" s="17"/>
    </row>
    <row r="32" spans="1:6" x14ac:dyDescent="0.25">
      <c r="A32" s="4">
        <v>24</v>
      </c>
      <c r="B32" s="10" t="s">
        <v>31</v>
      </c>
      <c r="C32" s="17"/>
      <c r="D32" s="17"/>
      <c r="E32" s="17"/>
      <c r="F32" s="17"/>
    </row>
    <row r="33" spans="1:6" x14ac:dyDescent="0.25">
      <c r="A33" s="4">
        <v>25</v>
      </c>
      <c r="B33" s="27" t="s">
        <v>26</v>
      </c>
      <c r="C33" s="17">
        <f>-123956-C38+C41+C44</f>
        <v>795.33000000000175</v>
      </c>
      <c r="D33" s="17">
        <v>928504</v>
      </c>
      <c r="E33" s="17">
        <v>10133</v>
      </c>
      <c r="F33" s="17">
        <f>8008+1991.95</f>
        <v>9999.9500000000007</v>
      </c>
    </row>
    <row r="34" spans="1:6" x14ac:dyDescent="0.25">
      <c r="A34" s="4">
        <v>26</v>
      </c>
      <c r="B34" s="27" t="s">
        <v>27</v>
      </c>
      <c r="C34" s="17">
        <v>430563</v>
      </c>
      <c r="D34" s="17">
        <v>590455</v>
      </c>
      <c r="E34" s="17">
        <v>814478</v>
      </c>
      <c r="F34" s="17">
        <f>562488</f>
        <v>562488</v>
      </c>
    </row>
    <row r="35" spans="1:6" x14ac:dyDescent="0.25">
      <c r="A35" s="4">
        <v>27</v>
      </c>
      <c r="B35" s="27" t="s">
        <v>28</v>
      </c>
      <c r="C35" s="17">
        <v>42443</v>
      </c>
      <c r="D35" s="17">
        <v>35387</v>
      </c>
      <c r="E35" s="17">
        <f>41665</f>
        <v>41665</v>
      </c>
      <c r="F35" s="17">
        <v>170820</v>
      </c>
    </row>
    <row r="36" spans="1:6" x14ac:dyDescent="0.25">
      <c r="A36" s="4">
        <v>28</v>
      </c>
      <c r="B36" s="27" t="s">
        <v>29</v>
      </c>
      <c r="C36" s="17">
        <v>0</v>
      </c>
      <c r="D36" s="17">
        <v>0</v>
      </c>
      <c r="E36" s="17">
        <v>0</v>
      </c>
      <c r="F36" s="17">
        <v>0</v>
      </c>
    </row>
    <row r="37" spans="1:6" x14ac:dyDescent="0.25">
      <c r="A37" s="4">
        <v>29</v>
      </c>
      <c r="B37" s="27" t="s">
        <v>38</v>
      </c>
      <c r="C37" s="17">
        <f>1171818+100316</f>
        <v>1272134</v>
      </c>
      <c r="D37" s="17">
        <f>382897+169172</f>
        <v>552069</v>
      </c>
      <c r="E37" s="17">
        <f>1395150+173825</f>
        <v>1568975</v>
      </c>
      <c r="F37" s="17">
        <f>661963+335295</f>
        <v>997258</v>
      </c>
    </row>
    <row r="38" spans="1:6" x14ac:dyDescent="0.25">
      <c r="A38" s="4">
        <v>30</v>
      </c>
      <c r="B38" s="27" t="s">
        <v>30</v>
      </c>
      <c r="C38" s="17">
        <v>47647.5</v>
      </c>
      <c r="D38" s="17">
        <v>7375</v>
      </c>
      <c r="E38" s="17">
        <v>46795</v>
      </c>
      <c r="F38" s="17">
        <v>0</v>
      </c>
    </row>
    <row r="39" spans="1:6" x14ac:dyDescent="0.25">
      <c r="A39" s="4">
        <v>31</v>
      </c>
      <c r="B39" s="28" t="s">
        <v>47</v>
      </c>
      <c r="C39" s="19">
        <f>SUM(C33:C38)</f>
        <v>1793582.83</v>
      </c>
      <c r="D39" s="19">
        <f>SUM(D33:D38)</f>
        <v>2113790</v>
      </c>
      <c r="E39" s="19">
        <f>SUM(E33:E38)</f>
        <v>2482046</v>
      </c>
      <c r="F39" s="19">
        <f>SUM(F33:F38)</f>
        <v>1740565.95</v>
      </c>
    </row>
    <row r="40" spans="1:6" x14ac:dyDescent="0.25">
      <c r="A40" s="4">
        <v>32</v>
      </c>
      <c r="B40" s="10" t="s">
        <v>32</v>
      </c>
      <c r="C40" s="17"/>
      <c r="D40" s="17"/>
      <c r="E40" s="17"/>
      <c r="F40" s="17"/>
    </row>
    <row r="41" spans="1:6" x14ac:dyDescent="0.25">
      <c r="A41" s="4">
        <v>33</v>
      </c>
      <c r="B41" s="27" t="s">
        <v>34</v>
      </c>
      <c r="C41" s="17">
        <v>90206</v>
      </c>
      <c r="D41" s="17">
        <v>41854.370000000003</v>
      </c>
      <c r="E41" s="17">
        <v>0</v>
      </c>
      <c r="F41" s="17">
        <v>1991.95</v>
      </c>
    </row>
    <row r="42" spans="1:6" x14ac:dyDescent="0.25">
      <c r="A42" s="4">
        <v>34</v>
      </c>
      <c r="B42" s="27" t="s">
        <v>35</v>
      </c>
      <c r="C42" s="17">
        <v>29362</v>
      </c>
      <c r="D42" s="17">
        <v>10061</v>
      </c>
      <c r="E42" s="17">
        <v>55730</v>
      </c>
      <c r="F42" s="17">
        <v>7723</v>
      </c>
    </row>
    <row r="43" spans="1:6" x14ac:dyDescent="0.25">
      <c r="A43" s="4">
        <v>35</v>
      </c>
      <c r="B43" s="27" t="s">
        <v>36</v>
      </c>
      <c r="C43" s="17"/>
      <c r="D43" s="17"/>
      <c r="E43" s="17"/>
      <c r="F43" s="17"/>
    </row>
    <row r="44" spans="1:6" x14ac:dyDescent="0.25">
      <c r="A44" s="4">
        <v>36</v>
      </c>
      <c r="B44" s="29" t="s">
        <v>37</v>
      </c>
      <c r="C44" s="17">
        <v>82192.83</v>
      </c>
      <c r="D44" s="17">
        <v>105094</v>
      </c>
      <c r="E44" s="17">
        <v>140676</v>
      </c>
      <c r="F44" s="17">
        <v>196828</v>
      </c>
    </row>
    <row r="45" spans="1:6" x14ac:dyDescent="0.25">
      <c r="A45" s="4">
        <v>37</v>
      </c>
      <c r="B45" s="29" t="s">
        <v>19</v>
      </c>
      <c r="C45" s="17">
        <v>0</v>
      </c>
      <c r="D45" s="17">
        <v>0</v>
      </c>
      <c r="E45" s="17">
        <v>0</v>
      </c>
      <c r="F45" s="17">
        <v>0</v>
      </c>
    </row>
    <row r="46" spans="1:6" x14ac:dyDescent="0.25">
      <c r="A46" s="4">
        <v>38</v>
      </c>
      <c r="B46" s="30" t="s">
        <v>39</v>
      </c>
      <c r="C46" s="17">
        <f>SUM(C44:C45)</f>
        <v>82192.83</v>
      </c>
      <c r="D46" s="17">
        <f>SUM(D44:D45)</f>
        <v>105094</v>
      </c>
      <c r="E46" s="17">
        <f>SUM(E44:E45)</f>
        <v>140676</v>
      </c>
      <c r="F46" s="17">
        <f>SUM(F44:F45)</f>
        <v>196828</v>
      </c>
    </row>
    <row r="47" spans="1:6" x14ac:dyDescent="0.25">
      <c r="A47" s="4">
        <v>39</v>
      </c>
      <c r="B47" s="1" t="s">
        <v>56</v>
      </c>
      <c r="C47" s="17">
        <f>C39-C41-C42-C46</f>
        <v>1591822</v>
      </c>
      <c r="D47" s="17">
        <f>D39-D41-D42-D46</f>
        <v>1956780.63</v>
      </c>
      <c r="E47" s="17">
        <f>E39-E41-E42-E46</f>
        <v>2285640</v>
      </c>
      <c r="F47" s="17">
        <f>F39-F41-F42-F46</f>
        <v>1534023</v>
      </c>
    </row>
    <row r="48" spans="1:6" x14ac:dyDescent="0.25">
      <c r="A48" s="4">
        <v>40</v>
      </c>
      <c r="B48" t="s">
        <v>49</v>
      </c>
      <c r="C48" s="17"/>
      <c r="D48" s="17"/>
      <c r="E48" s="17"/>
      <c r="F48" s="17"/>
    </row>
    <row r="49" spans="1:6" x14ac:dyDescent="0.25">
      <c r="A49" s="4">
        <v>41</v>
      </c>
      <c r="B49" t="s">
        <v>40</v>
      </c>
      <c r="C49" s="17">
        <v>2096517</v>
      </c>
      <c r="D49" s="17">
        <v>2044854</v>
      </c>
      <c r="E49" s="17">
        <v>2134628</v>
      </c>
      <c r="F49" s="17">
        <v>2375199</v>
      </c>
    </row>
    <row r="50" spans="1:6" x14ac:dyDescent="0.25">
      <c r="A50" s="4">
        <v>42</v>
      </c>
      <c r="B50" t="s">
        <v>41</v>
      </c>
      <c r="C50" s="17">
        <f>26656-C52</f>
        <v>691.77999999999884</v>
      </c>
      <c r="D50" s="17">
        <f>23123-D52</f>
        <v>2645.0600000000013</v>
      </c>
      <c r="E50" s="17">
        <f>23555-E52</f>
        <v>37010.74</v>
      </c>
      <c r="F50" s="17">
        <f>207742-F52</f>
        <v>139567.53999999998</v>
      </c>
    </row>
    <row r="51" spans="1:6" x14ac:dyDescent="0.25">
      <c r="A51" s="4">
        <v>43</v>
      </c>
      <c r="B51" t="s">
        <v>42</v>
      </c>
      <c r="C51" s="17">
        <v>0</v>
      </c>
      <c r="D51" s="17">
        <v>0</v>
      </c>
      <c r="E51" s="17">
        <v>0</v>
      </c>
      <c r="F51" s="17">
        <v>0</v>
      </c>
    </row>
    <row r="52" spans="1:6" x14ac:dyDescent="0.25">
      <c r="A52" s="4">
        <v>44</v>
      </c>
      <c r="B52" t="s">
        <v>43</v>
      </c>
      <c r="C52" s="17">
        <v>25964.22</v>
      </c>
      <c r="D52" s="17">
        <v>20477.939999999999</v>
      </c>
      <c r="E52" s="17">
        <v>-13455.74</v>
      </c>
      <c r="F52" s="17">
        <v>68174.460000000006</v>
      </c>
    </row>
    <row r="53" spans="1:6" x14ac:dyDescent="0.25">
      <c r="A53" s="4">
        <v>45</v>
      </c>
      <c r="B53" t="s">
        <v>44</v>
      </c>
      <c r="C53" s="17">
        <f>SUM(C49:C52)</f>
        <v>2123173</v>
      </c>
      <c r="D53" s="17">
        <f>SUM(D49:D52)</f>
        <v>2067977</v>
      </c>
      <c r="E53" s="17">
        <f>SUM(E49:E52)</f>
        <v>2158183</v>
      </c>
      <c r="F53" s="17">
        <f>SUM(F49:F52)</f>
        <v>2582941</v>
      </c>
    </row>
    <row r="54" spans="1:6" x14ac:dyDescent="0.25">
      <c r="A54" s="4">
        <v>46</v>
      </c>
      <c r="B54" t="s">
        <v>45</v>
      </c>
      <c r="C54" s="19">
        <f>C30+C47-C53</f>
        <v>2024786</v>
      </c>
      <c r="D54" s="19">
        <f>D30+D47-D53</f>
        <v>3046748.63</v>
      </c>
      <c r="E54" s="19">
        <f>E30+E47-E53</f>
        <v>2707550</v>
      </c>
      <c r="F54" s="19">
        <f>F30+F47-F53</f>
        <v>173865</v>
      </c>
    </row>
    <row r="55" spans="1:6" x14ac:dyDescent="0.25">
      <c r="A55" s="4">
        <v>47</v>
      </c>
      <c r="B55" t="s">
        <v>57</v>
      </c>
      <c r="C55" s="20">
        <v>474096837</v>
      </c>
      <c r="D55" s="20">
        <v>468506237</v>
      </c>
      <c r="E55" s="20">
        <v>483741084</v>
      </c>
      <c r="F55" s="20">
        <v>456235216</v>
      </c>
    </row>
    <row r="56" spans="1:6" x14ac:dyDescent="0.25">
      <c r="C56" s="17"/>
      <c r="D56" s="17"/>
      <c r="E56" s="17"/>
      <c r="F56" s="17"/>
    </row>
    <row r="57" spans="1:6" x14ac:dyDescent="0.25">
      <c r="C57" s="17"/>
      <c r="D57" s="17"/>
      <c r="E57" s="17"/>
      <c r="F57" s="17"/>
    </row>
    <row r="58" spans="1:6" x14ac:dyDescent="0.25">
      <c r="C58" s="17"/>
      <c r="D58" s="17"/>
      <c r="E58" s="17"/>
      <c r="F58" s="17"/>
    </row>
    <row r="59" spans="1:6" x14ac:dyDescent="0.25">
      <c r="C59" s="17"/>
      <c r="D59" s="17"/>
      <c r="E59" s="17"/>
      <c r="F59" s="17"/>
    </row>
    <row r="60" spans="1:6" x14ac:dyDescent="0.25">
      <c r="C60" s="17"/>
      <c r="D60" s="17"/>
      <c r="E60" s="17"/>
      <c r="F60" s="17"/>
    </row>
    <row r="61" spans="1:6" x14ac:dyDescent="0.25">
      <c r="C61" s="17"/>
      <c r="D61" s="17"/>
      <c r="E61" s="17"/>
      <c r="F61" s="17"/>
    </row>
    <row r="62" spans="1:6" x14ac:dyDescent="0.25">
      <c r="C62" s="17"/>
      <c r="D62" s="17"/>
      <c r="E62" s="17"/>
      <c r="F62" s="17"/>
    </row>
    <row r="63" spans="1:6" x14ac:dyDescent="0.25">
      <c r="C63" s="12"/>
      <c r="D63" s="12"/>
      <c r="E63" s="12"/>
      <c r="F63" s="12"/>
    </row>
    <row r="64" spans="1:6" x14ac:dyDescent="0.25">
      <c r="C64" s="12"/>
      <c r="D64" s="12"/>
      <c r="E64" s="12"/>
      <c r="F64" s="12"/>
    </row>
    <row r="65" spans="3:6" x14ac:dyDescent="0.25">
      <c r="C65" s="12"/>
      <c r="D65" s="12"/>
      <c r="E65" s="12"/>
      <c r="F65" s="12"/>
    </row>
    <row r="66" spans="3:6" x14ac:dyDescent="0.25">
      <c r="C66" s="12"/>
      <c r="D66" s="12"/>
      <c r="E66" s="12"/>
      <c r="F66" s="12"/>
    </row>
    <row r="67" spans="3:6" x14ac:dyDescent="0.25">
      <c r="C67" s="12"/>
      <c r="D67" s="12"/>
      <c r="E67" s="12"/>
      <c r="F67" s="12"/>
    </row>
    <row r="68" spans="3:6" x14ac:dyDescent="0.25">
      <c r="C68" s="12"/>
      <c r="D68" s="12"/>
      <c r="E68" s="12"/>
      <c r="F68" s="12"/>
    </row>
    <row r="69" spans="3:6" x14ac:dyDescent="0.25">
      <c r="C69" s="12"/>
      <c r="D69" s="12"/>
      <c r="E69" s="12"/>
      <c r="F69" s="12"/>
    </row>
    <row r="70" spans="3:6" x14ac:dyDescent="0.25">
      <c r="C70" s="12"/>
      <c r="D70" s="12"/>
      <c r="E70" s="12"/>
      <c r="F70" s="12"/>
    </row>
    <row r="71" spans="3:6" x14ac:dyDescent="0.25">
      <c r="C71" s="12"/>
      <c r="D71" s="12"/>
      <c r="E71" s="12"/>
      <c r="F71" s="12"/>
    </row>
    <row r="72" spans="3:6" x14ac:dyDescent="0.25">
      <c r="C72" s="12"/>
      <c r="D72" s="12"/>
      <c r="E72" s="12"/>
      <c r="F72" s="12"/>
    </row>
    <row r="73" spans="3:6" x14ac:dyDescent="0.25">
      <c r="C73" s="12"/>
      <c r="D73" s="12"/>
      <c r="E73" s="12"/>
      <c r="F73" s="12"/>
    </row>
    <row r="74" spans="3:6" x14ac:dyDescent="0.25">
      <c r="C74" s="12"/>
      <c r="D74" s="12"/>
      <c r="E74" s="12"/>
      <c r="F74" s="12"/>
    </row>
    <row r="75" spans="3:6" x14ac:dyDescent="0.25">
      <c r="C75" s="12"/>
      <c r="D75" s="12"/>
      <c r="E75" s="12"/>
      <c r="F75" s="12"/>
    </row>
    <row r="76" spans="3:6" x14ac:dyDescent="0.25">
      <c r="C76" s="12"/>
      <c r="D76" s="12"/>
      <c r="E76" s="12"/>
      <c r="F76" s="12"/>
    </row>
    <row r="77" spans="3:6" x14ac:dyDescent="0.25">
      <c r="C77" s="12"/>
      <c r="D77" s="12"/>
      <c r="E77" s="12"/>
      <c r="F77" s="12"/>
    </row>
    <row r="78" spans="3:6" x14ac:dyDescent="0.25">
      <c r="C78" s="12"/>
      <c r="D78" s="12"/>
      <c r="E78" s="12"/>
      <c r="F78" s="12"/>
    </row>
    <row r="79" spans="3:6" x14ac:dyDescent="0.25">
      <c r="C79" s="12"/>
      <c r="D79" s="12"/>
      <c r="E79" s="12"/>
      <c r="F79" s="12"/>
    </row>
    <row r="80" spans="3:6" x14ac:dyDescent="0.25">
      <c r="C80" s="12"/>
      <c r="D80" s="12"/>
      <c r="E80" s="12"/>
      <c r="F80" s="12"/>
    </row>
    <row r="81" spans="3:6" x14ac:dyDescent="0.25">
      <c r="C81" s="12"/>
      <c r="D81" s="12"/>
      <c r="E81" s="12"/>
      <c r="F81" s="12"/>
    </row>
    <row r="82" spans="3:6" x14ac:dyDescent="0.25">
      <c r="C82" s="12"/>
      <c r="D82" s="12"/>
      <c r="E82" s="12"/>
      <c r="F82" s="12"/>
    </row>
    <row r="83" spans="3:6" x14ac:dyDescent="0.25">
      <c r="C83" s="12"/>
      <c r="D83" s="12"/>
      <c r="E83" s="12"/>
      <c r="F83" s="12"/>
    </row>
    <row r="84" spans="3:6" x14ac:dyDescent="0.25">
      <c r="C84" s="12"/>
      <c r="D84" s="12"/>
      <c r="E84" s="12"/>
      <c r="F84" s="12"/>
    </row>
  </sheetData>
  <mergeCells count="2">
    <mergeCell ref="C6:F6"/>
    <mergeCell ref="C7:E7"/>
  </mergeCells>
  <pageMargins left="0.7" right="0.7" top="0.75" bottom="0.75" header="0.3" footer="0.3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DB8F9F80BF78479D539EABD46DA1AA" ma:contentTypeVersion="4" ma:contentTypeDescription="Create a new document." ma:contentTypeScope="" ma:versionID="e6ed01a1a62f24bde6d2b19d81c657ec">
  <xsd:schema xmlns:xsd="http://www.w3.org/2001/XMLSchema" xmlns:xs="http://www.w3.org/2001/XMLSchema" xmlns:p="http://schemas.microsoft.com/office/2006/metadata/properties" xmlns:ns2="d7aa59e4-26b3-4843-85f5-5d92debce9c4" targetNamespace="http://schemas.microsoft.com/office/2006/metadata/properties" ma:root="true" ma:fieldsID="c80119f8c39695031369cc7aeeea9260" ns2:_="">
    <xsd:import namespace="d7aa59e4-26b3-4843-85f5-5d92debce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a59e4-26b3-4843-85f5-5d92debce9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1FA16B-449C-4808-8F72-C3AF65A371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42F81F-7BB8-4D72-8ED1-D421F630E5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aa59e4-26b3-4843-85f5-5d92debce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2773D5-8272-41E6-9394-DEC04011147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Williams</dc:creator>
  <cp:lastModifiedBy>Michael Moriarty</cp:lastModifiedBy>
  <cp:lastPrinted>2021-10-19T14:36:12Z</cp:lastPrinted>
  <dcterms:created xsi:type="dcterms:W3CDTF">2021-10-19T13:15:57Z</dcterms:created>
  <dcterms:modified xsi:type="dcterms:W3CDTF">2024-12-16T17:58:14Z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0x010100DBDB8F9F80BF78479D539EABD46DA1AA</vt:lpwstr>
  </property>
</Properties>
</file>