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Kentucky\2024\Update\"/>
    </mc:Choice>
  </mc:AlternateContent>
  <xr:revisionPtr revIDLastSave="0" documentId="13_ncr:1_{5904C670-773F-4BB1-AD88-A20C8DA1D884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Tab 63" sheetId="1" r:id="rId1"/>
    <sheet name="Jan 24 - Feb 25" sheetId="3" r:id="rId2"/>
    <sheet name="2 28 25 BS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'[1]TRANSPORTS-revised'!#REF!</definedName>
    <definedName name="\C">#REF!</definedName>
    <definedName name="\f">'[2]E-2'!#REF!</definedName>
    <definedName name="\p">#REF!</definedName>
    <definedName name="\s">'[2]E-2'!#REF!</definedName>
    <definedName name="\t">#REF!</definedName>
    <definedName name="__123Graph_A">[3]DSAR!$G$6:$G$32</definedName>
    <definedName name="__123Graph_ACCMS">[3]DSAR!$J$6:$J$32</definedName>
    <definedName name="__123Graph_ACCSP">[3]DSAR!$K$6:$K$32</definedName>
    <definedName name="__123Graph_ACG">[3]DSAR!$I$6:$I$32</definedName>
    <definedName name="__123Graph_ACM">[3]DSAR!$D$6:$D$32</definedName>
    <definedName name="__123Graph_ACMS">[3]DSAR!$H$6:$H$32</definedName>
    <definedName name="__123Graph_ACSP">[3]DSAR!$G$6:$G$32</definedName>
    <definedName name="__123Graph_AHG">[3]DSAR!$B$6:$B$32</definedName>
    <definedName name="__123Graph_AHMS">[3]DSAR!$C$6:$C$32</definedName>
    <definedName name="__123Graph_AILL">[3]DSAR!$AL$6:$AL$23</definedName>
    <definedName name="__123Graph_AIOWA">[3]DSAR!$W$6:$W$31</definedName>
    <definedName name="__123Graph_AKEOTA">[3]DSAR!$F$6:$F$32</definedName>
    <definedName name="__123Graph_ALOUD">[3]DSAR!$E$6:$E$32</definedName>
    <definedName name="__123Graph_ANL">[3]DSAR!$M$6:$M$32</definedName>
    <definedName name="__123Graph_ASAY">[3]DSAR!$L$6:$L$32</definedName>
    <definedName name="__123Graph_ATOTSYS">[3]DSAR!$T$6:$T$23</definedName>
    <definedName name="__123Graph_B">[3]DSAR!$BK$6:$BK$32</definedName>
    <definedName name="__123Graph_BCCMS">[3]DSAR!$BM$6:$BM$32</definedName>
    <definedName name="__123Graph_BCCSP">[3]DSAR!$BN$6:$BN$32</definedName>
    <definedName name="__123Graph_BCG">[3]DSAR!$BO$6:$BO$32</definedName>
    <definedName name="__123Graph_BCM">[3]DSAR!$BQ$6:$BQ$32</definedName>
    <definedName name="__123Graph_BCMS">[3]DSAR!$BL$6:$BL$32</definedName>
    <definedName name="__123Graph_BCSP">[3]DSAR!$BK$6:$BK$32</definedName>
    <definedName name="__123Graph_BHG">[3]DSAR!$BS$6:$BS$32</definedName>
    <definedName name="__123Graph_BHMS">[3]DSAR!$BR$6:$BR$32</definedName>
    <definedName name="__123Graph_BILL">[3]DSAR!$AM$6:$AM$32</definedName>
    <definedName name="__123Graph_BIOWA">[3]DSAR!$X$6:$X$32</definedName>
    <definedName name="__123Graph_BKEOTA">[3]DSAR!$BJ$6:$BJ$32</definedName>
    <definedName name="__123Graph_BLOUD">[3]DSAR!$BP$6:$BP$32</definedName>
    <definedName name="__123Graph_BNL">[3]DSAR!$AA$6:$AA$32</definedName>
    <definedName name="__123Graph_BSAY">[3]DSAR!$AF$6:$AF$32</definedName>
    <definedName name="__123Graph_BTOTSYS">[3]DSAR!$U$6:$U$32</definedName>
    <definedName name="__123Graph_C">[3]DSAR!$AW$6:$AW$23</definedName>
    <definedName name="__123Graph_CCCMS">[3]DSAR!$AY$6:$AY$29</definedName>
    <definedName name="__123Graph_CCCSP">[3]DSAR!$AZ$6:$AZ$29</definedName>
    <definedName name="__123Graph_CCG">[3]DSAR!$BA$6:$BA$29</definedName>
    <definedName name="__123Graph_CCM">[3]DSAR!$BC$6:$BC$31</definedName>
    <definedName name="__123Graph_CCMS">[3]DSAR!$AX$6:$AX$31</definedName>
    <definedName name="__123Graph_CCSP">[3]DSAR!$AW$6:$AW$31</definedName>
    <definedName name="__123Graph_CHG">[3]DSAR!$BE$6:$BE$29</definedName>
    <definedName name="__123Graph_CHMS">[3]DSAR!$BD$6:$BD$29</definedName>
    <definedName name="__123Graph_CILL">[3]DSAR!$AN$6:$AN$23</definedName>
    <definedName name="__123Graph_CIOWA">[3]DSAR!$Y$6:$Y$31</definedName>
    <definedName name="__123Graph_CKEOTA">[3]DSAR!$AV$6:$AV$31</definedName>
    <definedName name="__123Graph_CLOUD">[3]DSAR!$BB$6:$BB$29</definedName>
    <definedName name="__123Graph_CNL">[3]DSAR!$AB$6:$AB$30</definedName>
    <definedName name="__123Graph_CSAY">[3]DSAR!$AG$6:$AG$30</definedName>
    <definedName name="__123Graph_CTOTSYS">[3]DSAR!$V$6:$V$23</definedName>
    <definedName name="__123Graph_X">[3]DSAR!$A$6:$A$32</definedName>
    <definedName name="__123Graph_XCCMS">[3]DSAR!$A$6:$A$32</definedName>
    <definedName name="__123Graph_XCCSP">[3]DSAR!$A$6:$A$32</definedName>
    <definedName name="__123Graph_XCG">[3]DSAR!$A$6:$A$32</definedName>
    <definedName name="__123Graph_XCM">[3]DSAR!$A$6:$A$32</definedName>
    <definedName name="__123Graph_XCMS">[3]DSAR!$A$6:$A$32</definedName>
    <definedName name="__123Graph_XCSP">[3]DSAR!$A$6:$A$32</definedName>
    <definedName name="__123Graph_XHG">[3]DSAR!$A$6:$A$32</definedName>
    <definedName name="__123Graph_XHMS">[3]DSAR!$A$6:$A$32</definedName>
    <definedName name="__123Graph_XILL">[3]DSAR!$A$6:$A$32</definedName>
    <definedName name="__123Graph_XIOWA">[3]DSAR!$A$6:$A$32</definedName>
    <definedName name="__123Graph_XKEOTA">[3]DSAR!$A$6:$A$32</definedName>
    <definedName name="__123Graph_XLOUD">[3]DSAR!$A$6:$A$32</definedName>
    <definedName name="__123Graph_XNL">[3]DSAR!$A$6:$A$32</definedName>
    <definedName name="__123Graph_XSAY">[3]DSAR!$A$6:$A$32</definedName>
    <definedName name="__123Graph_XTOTSYS">[3]DSAR!$A$6:$A$32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'[4]Rev Def Sum'!#REF!</definedName>
    <definedName name="__sch17">#REF!</definedName>
    <definedName name="__SCH33">'[5]SCHEDULE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__123Graph_ACHART_1">[3]DSAR!$BY$6:$BY$32</definedName>
    <definedName name="_10__123Graph_XMKT_STOR">[3]DSAR!$A$6:$A$32</definedName>
    <definedName name="_10TAXPROP">#REF!</definedName>
    <definedName name="_11__123Graph_XX_ACTUAL">[3]DSAR!$A$6:$A$32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_123Graph_AMKT_STOR">[3]DSAR!$AR$6:$AR$23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_123Graph_AX_ACTUAL">[3]DSAR!$P$6:$P$32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__123Graph_BCHART_1">[3]DSAR!$CB$6:$CB$9</definedName>
    <definedName name="_4GASPURCHASES">#REF!</definedName>
    <definedName name="_4QTR">#REF!</definedName>
    <definedName name="_4QTR_PROPANE">#REF!</definedName>
    <definedName name="_5__123Graph_BMKT_STOR">[3]DSAR!$AS$6:$AS$32</definedName>
    <definedName name="_5A_NON_APP_GAS">#REF!</definedName>
    <definedName name="_5GP_TCO">#REF!</definedName>
    <definedName name="_5GP_TCOINPUT">#REF!</definedName>
    <definedName name="_6__123Graph_CCHART_1">[3]DSAR!$CD$6:$CD$32</definedName>
    <definedName name="_6_PAYROLL_COST">#REF!</definedName>
    <definedName name="_7__123Graph_CMKT_STOR">[3]DSAR!$AT$6:$AT$23</definedName>
    <definedName name="_7BENEFITS">#REF!</definedName>
    <definedName name="_8__123Graph_CX_ACTUAL">[3]DSAR!$S$6:$S$23</definedName>
    <definedName name="_8TAXPSC">#REF!</definedName>
    <definedName name="_9__123Graph_XCHART_1">[3]DSAR!$A$6:$A$32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hidden="1">1</definedName>
    <definedName name="_SCH10">'[6]Rev Def Sum'!#REF!</definedName>
    <definedName name="_sch17">#REF!</definedName>
    <definedName name="_SCH33">'[7]SCHEDULE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[8]Inputs!$B$4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[9]Sch1!$G$1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'[10]L Graph (Data)'!$A$6:$DS$21</definedName>
    <definedName name="Ainputvol">'[11]L Graph (Data)'!$A$6:$DS$17</definedName>
    <definedName name="ali" hidden="1">{"'Server Configuration'!$A$1:$DB$281"}</definedName>
    <definedName name="AllData">OFFSET('[12]SLCs Due &amp; Recd'!$A$11,0,0,COUNTA('[12]SLCs Due &amp; Recd'!$B$1:$B$65536),COUNTA('[12]SLCs Due &amp; Recd'!$A$11:$IV$11))</definedName>
    <definedName name="ALLOC">[13]VLOOKUP!$A$2:$S$26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[8]Inputs!$B$50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[14]EXH10!$A$1:$J$47</definedName>
    <definedName name="Avg_Mo_pmt">[8]Inputs!$B$7</definedName>
    <definedName name="AVGrate">'[15]AVG FXrates'!$B$4:$F$47</definedName>
    <definedName name="b" hidden="1">{"'Server Configuration'!$A$1:$DB$281"}</definedName>
    <definedName name="b_1" hidden="1">{"'Server Configuration'!$A$1:$DB$281"}</definedName>
    <definedName name="Bank">[16]Input!#REF!</definedName>
    <definedName name="base">'[17]Index A'!$C$16</definedName>
    <definedName name="Baseline">#REF!</definedName>
    <definedName name="bdate">'[18]Oper Rev&amp;Exp by Accts C2.1A'!$A$4</definedName>
    <definedName name="BENEFITS">#REF!</definedName>
    <definedName name="Binputrusum">'[10]L Graph (Data)'!$A$97:$DS$109</definedName>
    <definedName name="binputsum">'[11]L Graph (Data)'!$A$19:$DS$29</definedName>
    <definedName name="binputsumru">'[19]L Graph (Data)'!$A$91:$DS$105</definedName>
    <definedName name="binputvol">'[19]L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[20]Assumptions!$J$8:$J$21</definedName>
    <definedName name="BOB">#REF!</definedName>
    <definedName name="BTU">[21]Input!$B$11</definedName>
    <definedName name="ByTower">#REF!</definedName>
    <definedName name="CALDEN">#REF!</definedName>
    <definedName name="Cap_Structure">#REF!</definedName>
    <definedName name="case">'[17]B-1 p.1 Summary (Base)'!$A$2</definedName>
    <definedName name="CCCfeeadj">'[11]L Graph (Data)'!$A$410:$DS$457</definedName>
    <definedName name="CCCvoladj">'[11]L Graph (Data)'!$A$359:$DS$406</definedName>
    <definedName name="Central_Call_Handling_Charge">'[22]Router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'[10]L Graph (Data)'!$A$41:$IV$56</definedName>
    <definedName name="Cinputvol">'[19]L Graph (Data)'!$A$38:$DS$51</definedName>
    <definedName name="Clarification">#REF!</definedName>
    <definedName name="co">'[17]Index A'!$A$10</definedName>
    <definedName name="COLUMN1">#REF!</definedName>
    <definedName name="COLUMN2">#REF!</definedName>
    <definedName name="Commodity">[16]Input!$C$10</definedName>
    <definedName name="Companies">#REF!</definedName>
    <definedName name="company">'[18]Operating Income Summary C-1'!$A$1</definedName>
    <definedName name="CONAME">[16]B!$A$1</definedName>
    <definedName name="CONTENTS">#REF!</definedName>
    <definedName name="Criticality">#REF!</definedName>
    <definedName name="curr_cust_pmts">'[8]Payment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'[6]Rev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'[23]Operating Income Summary C-1'!$A$4</definedName>
    <definedName name="dateb">'[17]B-1 p.1 Summary (Base)'!$A$4</definedName>
    <definedName name="datef">'[17]B-1 p.2 Summary (Forecast)'!$A$4</definedName>
    <definedName name="DAVE">'[2]E-2'!#REF!</definedName>
    <definedName name="DC">[9]Sch2!#REF!</definedName>
    <definedName name="DEBT">[24]RORB!$B$2:$F$24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[8]Inputs!$B$32</definedName>
    <definedName name="EA">[8]Inputs!$B$8</definedName>
    <definedName name="EGC">[16]Input!$C$11</definedName>
    <definedName name="EGCDATE">[16]Input!$C$14</definedName>
    <definedName name="ENDrate">'[15]END FXrates'!$B$4:$F$46</definedName>
    <definedName name="Enrolled">[8]Inputs!$B$5</definedName>
    <definedName name="EQUITY">[24]RORB!$A$25:$G$49</definedName>
    <definedName name="Est_Enrollment">[8]Inputs!$B$17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'[18]Operating Income Summary C-1'!$A$4</definedName>
    <definedName name="FDATE">'[18]Oper Rev&amp;Exp by Accts C2.1B'!$A$4</definedName>
    <definedName name="FEDTAX">'[6]Rev Def Sum'!#REF!</definedName>
    <definedName name="FICA">[25]Sheet1!$A$2:$R$48</definedName>
    <definedName name="FICA_CALULATION">#REF!</definedName>
    <definedName name="FICA_FIC_TAX_MO">#REF!</definedName>
    <definedName name="FICA_FIT_TAX_BW">#REF!</definedName>
    <definedName name="FindRef">OFFSET('[12]% Invoice'!$A$1,0,0,COUNTA('[12]% Invoice'!$A$1:$A$65536),1)</definedName>
    <definedName name="forecast">'[17]Index A'!$C$18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[9]Sch2!#REF!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[20]Assumptions!$J$8:$J$21</definedName>
    <definedName name="GROSS_WAGES">#REF!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'[19]L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'[6]Rev Def Sum'!#REF!</definedName>
    <definedName name="INCTAX2">'[6]Rev Def Sum'!#REF!</definedName>
    <definedName name="INDADD">#REF!</definedName>
    <definedName name="INPUT">#REF!</definedName>
    <definedName name="Inputbase">'[10]A (Input) Inv MO Service Charge'!#REF!</definedName>
    <definedName name="INTCO">#REF!</definedName>
    <definedName name="INTEREST_WKST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INDUSTRY_REC">"c4455"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EST_REUT">"c5453"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UM_EST">"c402"</definedName>
    <definedName name="IQ_EPS_NUM_EST_REUT">"c5451"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_TARGET_PRICE_REUT">"c5317"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SHARE_ACT_OR_EST">"c4508"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39483.7502777778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efbase">'[10]L Graph (Data)'!$A$113:$DS$126</definedName>
    <definedName name="Irefbaseunits">'[19]L Graph (Data)'!$A$109:$DS$125</definedName>
    <definedName name="ITARCRRCCHARGE">'[11]L Graph (Data)'!$A$187:$DS$233</definedName>
    <definedName name="ITbasefee">'[11]L Graph (Data)'!$A$49:$DS$60</definedName>
    <definedName name="ITbaseRUFee">'[11]L Graph (Data)'!$A$239:$DS$286</definedName>
    <definedName name="ITbinputsumru">'[11]L Graph (Data)'!$A$81:$DS$128</definedName>
    <definedName name="ITbinputvol">'[11]L Graph (Data)'!$A$19:$DS$30</definedName>
    <definedName name="ITCinputvol">'[11]L Graph (Data)'!$A$34:$DS$45</definedName>
    <definedName name="ITIbaselineunits">'[11]L Graph (Data)'!$A$63:$DS$74</definedName>
    <definedName name="ITNetArcCharge">'[11]L Graph (Data)'!$A$293:$DS$339</definedName>
    <definedName name="ITnetservfee">'[11]L Graph (Data)'!$A$344:$DS$355</definedName>
    <definedName name="ITrefbaselineunits">'[11]L Graph (Data)'!$A$132:$DS$181</definedName>
    <definedName name="JTC">'[17]Operating Income Summary C-1'!$M$9</definedName>
    <definedName name="LABOR">#REF!</definedName>
    <definedName name="licenseduration">#REF!</definedName>
    <definedName name="licensescope">#REF!</definedName>
    <definedName name="LOBBYING">#REF!</definedName>
    <definedName name="lookup">'[26]Input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'[27]Rev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>#REF!='[28]September Travel Detail'!#REF!</definedName>
    <definedName name="NvsInstanceHook_1">#REF!='[28]September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[8]Inputs!$B$34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>'[29]Rate Base Summary Sch B-1'!#REF!</definedName>
    <definedName name="PAGE3">#REF!</definedName>
    <definedName name="PAGE4">#REF!</definedName>
    <definedName name="PAGE5">'[30]B-2.3'!#REF!</definedName>
    <definedName name="PAGE6">'[30]B-2.3'!#REF!</definedName>
    <definedName name="PAGE7">#REF!</definedName>
    <definedName name="PAGE8">#REF!</definedName>
    <definedName name="penalty">#REF!</definedName>
    <definedName name="PerInvoiceLookup">OFFSET('[12]% Invoice'!$A$1,0,0,COUNTA('[12]% Invoice'!$A$1:$A$65536),COUNTA('[12]%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'[31]Product List'!$A$1:$E$23153</definedName>
    <definedName name="proj_cust_pmts">'[8]Payment Calculation'!$C$25</definedName>
    <definedName name="PROPTAX">#REF!</definedName>
    <definedName name="qryFTECategbyCountry">#REF!</definedName>
    <definedName name="Quest">#REF!</definedName>
    <definedName name="RATEBASE">'[6]Rev Def Sum'!#REF!</definedName>
    <definedName name="rates">#REF!</definedName>
    <definedName name="RECLASS">#REF!</definedName>
    <definedName name="RECON2">#REF!</definedName>
    <definedName name="RECONCILATION">#REF!</definedName>
    <definedName name="_xlnm.Recorder">#REF!</definedName>
    <definedName name="RefFunction">[20]Assumptions!$F$34:$F$39</definedName>
    <definedName name="RefGrade">[20]Assumptions!$F$7:$F$16</definedName>
    <definedName name="RefJobTitle">[20]Assumptions!$F$18:$F$31</definedName>
    <definedName name="REVALLOC">'[7]ATTACH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>[16]Input!#REF!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K">'[17]B-1 p.1 Summary (Base)'!$J$8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axRate">'[32]Tax Rates'!$A$1:$F$24</definedName>
    <definedName name="Teldata">#REF!</definedName>
    <definedName name="TEMP">#REF!</definedName>
    <definedName name="test">'[26]Input Sheet'!#REF!</definedName>
    <definedName name="test1">'[26]Input Sheet'!#REF!</definedName>
    <definedName name="tol">0.001</definedName>
    <definedName name="TOTALONM">#REF!</definedName>
    <definedName name="Totals">'[33]Complete Listing incl LCN'!#REF!</definedName>
    <definedName name="TY">[16]B!#REF!</definedName>
    <definedName name="TYDESC">[16]B!$A$3</definedName>
    <definedName name="UNEMPLOY_TAX">#REF!</definedName>
    <definedName name="Usage_per_Cust">[8]Inputs!$B$12</definedName>
    <definedName name="usd">[34]Assumptions!$C$13</definedName>
    <definedName name="USF">#REF!</definedName>
    <definedName name="VOL_COMP2">#REF!</definedName>
    <definedName name="VOL_COMPARISON">#REF!</definedName>
    <definedName name="WCSUM">#REF!</definedName>
    <definedName name="wit">'[18]Operating Income Summary C-1'!$M$9</definedName>
    <definedName name="Witness">[16]Input!$B$8</definedName>
    <definedName name="WORKAREA">'[7]ATTACH REH-5A REV'!$B$52:$K$169</definedName>
    <definedName name="WorkingDaysPerYear">210</definedName>
    <definedName name="Xref">'[35]xref acct'!$A$3:$C$167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8" i="3" l="1"/>
  <c r="S86" i="3"/>
  <c r="S85" i="3"/>
  <c r="S83" i="3"/>
  <c r="S82" i="3"/>
  <c r="L28" i="1"/>
  <c r="L26" i="1"/>
  <c r="L25" i="1"/>
  <c r="L24" i="1"/>
  <c r="L23" i="1"/>
  <c r="I26" i="1" l="1"/>
  <c r="I25" i="1"/>
  <c r="I24" i="1"/>
  <c r="I23" i="1"/>
  <c r="S78" i="3" l="1"/>
  <c r="H27" i="1"/>
  <c r="S79" i="3"/>
  <c r="H33" i="1"/>
  <c r="H15" i="1"/>
  <c r="O118" i="3"/>
  <c r="N118" i="3"/>
  <c r="M118" i="3"/>
  <c r="L118" i="3"/>
  <c r="K118" i="3"/>
  <c r="J118" i="3"/>
  <c r="I118" i="3"/>
  <c r="H118" i="3"/>
  <c r="G118" i="3"/>
  <c r="F118" i="3"/>
  <c r="E118" i="3"/>
  <c r="D118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O99" i="3"/>
  <c r="N99" i="3"/>
  <c r="M99" i="3"/>
  <c r="L99" i="3"/>
  <c r="K99" i="3"/>
  <c r="J99" i="3"/>
  <c r="I99" i="3"/>
  <c r="H99" i="3"/>
  <c r="G99" i="3"/>
  <c r="F99" i="3"/>
  <c r="E99" i="3"/>
  <c r="D99" i="3"/>
  <c r="O98" i="3"/>
  <c r="N98" i="3"/>
  <c r="M98" i="3"/>
  <c r="L98" i="3"/>
  <c r="K98" i="3"/>
  <c r="J98" i="3"/>
  <c r="I98" i="3"/>
  <c r="H98" i="3"/>
  <c r="G98" i="3"/>
  <c r="F98" i="3"/>
  <c r="E98" i="3"/>
  <c r="D98" i="3"/>
  <c r="O97" i="3"/>
  <c r="N97" i="3"/>
  <c r="M97" i="3"/>
  <c r="L97" i="3"/>
  <c r="K97" i="3"/>
  <c r="J97" i="3"/>
  <c r="I97" i="3"/>
  <c r="H97" i="3"/>
  <c r="G97" i="3"/>
  <c r="F97" i="3"/>
  <c r="E97" i="3"/>
  <c r="D97" i="3"/>
  <c r="O96" i="3"/>
  <c r="N96" i="3"/>
  <c r="M96" i="3"/>
  <c r="L96" i="3"/>
  <c r="K96" i="3"/>
  <c r="J96" i="3"/>
  <c r="I96" i="3"/>
  <c r="H96" i="3"/>
  <c r="G96" i="3"/>
  <c r="F96" i="3"/>
  <c r="E96" i="3"/>
  <c r="D96" i="3"/>
  <c r="O95" i="3"/>
  <c r="N95" i="3"/>
  <c r="M95" i="3"/>
  <c r="L95" i="3"/>
  <c r="K95" i="3"/>
  <c r="J95" i="3"/>
  <c r="I95" i="3"/>
  <c r="H95" i="3"/>
  <c r="G95" i="3"/>
  <c r="F95" i="3"/>
  <c r="E95" i="3"/>
  <c r="D95" i="3"/>
  <c r="O94" i="3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8" i="3"/>
  <c r="N88" i="3"/>
  <c r="M88" i="3"/>
  <c r="L88" i="3"/>
  <c r="K88" i="3"/>
  <c r="J88" i="3"/>
  <c r="I88" i="3"/>
  <c r="H88" i="3"/>
  <c r="G88" i="3"/>
  <c r="F88" i="3"/>
  <c r="E88" i="3"/>
  <c r="D88" i="3"/>
  <c r="O87" i="3"/>
  <c r="N87" i="3"/>
  <c r="M87" i="3"/>
  <c r="L87" i="3"/>
  <c r="K87" i="3"/>
  <c r="J87" i="3"/>
  <c r="I87" i="3"/>
  <c r="H87" i="3"/>
  <c r="G87" i="3"/>
  <c r="F87" i="3"/>
  <c r="E87" i="3"/>
  <c r="D87" i="3"/>
  <c r="O86" i="3"/>
  <c r="N86" i="3"/>
  <c r="M86" i="3"/>
  <c r="L86" i="3"/>
  <c r="K86" i="3"/>
  <c r="J86" i="3"/>
  <c r="I86" i="3"/>
  <c r="H86" i="3"/>
  <c r="G86" i="3"/>
  <c r="F86" i="3"/>
  <c r="E86" i="3"/>
  <c r="D86" i="3"/>
  <c r="O85" i="3"/>
  <c r="N85" i="3"/>
  <c r="M85" i="3"/>
  <c r="L85" i="3"/>
  <c r="K85" i="3"/>
  <c r="J85" i="3"/>
  <c r="I85" i="3"/>
  <c r="H85" i="3"/>
  <c r="G85" i="3"/>
  <c r="F85" i="3"/>
  <c r="E85" i="3"/>
  <c r="D85" i="3"/>
  <c r="O84" i="3"/>
  <c r="N84" i="3"/>
  <c r="M84" i="3"/>
  <c r="L84" i="3"/>
  <c r="K84" i="3"/>
  <c r="J84" i="3"/>
  <c r="I84" i="3"/>
  <c r="H84" i="3"/>
  <c r="G84" i="3"/>
  <c r="F84" i="3"/>
  <c r="E84" i="3"/>
  <c r="D84" i="3"/>
  <c r="O82" i="3"/>
  <c r="N82" i="3"/>
  <c r="M82" i="3"/>
  <c r="L82" i="3"/>
  <c r="K82" i="3"/>
  <c r="J82" i="3"/>
  <c r="I82" i="3"/>
  <c r="H82" i="3"/>
  <c r="G82" i="3"/>
  <c r="F82" i="3"/>
  <c r="E82" i="3"/>
  <c r="D82" i="3"/>
  <c r="O81" i="3"/>
  <c r="N81" i="3"/>
  <c r="M81" i="3"/>
  <c r="L81" i="3"/>
  <c r="K81" i="3"/>
  <c r="J81" i="3"/>
  <c r="I81" i="3"/>
  <c r="H81" i="3"/>
  <c r="G81" i="3"/>
  <c r="F81" i="3"/>
  <c r="E81" i="3"/>
  <c r="D81" i="3"/>
  <c r="O80" i="3"/>
  <c r="N80" i="3"/>
  <c r="M80" i="3"/>
  <c r="L80" i="3"/>
  <c r="K80" i="3"/>
  <c r="J80" i="3"/>
  <c r="I80" i="3"/>
  <c r="H80" i="3"/>
  <c r="G80" i="3"/>
  <c r="F80" i="3"/>
  <c r="E80" i="3"/>
  <c r="D80" i="3"/>
  <c r="O79" i="3"/>
  <c r="N79" i="3"/>
  <c r="M79" i="3"/>
  <c r="L79" i="3"/>
  <c r="K79" i="3"/>
  <c r="J79" i="3"/>
  <c r="I79" i="3"/>
  <c r="H79" i="3"/>
  <c r="G79" i="3"/>
  <c r="F79" i="3"/>
  <c r="E79" i="3"/>
  <c r="D79" i="3"/>
  <c r="O78" i="3"/>
  <c r="N78" i="3"/>
  <c r="M78" i="3"/>
  <c r="L78" i="3"/>
  <c r="K78" i="3"/>
  <c r="J78" i="3"/>
  <c r="I78" i="3"/>
  <c r="H78" i="3"/>
  <c r="G78" i="3"/>
  <c r="F78" i="3"/>
  <c r="E78" i="3"/>
  <c r="D78" i="3"/>
  <c r="O76" i="3"/>
  <c r="N76" i="3"/>
  <c r="M76" i="3"/>
  <c r="L76" i="3"/>
  <c r="K76" i="3"/>
  <c r="J76" i="3"/>
  <c r="I76" i="3"/>
  <c r="H76" i="3"/>
  <c r="G76" i="3"/>
  <c r="F76" i="3"/>
  <c r="E76" i="3"/>
  <c r="D76" i="3"/>
  <c r="O75" i="3"/>
  <c r="N75" i="3"/>
  <c r="M75" i="3"/>
  <c r="L75" i="3"/>
  <c r="K75" i="3"/>
  <c r="J75" i="3"/>
  <c r="I75" i="3"/>
  <c r="H75" i="3"/>
  <c r="G75" i="3"/>
  <c r="F75" i="3"/>
  <c r="E75" i="3"/>
  <c r="D75" i="3"/>
  <c r="O74" i="3"/>
  <c r="N74" i="3"/>
  <c r="M74" i="3"/>
  <c r="L74" i="3"/>
  <c r="K74" i="3"/>
  <c r="J74" i="3"/>
  <c r="I74" i="3"/>
  <c r="H74" i="3"/>
  <c r="G74" i="3"/>
  <c r="F74" i="3"/>
  <c r="E74" i="3"/>
  <c r="D74" i="3"/>
  <c r="O73" i="3"/>
  <c r="N73" i="3"/>
  <c r="M73" i="3"/>
  <c r="L73" i="3"/>
  <c r="K73" i="3"/>
  <c r="J73" i="3"/>
  <c r="I73" i="3"/>
  <c r="H73" i="3"/>
  <c r="G73" i="3"/>
  <c r="F73" i="3"/>
  <c r="E73" i="3"/>
  <c r="D73" i="3"/>
  <c r="O72" i="3"/>
  <c r="N72" i="3"/>
  <c r="M72" i="3"/>
  <c r="L72" i="3"/>
  <c r="K72" i="3"/>
  <c r="J72" i="3"/>
  <c r="I72" i="3"/>
  <c r="H72" i="3"/>
  <c r="G72" i="3"/>
  <c r="F72" i="3"/>
  <c r="E72" i="3"/>
  <c r="D72" i="3"/>
  <c r="O71" i="3"/>
  <c r="N71" i="3"/>
  <c r="M71" i="3"/>
  <c r="L71" i="3"/>
  <c r="K71" i="3"/>
  <c r="J71" i="3"/>
  <c r="I71" i="3"/>
  <c r="H71" i="3"/>
  <c r="G71" i="3"/>
  <c r="F71" i="3"/>
  <c r="E71" i="3"/>
  <c r="D71" i="3"/>
  <c r="O70" i="3"/>
  <c r="N70" i="3"/>
  <c r="M70" i="3"/>
  <c r="L70" i="3"/>
  <c r="K70" i="3"/>
  <c r="J70" i="3"/>
  <c r="I70" i="3"/>
  <c r="H70" i="3"/>
  <c r="G70" i="3"/>
  <c r="F70" i="3"/>
  <c r="E70" i="3"/>
  <c r="D70" i="3"/>
  <c r="O67" i="3"/>
  <c r="N67" i="3"/>
  <c r="M67" i="3"/>
  <c r="L67" i="3"/>
  <c r="K67" i="3"/>
  <c r="J67" i="3"/>
  <c r="I67" i="3"/>
  <c r="H67" i="3"/>
  <c r="G67" i="3"/>
  <c r="F67" i="3"/>
  <c r="E67" i="3"/>
  <c r="D67" i="3"/>
  <c r="O66" i="3"/>
  <c r="N66" i="3"/>
  <c r="M66" i="3"/>
  <c r="L66" i="3"/>
  <c r="K66" i="3"/>
  <c r="J66" i="3"/>
  <c r="I66" i="3"/>
  <c r="H66" i="3"/>
  <c r="G66" i="3"/>
  <c r="F66" i="3"/>
  <c r="E66" i="3"/>
  <c r="D66" i="3"/>
  <c r="O65" i="3"/>
  <c r="N65" i="3"/>
  <c r="M65" i="3"/>
  <c r="L65" i="3"/>
  <c r="K65" i="3"/>
  <c r="J65" i="3"/>
  <c r="I65" i="3"/>
  <c r="H65" i="3"/>
  <c r="G65" i="3"/>
  <c r="F65" i="3"/>
  <c r="E65" i="3"/>
  <c r="D65" i="3"/>
  <c r="O64" i="3"/>
  <c r="N64" i="3"/>
  <c r="M64" i="3"/>
  <c r="L64" i="3"/>
  <c r="K64" i="3"/>
  <c r="J64" i="3"/>
  <c r="I64" i="3"/>
  <c r="H64" i="3"/>
  <c r="G64" i="3"/>
  <c r="F64" i="3"/>
  <c r="E64" i="3"/>
  <c r="D64" i="3"/>
  <c r="O63" i="3"/>
  <c r="N63" i="3"/>
  <c r="M63" i="3"/>
  <c r="L63" i="3"/>
  <c r="K63" i="3"/>
  <c r="J63" i="3"/>
  <c r="I63" i="3"/>
  <c r="H63" i="3"/>
  <c r="G63" i="3"/>
  <c r="F63" i="3"/>
  <c r="E63" i="3"/>
  <c r="D63" i="3"/>
  <c r="O62" i="3"/>
  <c r="N62" i="3"/>
  <c r="M62" i="3"/>
  <c r="L62" i="3"/>
  <c r="K62" i="3"/>
  <c r="J62" i="3"/>
  <c r="I62" i="3"/>
  <c r="H62" i="3"/>
  <c r="G62" i="3"/>
  <c r="F62" i="3"/>
  <c r="E62" i="3"/>
  <c r="D62" i="3"/>
  <c r="O61" i="3"/>
  <c r="N61" i="3"/>
  <c r="M61" i="3"/>
  <c r="L61" i="3"/>
  <c r="K61" i="3"/>
  <c r="J61" i="3"/>
  <c r="I61" i="3"/>
  <c r="H61" i="3"/>
  <c r="G61" i="3"/>
  <c r="F61" i="3"/>
  <c r="E61" i="3"/>
  <c r="D61" i="3"/>
  <c r="O60" i="3"/>
  <c r="N60" i="3"/>
  <c r="M60" i="3"/>
  <c r="L60" i="3"/>
  <c r="K60" i="3"/>
  <c r="J60" i="3"/>
  <c r="I60" i="3"/>
  <c r="H60" i="3"/>
  <c r="G60" i="3"/>
  <c r="F60" i="3"/>
  <c r="E60" i="3"/>
  <c r="D60" i="3"/>
  <c r="O59" i="3"/>
  <c r="N59" i="3"/>
  <c r="M59" i="3"/>
  <c r="L59" i="3"/>
  <c r="K59" i="3"/>
  <c r="J59" i="3"/>
  <c r="I59" i="3"/>
  <c r="H59" i="3"/>
  <c r="G59" i="3"/>
  <c r="F59" i="3"/>
  <c r="E59" i="3"/>
  <c r="D59" i="3"/>
  <c r="O58" i="3"/>
  <c r="N58" i="3"/>
  <c r="M58" i="3"/>
  <c r="L58" i="3"/>
  <c r="K58" i="3"/>
  <c r="J58" i="3"/>
  <c r="I58" i="3"/>
  <c r="H58" i="3"/>
  <c r="G58" i="3"/>
  <c r="F58" i="3"/>
  <c r="E58" i="3"/>
  <c r="D58" i="3"/>
  <c r="O57" i="3"/>
  <c r="N57" i="3"/>
  <c r="M57" i="3"/>
  <c r="L57" i="3"/>
  <c r="K57" i="3"/>
  <c r="J57" i="3"/>
  <c r="I57" i="3"/>
  <c r="H57" i="3"/>
  <c r="G57" i="3"/>
  <c r="F57" i="3"/>
  <c r="E57" i="3"/>
  <c r="D57" i="3"/>
  <c r="O56" i="3"/>
  <c r="N56" i="3"/>
  <c r="M56" i="3"/>
  <c r="L56" i="3"/>
  <c r="K56" i="3"/>
  <c r="J56" i="3"/>
  <c r="I56" i="3"/>
  <c r="H56" i="3"/>
  <c r="G56" i="3"/>
  <c r="F56" i="3"/>
  <c r="E56" i="3"/>
  <c r="D56" i="3"/>
  <c r="O54" i="3"/>
  <c r="N54" i="3"/>
  <c r="M54" i="3"/>
  <c r="L54" i="3"/>
  <c r="K54" i="3"/>
  <c r="J54" i="3"/>
  <c r="I54" i="3"/>
  <c r="H54" i="3"/>
  <c r="G54" i="3"/>
  <c r="F54" i="3"/>
  <c r="E54" i="3"/>
  <c r="D54" i="3"/>
  <c r="O53" i="3"/>
  <c r="N53" i="3"/>
  <c r="M53" i="3"/>
  <c r="L53" i="3"/>
  <c r="K53" i="3"/>
  <c r="J53" i="3"/>
  <c r="I53" i="3"/>
  <c r="H53" i="3"/>
  <c r="G53" i="3"/>
  <c r="F53" i="3"/>
  <c r="E53" i="3"/>
  <c r="D53" i="3"/>
  <c r="O52" i="3"/>
  <c r="N52" i="3"/>
  <c r="M52" i="3"/>
  <c r="L52" i="3"/>
  <c r="K52" i="3"/>
  <c r="J52" i="3"/>
  <c r="I52" i="3"/>
  <c r="H52" i="3"/>
  <c r="G52" i="3"/>
  <c r="F52" i="3"/>
  <c r="E52" i="3"/>
  <c r="D52" i="3"/>
  <c r="O51" i="3"/>
  <c r="N51" i="3"/>
  <c r="M51" i="3"/>
  <c r="L51" i="3"/>
  <c r="K51" i="3"/>
  <c r="J51" i="3"/>
  <c r="I51" i="3"/>
  <c r="H51" i="3"/>
  <c r="G51" i="3"/>
  <c r="F51" i="3"/>
  <c r="E51" i="3"/>
  <c r="D51" i="3"/>
  <c r="O50" i="3"/>
  <c r="N50" i="3"/>
  <c r="M50" i="3"/>
  <c r="L50" i="3"/>
  <c r="K50" i="3"/>
  <c r="J50" i="3"/>
  <c r="I50" i="3"/>
  <c r="H50" i="3"/>
  <c r="G50" i="3"/>
  <c r="F50" i="3"/>
  <c r="E50" i="3"/>
  <c r="D50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42" i="3"/>
  <c r="N42" i="3"/>
  <c r="M42" i="3"/>
  <c r="L42" i="3"/>
  <c r="K42" i="3"/>
  <c r="J42" i="3"/>
  <c r="I42" i="3"/>
  <c r="H42" i="3"/>
  <c r="G42" i="3"/>
  <c r="F42" i="3"/>
  <c r="E42" i="3"/>
  <c r="D42" i="3"/>
  <c r="O41" i="3"/>
  <c r="N41" i="3"/>
  <c r="M41" i="3"/>
  <c r="L41" i="3"/>
  <c r="K41" i="3"/>
  <c r="J41" i="3"/>
  <c r="I41" i="3"/>
  <c r="H41" i="3"/>
  <c r="G41" i="3"/>
  <c r="F41" i="3"/>
  <c r="E41" i="3"/>
  <c r="D41" i="3"/>
  <c r="O40" i="3"/>
  <c r="N40" i="3"/>
  <c r="M40" i="3"/>
  <c r="L40" i="3"/>
  <c r="K40" i="3"/>
  <c r="J40" i="3"/>
  <c r="I40" i="3"/>
  <c r="H40" i="3"/>
  <c r="G40" i="3"/>
  <c r="F40" i="3"/>
  <c r="E40" i="3"/>
  <c r="D40" i="3"/>
  <c r="O39" i="3"/>
  <c r="N39" i="3"/>
  <c r="M39" i="3"/>
  <c r="L39" i="3"/>
  <c r="K39" i="3"/>
  <c r="J39" i="3"/>
  <c r="I39" i="3"/>
  <c r="H39" i="3"/>
  <c r="G39" i="3"/>
  <c r="F39" i="3"/>
  <c r="E39" i="3"/>
  <c r="D39" i="3"/>
  <c r="O38" i="3"/>
  <c r="N38" i="3"/>
  <c r="M38" i="3"/>
  <c r="L38" i="3"/>
  <c r="K38" i="3"/>
  <c r="J38" i="3"/>
  <c r="I38" i="3"/>
  <c r="H38" i="3"/>
  <c r="G38" i="3"/>
  <c r="F38" i="3"/>
  <c r="E38" i="3"/>
  <c r="D38" i="3"/>
  <c r="O37" i="3"/>
  <c r="N37" i="3"/>
  <c r="M37" i="3"/>
  <c r="L37" i="3"/>
  <c r="K37" i="3"/>
  <c r="J37" i="3"/>
  <c r="I37" i="3"/>
  <c r="H37" i="3"/>
  <c r="G37" i="3"/>
  <c r="F37" i="3"/>
  <c r="E37" i="3"/>
  <c r="D37" i="3"/>
  <c r="O36" i="3"/>
  <c r="N36" i="3"/>
  <c r="M36" i="3"/>
  <c r="L36" i="3"/>
  <c r="K36" i="3"/>
  <c r="J36" i="3"/>
  <c r="I36" i="3"/>
  <c r="H36" i="3"/>
  <c r="G36" i="3"/>
  <c r="F36" i="3"/>
  <c r="E36" i="3"/>
  <c r="D36" i="3"/>
  <c r="O35" i="3"/>
  <c r="N35" i="3"/>
  <c r="M35" i="3"/>
  <c r="L35" i="3"/>
  <c r="K35" i="3"/>
  <c r="J35" i="3"/>
  <c r="I35" i="3"/>
  <c r="H35" i="3"/>
  <c r="G35" i="3"/>
  <c r="F35" i="3"/>
  <c r="E35" i="3"/>
  <c r="D35" i="3"/>
  <c r="O34" i="3"/>
  <c r="N34" i="3"/>
  <c r="M34" i="3"/>
  <c r="L34" i="3"/>
  <c r="K34" i="3"/>
  <c r="J34" i="3"/>
  <c r="I34" i="3"/>
  <c r="H34" i="3"/>
  <c r="G34" i="3"/>
  <c r="F34" i="3"/>
  <c r="E34" i="3"/>
  <c r="D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0" i="3"/>
  <c r="N30" i="3"/>
  <c r="M30" i="3"/>
  <c r="L30" i="3"/>
  <c r="K30" i="3"/>
  <c r="J30" i="3"/>
  <c r="I30" i="3"/>
  <c r="H30" i="3"/>
  <c r="G30" i="3"/>
  <c r="F30" i="3"/>
  <c r="E30" i="3"/>
  <c r="D30" i="3"/>
  <c r="O29" i="3"/>
  <c r="N29" i="3"/>
  <c r="M29" i="3"/>
  <c r="L29" i="3"/>
  <c r="K29" i="3"/>
  <c r="J29" i="3"/>
  <c r="I29" i="3"/>
  <c r="H29" i="3"/>
  <c r="G29" i="3"/>
  <c r="F29" i="3"/>
  <c r="E29" i="3"/>
  <c r="D29" i="3"/>
  <c r="O28" i="3"/>
  <c r="N28" i="3"/>
  <c r="M28" i="3"/>
  <c r="L28" i="3"/>
  <c r="K28" i="3"/>
  <c r="J28" i="3"/>
  <c r="I28" i="3"/>
  <c r="H28" i="3"/>
  <c r="G28" i="3"/>
  <c r="F28" i="3"/>
  <c r="E28" i="3"/>
  <c r="D28" i="3"/>
  <c r="O26" i="3"/>
  <c r="N26" i="3"/>
  <c r="M26" i="3"/>
  <c r="L26" i="3"/>
  <c r="K26" i="3"/>
  <c r="J26" i="3"/>
  <c r="I26" i="3"/>
  <c r="H26" i="3"/>
  <c r="G26" i="3"/>
  <c r="F26" i="3"/>
  <c r="E26" i="3"/>
  <c r="D26" i="3"/>
  <c r="O25" i="3"/>
  <c r="N25" i="3"/>
  <c r="M25" i="3"/>
  <c r="L25" i="3"/>
  <c r="K25" i="3"/>
  <c r="J25" i="3"/>
  <c r="I25" i="3"/>
  <c r="H25" i="3"/>
  <c r="G25" i="3"/>
  <c r="F25" i="3"/>
  <c r="E25" i="3"/>
  <c r="D25" i="3"/>
  <c r="O24" i="3"/>
  <c r="N24" i="3"/>
  <c r="M24" i="3"/>
  <c r="L24" i="3"/>
  <c r="K24" i="3"/>
  <c r="J24" i="3"/>
  <c r="I24" i="3"/>
  <c r="H24" i="3"/>
  <c r="G24" i="3"/>
  <c r="F24" i="3"/>
  <c r="E24" i="3"/>
  <c r="D24" i="3"/>
  <c r="O23" i="3"/>
  <c r="N23" i="3"/>
  <c r="M23" i="3"/>
  <c r="L23" i="3"/>
  <c r="K23" i="3"/>
  <c r="J23" i="3"/>
  <c r="I23" i="3"/>
  <c r="H23" i="3"/>
  <c r="G23" i="3"/>
  <c r="F23" i="3"/>
  <c r="E23" i="3"/>
  <c r="D23" i="3"/>
  <c r="O22" i="3"/>
  <c r="N22" i="3"/>
  <c r="M22" i="3"/>
  <c r="L22" i="3"/>
  <c r="K22" i="3"/>
  <c r="J22" i="3"/>
  <c r="I22" i="3"/>
  <c r="H22" i="3"/>
  <c r="G22" i="3"/>
  <c r="F22" i="3"/>
  <c r="E22" i="3"/>
  <c r="D22" i="3"/>
  <c r="O21" i="3"/>
  <c r="N21" i="3"/>
  <c r="M21" i="3"/>
  <c r="L21" i="3"/>
  <c r="K21" i="3"/>
  <c r="J21" i="3"/>
  <c r="I21" i="3"/>
  <c r="H21" i="3"/>
  <c r="G21" i="3"/>
  <c r="F21" i="3"/>
  <c r="E21" i="3"/>
  <c r="D21" i="3"/>
  <c r="O20" i="3"/>
  <c r="N20" i="3"/>
  <c r="M20" i="3"/>
  <c r="L20" i="3"/>
  <c r="K20" i="3"/>
  <c r="J20" i="3"/>
  <c r="I20" i="3"/>
  <c r="H20" i="3"/>
  <c r="G20" i="3"/>
  <c r="F20" i="3"/>
  <c r="E20" i="3"/>
  <c r="D20" i="3"/>
  <c r="O19" i="3"/>
  <c r="N19" i="3"/>
  <c r="M19" i="3"/>
  <c r="L19" i="3"/>
  <c r="K19" i="3"/>
  <c r="J19" i="3"/>
  <c r="I19" i="3"/>
  <c r="H19" i="3"/>
  <c r="G19" i="3"/>
  <c r="F19" i="3"/>
  <c r="E19" i="3"/>
  <c r="D19" i="3"/>
  <c r="O18" i="3"/>
  <c r="N18" i="3"/>
  <c r="M18" i="3"/>
  <c r="L18" i="3"/>
  <c r="K18" i="3"/>
  <c r="J18" i="3"/>
  <c r="I18" i="3"/>
  <c r="H18" i="3"/>
  <c r="G18" i="3"/>
  <c r="F18" i="3"/>
  <c r="E18" i="3"/>
  <c r="D18" i="3"/>
  <c r="O17" i="3"/>
  <c r="N17" i="3"/>
  <c r="M17" i="3"/>
  <c r="L17" i="3"/>
  <c r="K17" i="3"/>
  <c r="J17" i="3"/>
  <c r="I17" i="3"/>
  <c r="H17" i="3"/>
  <c r="G17" i="3"/>
  <c r="F17" i="3"/>
  <c r="E17" i="3"/>
  <c r="D17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G15" i="3"/>
  <c r="F15" i="3"/>
  <c r="E15" i="3"/>
  <c r="D15" i="3"/>
  <c r="O14" i="3"/>
  <c r="N14" i="3"/>
  <c r="M14" i="3"/>
  <c r="L14" i="3"/>
  <c r="K14" i="3"/>
  <c r="J14" i="3"/>
  <c r="I14" i="3"/>
  <c r="H14" i="3"/>
  <c r="G14" i="3"/>
  <c r="F14" i="3"/>
  <c r="E14" i="3"/>
  <c r="D14" i="3"/>
  <c r="O13" i="3"/>
  <c r="N13" i="3"/>
  <c r="M13" i="3"/>
  <c r="L13" i="3"/>
  <c r="K13" i="3"/>
  <c r="J13" i="3"/>
  <c r="I13" i="3"/>
  <c r="H13" i="3"/>
  <c r="G13" i="3"/>
  <c r="F13" i="3"/>
  <c r="E13" i="3"/>
  <c r="D13" i="3"/>
  <c r="O12" i="3"/>
  <c r="N12" i="3"/>
  <c r="M12" i="3"/>
  <c r="L12" i="3"/>
  <c r="K12" i="3"/>
  <c r="J12" i="3"/>
  <c r="I12" i="3"/>
  <c r="H12" i="3"/>
  <c r="G12" i="3"/>
  <c r="F12" i="3"/>
  <c r="E12" i="3"/>
  <c r="D12" i="3"/>
  <c r="I27" i="1" l="1"/>
  <c r="H30" i="1"/>
  <c r="F57" i="1"/>
  <c r="L27" i="1" l="1"/>
  <c r="I30" i="1"/>
  <c r="H36" i="1"/>
  <c r="N15" i="1" l="1"/>
  <c r="N33" i="1"/>
  <c r="P33" i="1" s="1"/>
  <c r="N30" i="1"/>
  <c r="P30" i="1" s="1"/>
  <c r="P15" i="1" l="1"/>
  <c r="P36" i="1" s="1"/>
  <c r="N36" i="1"/>
</calcChain>
</file>

<file path=xl/sharedStrings.xml><?xml version="1.0" encoding="utf-8"?>
<sst xmlns="http://schemas.openxmlformats.org/spreadsheetml/2006/main" count="1211" uniqueCount="744">
  <si>
    <t>Delta Natural Gas Co., Inc.</t>
  </si>
  <si>
    <t xml:space="preserve">Tab 63 - (j) Cost of capital summary for both base and forecasted periods with supporting </t>
  </si>
  <si>
    <t xml:space="preserve"> schedules providing details on each component of the capital structure;</t>
  </si>
  <si>
    <t xml:space="preserve">Base at </t>
  </si>
  <si>
    <t>Cost</t>
  </si>
  <si>
    <t xml:space="preserve">Weighted </t>
  </si>
  <si>
    <t>Balance</t>
  </si>
  <si>
    <t>Rate</t>
  </si>
  <si>
    <t>Weighting</t>
  </si>
  <si>
    <t>Equity</t>
  </si>
  <si>
    <t>(cost rate per Witness Moul testimony)</t>
  </si>
  <si>
    <t>Long Term Debt</t>
  </si>
  <si>
    <t>Interest</t>
  </si>
  <si>
    <t>Issue</t>
  </si>
  <si>
    <t>Maturity</t>
  </si>
  <si>
    <t>Wtd Average</t>
  </si>
  <si>
    <t>Annual</t>
  </si>
  <si>
    <t>Date</t>
  </si>
  <si>
    <t>LTD</t>
  </si>
  <si>
    <t>Amortization</t>
  </si>
  <si>
    <t>Short Term Debt</t>
  </si>
  <si>
    <t>Total Capital</t>
  </si>
  <si>
    <t>PNG Notes (Delta 2017)</t>
  </si>
  <si>
    <t>PNG Notes (Peoples KY 2014)</t>
  </si>
  <si>
    <t>PNG Notes (Delta 2022)</t>
  </si>
  <si>
    <t>6/25</t>
  </si>
  <si>
    <t>Forecasted</t>
  </si>
  <si>
    <t>Forecasted at</t>
  </si>
  <si>
    <t xml:space="preserve">PNG Notes </t>
  </si>
  <si>
    <t>Update 4/11/25</t>
  </si>
  <si>
    <t>Financial Statement Version for AQUA</t>
  </si>
  <si>
    <t>0L</t>
  </si>
  <si>
    <t>Ledger</t>
  </si>
  <si>
    <t>Currency type Company code currency</t>
  </si>
  <si>
    <t>USD</t>
  </si>
  <si>
    <t>Amounts in United States Dollar</t>
  </si>
  <si>
    <t>2024.09 -2025.02</t>
  </si>
  <si>
    <t>Reporting periods</t>
  </si>
  <si>
    <t>2023.09 -2024.02</t>
  </si>
  <si>
    <t>Comparison periods</t>
  </si>
  <si>
    <t>Company Code</t>
  </si>
  <si>
    <t>Account Number</t>
  </si>
  <si>
    <t>Text for B/S P&amp;L Item</t>
  </si>
  <si>
    <t>09.2024-02.2025</t>
  </si>
  <si>
    <t>09.2023-02.2024</t>
  </si>
  <si>
    <t>Absolute Difference</t>
  </si>
  <si>
    <t>Percentage Difference</t>
  </si>
  <si>
    <t>Hierarchy Level</t>
  </si>
  <si>
    <t>ASSETS</t>
  </si>
  <si>
    <t xml:space="preserve"> 3</t>
  </si>
  <si>
    <t>PLANT</t>
  </si>
  <si>
    <t xml:space="preserve"> 4</t>
  </si>
  <si>
    <t>Net Utility Plant</t>
  </si>
  <si>
    <t xml:space="preserve"> 5</t>
  </si>
  <si>
    <t>Gross Utility Plant</t>
  </si>
  <si>
    <t xml:space="preserve"> 6</t>
  </si>
  <si>
    <t>****</t>
  </si>
  <si>
    <t>1310110</t>
  </si>
  <si>
    <t>1310110 Construction Complete Not Classified</t>
  </si>
  <si>
    <t xml:space="preserve">     66.7-</t>
  </si>
  <si>
    <t xml:space="preserve"> 8</t>
  </si>
  <si>
    <t>1600</t>
  </si>
  <si>
    <t>1311191</t>
  </si>
  <si>
    <t>1311191 Asset Retirement Cost - Manual posting</t>
  </si>
  <si>
    <t xml:space="preserve">      0.0</t>
  </si>
  <si>
    <t>1311200</t>
  </si>
  <si>
    <t>1311200 Utility Plant in Service - PowerPlan</t>
  </si>
  <si>
    <t xml:space="preserve">      7.4</t>
  </si>
  <si>
    <t>1321230</t>
  </si>
  <si>
    <t>1321230 Gas Stored In Reservoirs And Pipelines - Noncurr</t>
  </si>
  <si>
    <t xml:space="preserve">  Total Utility Prop Plant &amp; Equip</t>
  </si>
  <si>
    <t xml:space="preserve">      5.7</t>
  </si>
  <si>
    <t xml:space="preserve"> 7</t>
  </si>
  <si>
    <t>1311140</t>
  </si>
  <si>
    <t>1311140 Plant Acquisition Adjustments</t>
  </si>
  <si>
    <t>1331140</t>
  </si>
  <si>
    <t>1331140 Accum Amortization - Plant Acquisition Adj</t>
  </si>
  <si>
    <t xml:space="preserve">  Total Net Utility Plant Adjustment</t>
  </si>
  <si>
    <t xml:space="preserve">   Total Gross Utility Plant</t>
  </si>
  <si>
    <t>Allowance for Depreciation</t>
  </si>
  <si>
    <t>1331191</t>
  </si>
  <si>
    <t>1331191 Accum Depreciation - Asset Retirement Cost- Manual</t>
  </si>
  <si>
    <t xml:space="preserve">      3.2-</t>
  </si>
  <si>
    <t>1331210</t>
  </si>
  <si>
    <t>1331210 Accumulated Depreciation - Utility Plant</t>
  </si>
  <si>
    <t xml:space="preserve">      6.9-</t>
  </si>
  <si>
    <t>1331800</t>
  </si>
  <si>
    <t>1331800 Accum Depreciation - Salvage</t>
  </si>
  <si>
    <t>1331900</t>
  </si>
  <si>
    <t>1331900 Accum Depreciation - Plant History (108)</t>
  </si>
  <si>
    <t xml:space="preserve">  Less Allowance for Depreciation</t>
  </si>
  <si>
    <t xml:space="preserve">      6.8-</t>
  </si>
  <si>
    <t xml:space="preserve">    Total Net Utility Plant</t>
  </si>
  <si>
    <t xml:space="preserve">      4.9</t>
  </si>
  <si>
    <t>Construction Work in Progress</t>
  </si>
  <si>
    <t>1311011</t>
  </si>
  <si>
    <t>1311011 Construction Work In Progress-Utility-PowerPlan</t>
  </si>
  <si>
    <t xml:space="preserve">     53.6</t>
  </si>
  <si>
    <t>1311900</t>
  </si>
  <si>
    <t>1311900 CWIP Clearing Acct/Direct Pstg</t>
  </si>
  <si>
    <t xml:space="preserve">    172.0</t>
  </si>
  <si>
    <t xml:space="preserve">  Total Construction Work in Progress</t>
  </si>
  <si>
    <t xml:space="preserve">     53.7</t>
  </si>
  <si>
    <t xml:space="preserve">    TOTAL PLANT</t>
  </si>
  <si>
    <t xml:space="preserve">      7.9</t>
  </si>
  <si>
    <t>OTHER ASSETS</t>
  </si>
  <si>
    <t>CSV Life Insurance</t>
  </si>
  <si>
    <t>1231010</t>
  </si>
  <si>
    <t>1231010 Exec Insur - Cash Surrender Value</t>
  </si>
  <si>
    <t xml:space="preserve">     19.4</t>
  </si>
  <si>
    <t xml:space="preserve">  Total CSV Life Insurance</t>
  </si>
  <si>
    <t xml:space="preserve">  OTHER ASSETS SUBTOTAL</t>
  </si>
  <si>
    <t>CURRENT ASSETS</t>
  </si>
  <si>
    <t>Prepayments &amp; Other Current Assets</t>
  </si>
  <si>
    <t>Prepayments</t>
  </si>
  <si>
    <t>1191250</t>
  </si>
  <si>
    <t>1191250 Prepaid Insur - Benefits (Health Insur-HSA)</t>
  </si>
  <si>
    <t>1191280</t>
  </si>
  <si>
    <t>1191280 Prepaid Insurance - Other</t>
  </si>
  <si>
    <t>1300</t>
  </si>
  <si>
    <t>1191435</t>
  </si>
  <si>
    <t>1191435 Prepaid Leases</t>
  </si>
  <si>
    <t xml:space="preserve">    100.0-</t>
  </si>
  <si>
    <t>1191440</t>
  </si>
  <si>
    <t>1191440 Prepaid Postage</t>
  </si>
  <si>
    <t xml:space="preserve">      8.7</t>
  </si>
  <si>
    <t>1191900</t>
  </si>
  <si>
    <t>1191900 Prepaid Miscellaneous</t>
  </si>
  <si>
    <t xml:space="preserve">      9.7</t>
  </si>
  <si>
    <t>1191910</t>
  </si>
  <si>
    <t>1191910 Prepaid Maintenance Agreements</t>
  </si>
  <si>
    <t xml:space="preserve">     24.4</t>
  </si>
  <si>
    <t xml:space="preserve">  Total Prepayments</t>
  </si>
  <si>
    <t xml:space="preserve">     27.6</t>
  </si>
  <si>
    <t>Other Current Assets</t>
  </si>
  <si>
    <t>1199030</t>
  </si>
  <si>
    <t>1199030 Pipeline Exchange Gas Imbalance Receivable</t>
  </si>
  <si>
    <t xml:space="preserve">    172.5</t>
  </si>
  <si>
    <t xml:space="preserve">  Total Other Current Assets</t>
  </si>
  <si>
    <t xml:space="preserve"> Total Prepayments &amp; Other Current Assets</t>
  </si>
  <si>
    <t xml:space="preserve">    118.6</t>
  </si>
  <si>
    <t>Cash</t>
  </si>
  <si>
    <t>1111490</t>
  </si>
  <si>
    <t>1111490 Cash in Banks - BB&amp;T</t>
  </si>
  <si>
    <t>1111496</t>
  </si>
  <si>
    <t>1111496 Cash in Banks - Winchester Admin-Traditional</t>
  </si>
  <si>
    <t xml:space="preserve">     97.7-</t>
  </si>
  <si>
    <t>1112321</t>
  </si>
  <si>
    <t>1112321 Cash Clearing - PNC Lockbox</t>
  </si>
  <si>
    <t xml:space="preserve">     34.2</t>
  </si>
  <si>
    <t>1112499</t>
  </si>
  <si>
    <t>1112499 Cash Clrng - Cash Desk</t>
  </si>
  <si>
    <t>1113200</t>
  </si>
  <si>
    <t>1113200 Working Funds</t>
  </si>
  <si>
    <t xml:space="preserve">  Total Cash</t>
  </si>
  <si>
    <t xml:space="preserve">     77.4-</t>
  </si>
  <si>
    <t>Accts Receivable Trade</t>
  </si>
  <si>
    <t>1136000</t>
  </si>
  <si>
    <t>1136000 Accts Receivable - Reconciliation Account</t>
  </si>
  <si>
    <t xml:space="preserve">     68.0-</t>
  </si>
  <si>
    <t>1136021</t>
  </si>
  <si>
    <t>1136021 Accts Receivable - Reconciliation - Misc Gas/Elec</t>
  </si>
  <si>
    <t xml:space="preserve">     22.7</t>
  </si>
  <si>
    <t>1136100</t>
  </si>
  <si>
    <t>1136100 Customer A/R - Retail Gas Sales - CR&amp;B</t>
  </si>
  <si>
    <t xml:space="preserve">     12.6</t>
  </si>
  <si>
    <t>1136101</t>
  </si>
  <si>
    <t>1136101 Customer A/R - Utility - Manual</t>
  </si>
  <si>
    <t xml:space="preserve">     29.4</t>
  </si>
  <si>
    <t>1136230</t>
  </si>
  <si>
    <t>1136230 Budget Billing Credit Balances</t>
  </si>
  <si>
    <t xml:space="preserve">     20.6</t>
  </si>
  <si>
    <t>1137045</t>
  </si>
  <si>
    <t>1137045 A/R - Other-Accident/Property Claims-SAP Recon</t>
  </si>
  <si>
    <t xml:space="preserve">      0.5</t>
  </si>
  <si>
    <t>1137057</t>
  </si>
  <si>
    <t>1137057 Accounts Receivable - Other</t>
  </si>
  <si>
    <t>1139951</t>
  </si>
  <si>
    <t>1139951 Cash Clrg Account - Unapplied Cash - PNC</t>
  </si>
  <si>
    <t xml:space="preserve">  2,883.3-</t>
  </si>
  <si>
    <t xml:space="preserve">  Total Accts Receivable Trade</t>
  </si>
  <si>
    <t xml:space="preserve">     16.3</t>
  </si>
  <si>
    <t>Allowance for Bad Debts</t>
  </si>
  <si>
    <t>1138010</t>
  </si>
  <si>
    <t>1138010 Provision for Uncollectible A/R-Customer Accounts</t>
  </si>
  <si>
    <t xml:space="preserve">     19.5</t>
  </si>
  <si>
    <t>1138030</t>
  </si>
  <si>
    <t>1138030 Provision for Uncollectible A/R-Misc Receivables</t>
  </si>
  <si>
    <t xml:space="preserve">     71.3</t>
  </si>
  <si>
    <t xml:space="preserve">  Total Allowance for Bad Debts</t>
  </si>
  <si>
    <t xml:space="preserve">     27.7</t>
  </si>
  <si>
    <t>Accts Receivable - Affiliates</t>
  </si>
  <si>
    <t>1133140</t>
  </si>
  <si>
    <t>1133140 Interco Rec - 2200 - PNG Companies LLC</t>
  </si>
  <si>
    <t>1133150</t>
  </si>
  <si>
    <t>1133150 Interco Rec - 1000 - Peoples NGC</t>
  </si>
  <si>
    <t>1133152</t>
  </si>
  <si>
    <t>1133152 Interco Rec - 1300 - Peoples Gas KY LLC</t>
  </si>
  <si>
    <t>1133155</t>
  </si>
  <si>
    <t>1133155 Interco Rec - 3100 - Peoples Gas Co LLC</t>
  </si>
  <si>
    <t>1133157</t>
  </si>
  <si>
    <t>1133157 Interco Rec - 1700 - Delta Resources</t>
  </si>
  <si>
    <t xml:space="preserve">      4.4</t>
  </si>
  <si>
    <t>1133158</t>
  </si>
  <si>
    <t>1133158 Interco Rec - 1800 - Delgasco</t>
  </si>
  <si>
    <t>1133159</t>
  </si>
  <si>
    <t>1133159 Interco Rec - 1900 - Enpro</t>
  </si>
  <si>
    <t xml:space="preserve">     52.4-</t>
  </si>
  <si>
    <t>1135140</t>
  </si>
  <si>
    <t>1135140 A/R - 2200 - PNG Companies LLC</t>
  </si>
  <si>
    <t>1135150</t>
  </si>
  <si>
    <t>1135150 A/R - 1000 - Peoples NGC</t>
  </si>
  <si>
    <t>1135152</t>
  </si>
  <si>
    <t>1135152 A/R - 1300 - Peoples Gas KY LLC</t>
  </si>
  <si>
    <t>1135155</t>
  </si>
  <si>
    <t>1135155 A/R - 3100 - Peoples Gas Co LLC</t>
  </si>
  <si>
    <t>1135156</t>
  </si>
  <si>
    <t>1135156 A/R - 1600 - Delta Natural Gas</t>
  </si>
  <si>
    <t>1135157</t>
  </si>
  <si>
    <t>1135157 A/R - 1700 - Delta Resources</t>
  </si>
  <si>
    <t>1135158</t>
  </si>
  <si>
    <t>1135158 A/R - 1800 - Delgasco</t>
  </si>
  <si>
    <t>1135159</t>
  </si>
  <si>
    <t>1135159 A/R - 1900 - Enpro</t>
  </si>
  <si>
    <t>2199258</t>
  </si>
  <si>
    <t>2199258 Exchange Gas Payable-Affil-1800-Delgasco</t>
  </si>
  <si>
    <t xml:space="preserve">     40.5</t>
  </si>
  <si>
    <t xml:space="preserve">  Total Accts Receivable - Affiliates</t>
  </si>
  <si>
    <t xml:space="preserve">      7.2-</t>
  </si>
  <si>
    <t>Materials &amp; Supplies</t>
  </si>
  <si>
    <t>1142010</t>
  </si>
  <si>
    <t>1142010 Materials Inventory</t>
  </si>
  <si>
    <t xml:space="preserve">      6.6-</t>
  </si>
  <si>
    <t xml:space="preserve">  Total Materials &amp; Supplies</t>
  </si>
  <si>
    <t>Materials &amp; Supplies - Gas stored</t>
  </si>
  <si>
    <t>1141600</t>
  </si>
  <si>
    <t>1141600 Gas Stored Underground - Current</t>
  </si>
  <si>
    <t xml:space="preserve">     17.2-</t>
  </si>
  <si>
    <t xml:space="preserve">  Total Materials &amp; Supplies - Gas stored</t>
  </si>
  <si>
    <t>Unbilled Revenue</t>
  </si>
  <si>
    <t>1131015</t>
  </si>
  <si>
    <t>1131015 Customer Accounts Receiv-Gas Unbilled-Residential</t>
  </si>
  <si>
    <t xml:space="preserve">     22.4</t>
  </si>
  <si>
    <t>1131016</t>
  </si>
  <si>
    <t>1131016 Customer Accounts Receiv-Gas Unbilled-Commercial</t>
  </si>
  <si>
    <t xml:space="preserve">     78.6</t>
  </si>
  <si>
    <t xml:space="preserve">  Total Unbilled Revenue</t>
  </si>
  <si>
    <t>Regulatory Assets - Current</t>
  </si>
  <si>
    <t>1194010</t>
  </si>
  <si>
    <t>1194010 Deferred Gas-Actual Cost Adj - Unrecovered</t>
  </si>
  <si>
    <t xml:space="preserve">     11.2-</t>
  </si>
  <si>
    <t>1194060</t>
  </si>
  <si>
    <t>1194060 Deferred Gas - Unbilled</t>
  </si>
  <si>
    <t xml:space="preserve">     88.5-</t>
  </si>
  <si>
    <t xml:space="preserve">  Total Regulatory Assets - Current</t>
  </si>
  <si>
    <t xml:space="preserve">     34.9-</t>
  </si>
  <si>
    <t xml:space="preserve">  TOTAL CURRENT ASSETS</t>
  </si>
  <si>
    <t xml:space="preserve">      2.9</t>
  </si>
  <si>
    <t>NONCURRENT ASSETS</t>
  </si>
  <si>
    <t>Total Reg Assets LT</t>
  </si>
  <si>
    <t>Rate Case Expense</t>
  </si>
  <si>
    <t>1242020</t>
  </si>
  <si>
    <t>1242020 Reg Asset - Rate Case Expenses</t>
  </si>
  <si>
    <t xml:space="preserve">    123.1</t>
  </si>
  <si>
    <t xml:space="preserve">  Total Rate Case Expense</t>
  </si>
  <si>
    <t>Regulatory Assets</t>
  </si>
  <si>
    <t>1242010</t>
  </si>
  <si>
    <t>1242010 Reg Asset - FAS 109</t>
  </si>
  <si>
    <t>1242142</t>
  </si>
  <si>
    <t>1242142 Reg Asset - CEP</t>
  </si>
  <si>
    <t>1242150</t>
  </si>
  <si>
    <t>1242150 Reg Asset - Loss on Extinguishment of Debt</t>
  </si>
  <si>
    <t xml:space="preserve">     12.3-</t>
  </si>
  <si>
    <t>1242202</t>
  </si>
  <si>
    <t>1242202 Reg Asset - Cost of Removal</t>
  </si>
  <si>
    <t xml:space="preserve">     18.1</t>
  </si>
  <si>
    <t>1242204</t>
  </si>
  <si>
    <t>1242204 Reg Asset - Vacation Balancing</t>
  </si>
  <si>
    <t xml:space="preserve">      9.3-</t>
  </si>
  <si>
    <t>1242206</t>
  </si>
  <si>
    <t>1242206 Reg Asset - Asset Retirement Obligation</t>
  </si>
  <si>
    <t xml:space="preserve">      9.0</t>
  </si>
  <si>
    <t>1242207</t>
  </si>
  <si>
    <t>1242207 Reg Asset - Debt Issuance Costs</t>
  </si>
  <si>
    <t xml:space="preserve">     16.2-</t>
  </si>
  <si>
    <t xml:space="preserve">  Total Regulatory Assets</t>
  </si>
  <si>
    <t xml:space="preserve">      6.5</t>
  </si>
  <si>
    <t xml:space="preserve">     12.3</t>
  </si>
  <si>
    <t>Prelim Survey &amp; Invest</t>
  </si>
  <si>
    <t>1250010</t>
  </si>
  <si>
    <t>1250010 Preliminary Survey &amp; Investigations</t>
  </si>
  <si>
    <t>1251020</t>
  </si>
  <si>
    <t>1251020 Retirement Work in Progress (Gas)– PP</t>
  </si>
  <si>
    <t xml:space="preserve">     46.3-</t>
  </si>
  <si>
    <t xml:space="preserve">  Total Prelim Survey &amp; Invest</t>
  </si>
  <si>
    <t xml:space="preserve">     45.8-</t>
  </si>
  <si>
    <t>Other (NC Assets)</t>
  </si>
  <si>
    <t>1212015</t>
  </si>
  <si>
    <t>1212015 Supplemental Retirement Benefit Trust</t>
  </si>
  <si>
    <t xml:space="preserve">      4.0</t>
  </si>
  <si>
    <t>1239100</t>
  </si>
  <si>
    <t>1239100 Other Special Funds/Deposits-Other</t>
  </si>
  <si>
    <t>1253920</t>
  </si>
  <si>
    <t>1253920 Other Deferred Charges</t>
  </si>
  <si>
    <t xml:space="preserve">     55.2</t>
  </si>
  <si>
    <t xml:space="preserve">  Total Other (NC Assets)</t>
  </si>
  <si>
    <t xml:space="preserve">      7.8</t>
  </si>
  <si>
    <t xml:space="preserve">  TOTAL NONCURRENT ASSETS</t>
  </si>
  <si>
    <t xml:space="preserve">      4.5</t>
  </si>
  <si>
    <t xml:space="preserve">  TOTAL ASSETS</t>
  </si>
  <si>
    <t xml:space="preserve">      7.3</t>
  </si>
  <si>
    <t>CAPITAL</t>
  </si>
  <si>
    <t>Capital in Excess of Par</t>
  </si>
  <si>
    <t>3121110</t>
  </si>
  <si>
    <t>3121110 Other Paid-in Capital</t>
  </si>
  <si>
    <t>3121120</t>
  </si>
  <si>
    <t>3121120 Members Equity</t>
  </si>
  <si>
    <t xml:space="preserve">  Total Capital in Excess of Par</t>
  </si>
  <si>
    <t>Balanace January 1st</t>
  </si>
  <si>
    <t>3220000</t>
  </si>
  <si>
    <t>3220000 Unappropriated Retained Earnings</t>
  </si>
  <si>
    <t xml:space="preserve">     40.2-</t>
  </si>
  <si>
    <t xml:space="preserve">   Balanace January 1st</t>
  </si>
  <si>
    <t xml:space="preserve"> Income - Current Year</t>
  </si>
  <si>
    <t xml:space="preserve">  Current Year Profit</t>
  </si>
  <si>
    <t xml:space="preserve">      4.5-</t>
  </si>
  <si>
    <t xml:space="preserve">  Total Income - Current Year</t>
  </si>
  <si>
    <t>Dividends - Common</t>
  </si>
  <si>
    <t>3210100</t>
  </si>
  <si>
    <t>3210100 Dividends &amp; Equity Returns</t>
  </si>
  <si>
    <t xml:space="preserve">  Total Dividends - Common</t>
  </si>
  <si>
    <t xml:space="preserve">  Total Equity</t>
  </si>
  <si>
    <t xml:space="preserve">      7.8-</t>
  </si>
  <si>
    <t>Long-Term Debt</t>
  </si>
  <si>
    <t>Mortgage Bonds</t>
  </si>
  <si>
    <t>2150040</t>
  </si>
  <si>
    <t>2150040 Notes Payable Affil- 2200 -Current Portion</t>
  </si>
  <si>
    <t xml:space="preserve">      9.2-</t>
  </si>
  <si>
    <t xml:space="preserve"> Total Other Debt</t>
  </si>
  <si>
    <t>2200540</t>
  </si>
  <si>
    <t>2200540 LT Notes Payable - 2200 - PNG Companies</t>
  </si>
  <si>
    <t xml:space="preserve">     25.1-</t>
  </si>
  <si>
    <t xml:space="preserve"> Total Long Term Debt</t>
  </si>
  <si>
    <t>2112440</t>
  </si>
  <si>
    <t>2112440 ST Interco Notes Payable-2200-PNG Companies</t>
  </si>
  <si>
    <t xml:space="preserve">     62.0-</t>
  </si>
  <si>
    <t xml:space="preserve"> Total Long Term Debt-Pushdown</t>
  </si>
  <si>
    <t xml:space="preserve">  Total Mortgage Bonds</t>
  </si>
  <si>
    <t xml:space="preserve">     30.9-</t>
  </si>
  <si>
    <t>Unamort Debt Issue Costs</t>
  </si>
  <si>
    <t>2201010</t>
  </si>
  <si>
    <t>2201010 Debt Issuance Costs - LT - Essential</t>
  </si>
  <si>
    <t xml:space="preserve">    208.3</t>
  </si>
  <si>
    <t xml:space="preserve">  Total Unamort Debt Issue Costs</t>
  </si>
  <si>
    <t xml:space="preserve">  Total Long-Term Debt (Net)</t>
  </si>
  <si>
    <t xml:space="preserve">     30.5-</t>
  </si>
  <si>
    <t xml:space="preserve">  TOTAL CAPITAL</t>
  </si>
  <si>
    <t xml:space="preserve">     16.0-</t>
  </si>
  <si>
    <t>CURRENT LIABILITIES</t>
  </si>
  <si>
    <t>Accounts Payable - Trade</t>
  </si>
  <si>
    <t>2111020</t>
  </si>
  <si>
    <t>2111020 Trade Accounts Payable</t>
  </si>
  <si>
    <t xml:space="preserve">    249.8-</t>
  </si>
  <si>
    <t>2111025</t>
  </si>
  <si>
    <t>2111025 Cash Discounts Clearing - Trade A/P</t>
  </si>
  <si>
    <t xml:space="preserve">     41.2</t>
  </si>
  <si>
    <t>2111200</t>
  </si>
  <si>
    <t>2111200 Goods Received/Invoice Received Clearing</t>
  </si>
  <si>
    <t xml:space="preserve">  2,309.4-</t>
  </si>
  <si>
    <t>2111400</t>
  </si>
  <si>
    <t>2111400 Procurement Card Clearing</t>
  </si>
  <si>
    <t xml:space="preserve">     66.7</t>
  </si>
  <si>
    <t>2111430</t>
  </si>
  <si>
    <t>2111430 Fleet Card Clearing</t>
  </si>
  <si>
    <t xml:space="preserve">    355.1</t>
  </si>
  <si>
    <t>2111520</t>
  </si>
  <si>
    <t>2111520 A/P-Revenue Related-Budget Billing Credit Balance</t>
  </si>
  <si>
    <t xml:space="preserve">     20.6-</t>
  </si>
  <si>
    <t>2111580</t>
  </si>
  <si>
    <t>2111580 A/P-Revenue Related-Gas Purchases-Current</t>
  </si>
  <si>
    <t xml:space="preserve">     55.9-</t>
  </si>
  <si>
    <t>2111811</t>
  </si>
  <si>
    <t>2111811 Expense Report Clearing - Travel Expense</t>
  </si>
  <si>
    <t>2111910</t>
  </si>
  <si>
    <t>2111910 Accts Payable Liability - Other</t>
  </si>
  <si>
    <t xml:space="preserve">    499.2-</t>
  </si>
  <si>
    <t>2111915</t>
  </si>
  <si>
    <t>2111915 Accts Payable Liability - Misc</t>
  </si>
  <si>
    <t xml:space="preserve">     21.0-</t>
  </si>
  <si>
    <t>2111920</t>
  </si>
  <si>
    <t>2111920 A/P Liability - Non-Customer Payments to Refund</t>
  </si>
  <si>
    <t>2111950</t>
  </si>
  <si>
    <t>2111950 Accrued Assessments &amp; Fees</t>
  </si>
  <si>
    <t xml:space="preserve">     13.4-</t>
  </si>
  <si>
    <t xml:space="preserve">  Total Accounts Payable - Trade</t>
  </si>
  <si>
    <t xml:space="preserve">    166.7-</t>
  </si>
  <si>
    <t>Accts Payable - Affiliate</t>
  </si>
  <si>
    <t>2113040</t>
  </si>
  <si>
    <t>2113040 Interco Payable - 2200 - PNG Companies LLC</t>
  </si>
  <si>
    <t xml:space="preserve">     99.6</t>
  </si>
  <si>
    <t>2113050</t>
  </si>
  <si>
    <t>2113050 Interco Payable - 1000 - Peoples NGC</t>
  </si>
  <si>
    <t xml:space="preserve">    100.0</t>
  </si>
  <si>
    <t>2113057</t>
  </si>
  <si>
    <t>2113057 Interco Payable - 1700 - Resources</t>
  </si>
  <si>
    <t>2113058</t>
  </si>
  <si>
    <t>2113058 Interco Payable - 1800 - Delgasco</t>
  </si>
  <si>
    <t>2113059</t>
  </si>
  <si>
    <t>2113059 Interco Payable - 1900 - Enpro Inc LLC</t>
  </si>
  <si>
    <t>2113340</t>
  </si>
  <si>
    <t>2113340 Interco Interest Payable - 2200 - PNG Companies</t>
  </si>
  <si>
    <t xml:space="preserve">     42.2-</t>
  </si>
  <si>
    <t>2113540</t>
  </si>
  <si>
    <t>2113540 A/P - 2200 - PNG Companies LLC</t>
  </si>
  <si>
    <t>2113550</t>
  </si>
  <si>
    <t>2113550 A/P - 1000 - Peoples Natural Gas</t>
  </si>
  <si>
    <t>2113552</t>
  </si>
  <si>
    <t>2113552 A/P - 1300 - Peoples Gas KY LLC</t>
  </si>
  <si>
    <t>2113555</t>
  </si>
  <si>
    <t>2113555 A/P - 3100 - Peoples Gas Co LLC</t>
  </si>
  <si>
    <t>2113556</t>
  </si>
  <si>
    <t>2113556 A/P - 1600 - Delta Natural Gas</t>
  </si>
  <si>
    <t xml:space="preserve">  Total Accts Payable - Affiliate</t>
  </si>
  <si>
    <t xml:space="preserve">     82.7</t>
  </si>
  <si>
    <t>Accr Inc Taxes - Federal</t>
  </si>
  <si>
    <t>2132010</t>
  </si>
  <si>
    <t>2132010 Accrued Federal Income Tax - Current Year</t>
  </si>
  <si>
    <t xml:space="preserve">     11.5-</t>
  </si>
  <si>
    <t xml:space="preserve">  Total Accr Inc Taxes - Federal</t>
  </si>
  <si>
    <t>Accr Inc Taxes - State</t>
  </si>
  <si>
    <t>2133130</t>
  </si>
  <si>
    <t>2133130 Accrued State Income Tax - Other-Curr Yr</t>
  </si>
  <si>
    <t xml:space="preserve">    111.7-</t>
  </si>
  <si>
    <t xml:space="preserve">  Total Accr Inc Taxes - State</t>
  </si>
  <si>
    <t>Accr Taxes - Other</t>
  </si>
  <si>
    <t>2115200</t>
  </si>
  <si>
    <t>2115200 Sales Tax</t>
  </si>
  <si>
    <t>2115210</t>
  </si>
  <si>
    <t>2115210 Sales Taxes Payable - State</t>
  </si>
  <si>
    <t xml:space="preserve">     27.7-</t>
  </si>
  <si>
    <t>2115300</t>
  </si>
  <si>
    <t>2115300 Withholding Taxes Payable</t>
  </si>
  <si>
    <t>2131010</t>
  </si>
  <si>
    <t>2131010 Accrued Use Taxes - State</t>
  </si>
  <si>
    <t xml:space="preserve">     39.2</t>
  </si>
  <si>
    <t>2136010</t>
  </si>
  <si>
    <t>2136010 Accrued Property Taxes</t>
  </si>
  <si>
    <t>2139010</t>
  </si>
  <si>
    <t>2139010 Accrued State Business &amp; Occupation Tax</t>
  </si>
  <si>
    <t xml:space="preserve">     14.9-</t>
  </si>
  <si>
    <t>2139020</t>
  </si>
  <si>
    <t>2139020 Accrued Franchise Tax</t>
  </si>
  <si>
    <t xml:space="preserve">     44.5</t>
  </si>
  <si>
    <t xml:space="preserve">  Total Accr Taxes - Other</t>
  </si>
  <si>
    <t xml:space="preserve">     11.0</t>
  </si>
  <si>
    <t>Accrued Interest</t>
  </si>
  <si>
    <t>2129030</t>
  </si>
  <si>
    <t>2129030 Interest Accrued - Customer Deposits</t>
  </si>
  <si>
    <t xml:space="preserve">     47.7</t>
  </si>
  <si>
    <t xml:space="preserve">  Total Accrued Interest</t>
  </si>
  <si>
    <t>Regulatory Liability - Current</t>
  </si>
  <si>
    <t>2171120</t>
  </si>
  <si>
    <t>2171120 Regulatory Liability-CIS Riders</t>
  </si>
  <si>
    <t xml:space="preserve">      9.4-</t>
  </si>
  <si>
    <t>2199400</t>
  </si>
  <si>
    <t>2199400 Deferred Gas - Amounts Payable to Customers</t>
  </si>
  <si>
    <t xml:space="preserve">  Total Regulatory Liability - Current</t>
  </si>
  <si>
    <t>Other Accrued Expense</t>
  </si>
  <si>
    <t>2112015</t>
  </si>
  <si>
    <t>2112015 A/P - Payroll W/H - 3rd Party</t>
  </si>
  <si>
    <t xml:space="preserve">     51.9-</t>
  </si>
  <si>
    <t>2112040</t>
  </si>
  <si>
    <t>2112040 A/P - Payroll W/H - Garnishments</t>
  </si>
  <si>
    <t>2114010</t>
  </si>
  <si>
    <t>2114010 Customer Deposits</t>
  </si>
  <si>
    <t xml:space="preserve">     10.6-</t>
  </si>
  <si>
    <t>2141050</t>
  </si>
  <si>
    <t>2141050 Accrued Payroll</t>
  </si>
  <si>
    <t>2141100</t>
  </si>
  <si>
    <t>2141100 Accrued Vacation</t>
  </si>
  <si>
    <t xml:space="preserve">      9.3</t>
  </si>
  <si>
    <t>2141200</t>
  </si>
  <si>
    <t>2141200 Accrued Annual Incentive</t>
  </si>
  <si>
    <t xml:space="preserve">      3.2</t>
  </si>
  <si>
    <t>2191800</t>
  </si>
  <si>
    <t>2191800 Centralized Appropriations</t>
  </si>
  <si>
    <t>2192037</t>
  </si>
  <si>
    <t>2192037 OPEB ME Benefit Oblig FAS 158 - Current</t>
  </si>
  <si>
    <t>2199285</t>
  </si>
  <si>
    <t>2199285 Pooling &amp; BBA Gas Imbalance Payable</t>
  </si>
  <si>
    <t xml:space="preserve">    281.0-</t>
  </si>
  <si>
    <t>2199440</t>
  </si>
  <si>
    <t>2199440 Misc C&amp;A Liabilities - Marketing Assistance Progrm</t>
  </si>
  <si>
    <t xml:space="preserve">    135.5-</t>
  </si>
  <si>
    <t>2199615</t>
  </si>
  <si>
    <t>2199615 Accrued Liab-Audit Fees</t>
  </si>
  <si>
    <t xml:space="preserve">      4.1-</t>
  </si>
  <si>
    <t>2199900</t>
  </si>
  <si>
    <t>2199900 Misc C&amp;A Liabilities</t>
  </si>
  <si>
    <t xml:space="preserve">      7.0-</t>
  </si>
  <si>
    <t xml:space="preserve">  Total Other Accrued Expense</t>
  </si>
  <si>
    <t xml:space="preserve">     21.9-</t>
  </si>
  <si>
    <t xml:space="preserve">  TOTAL CURRENT LIABILITIES</t>
  </si>
  <si>
    <t xml:space="preserve">     16.6</t>
  </si>
  <si>
    <t>NONCURRENT LIABILITIES</t>
  </si>
  <si>
    <t>Cust Advances for Construction</t>
  </si>
  <si>
    <t>2199040</t>
  </si>
  <si>
    <t>2199040 Customer Advances for Construction</t>
  </si>
  <si>
    <t xml:space="preserve">     86.1</t>
  </si>
  <si>
    <t>2291040</t>
  </si>
  <si>
    <t>2291040 Customer Advances for Construction - NC</t>
  </si>
  <si>
    <t xml:space="preserve">      0.8-</t>
  </si>
  <si>
    <t xml:space="preserve">  Total Cust Advances for Constr.</t>
  </si>
  <si>
    <t xml:space="preserve">     64.6</t>
  </si>
  <si>
    <t>Long Term Deferred - FIT</t>
  </si>
  <si>
    <t>1261010</t>
  </si>
  <si>
    <t>1261010 Accumulated Deferred FIT Asset - Non-Current</t>
  </si>
  <si>
    <t xml:space="preserve">      8.2-</t>
  </si>
  <si>
    <t>1261020</t>
  </si>
  <si>
    <t>1261020 Accumulated Deferred FIT Asset - Excess Gross UPNC</t>
  </si>
  <si>
    <t xml:space="preserve">      6.4-</t>
  </si>
  <si>
    <t>2210010</t>
  </si>
  <si>
    <t>2210010 Accum Defd Plant Federal Income Tax Liab-Noncurr</t>
  </si>
  <si>
    <t xml:space="preserve">      2.2</t>
  </si>
  <si>
    <t>2210020</t>
  </si>
  <si>
    <t>2210020 Accum Defd Other Federal Income Tax Liab-Noncurr</t>
  </si>
  <si>
    <t xml:space="preserve">     15.7</t>
  </si>
  <si>
    <t xml:space="preserve">  Total Long Term Deferred - FIT</t>
  </si>
  <si>
    <t xml:space="preserve">      2.0</t>
  </si>
  <si>
    <t>Long Term Deferred - SIT</t>
  </si>
  <si>
    <t>1262010</t>
  </si>
  <si>
    <t>1262010 Accumulated Deferred SIT Asset - Non-Current</t>
  </si>
  <si>
    <t xml:space="preserve">     53.5</t>
  </si>
  <si>
    <t>2211010</t>
  </si>
  <si>
    <t>2211010 Accum Defd Plant State Income Tax Liab-Noncurr</t>
  </si>
  <si>
    <t xml:space="preserve">      1.4</t>
  </si>
  <si>
    <t>2211020</t>
  </si>
  <si>
    <t>2211020 Accum Defd Other State Income Tax Liab-Noncurr</t>
  </si>
  <si>
    <t xml:space="preserve">     31.1</t>
  </si>
  <si>
    <t xml:space="preserve">  Total Long Term Deferred - SIT</t>
  </si>
  <si>
    <t xml:space="preserve">      5.0</t>
  </si>
  <si>
    <t>Regulatory Liability</t>
  </si>
  <si>
    <t>2220110</t>
  </si>
  <si>
    <t>2220110 Reg Liab - Excess Deferred Income Tax - NonCurrent</t>
  </si>
  <si>
    <t xml:space="preserve">      6.4</t>
  </si>
  <si>
    <t>2220120</t>
  </si>
  <si>
    <t>2220120 Reg Liab - Excess DIT - Gross Up NC</t>
  </si>
  <si>
    <t xml:space="preserve">  Total Regulatory Liability</t>
  </si>
  <si>
    <t>Asset Retirement Obligations</t>
  </si>
  <si>
    <t>2296010</t>
  </si>
  <si>
    <t>2296010 Asset Retirement Obligation - Non-Current</t>
  </si>
  <si>
    <t xml:space="preserve">  Total Asset Retirement Obligations</t>
  </si>
  <si>
    <t>2291508</t>
  </si>
  <si>
    <t>2291508 Noncurrent Liab-Pension Benefit Obligation</t>
  </si>
  <si>
    <t xml:space="preserve">      3.5-</t>
  </si>
  <si>
    <t>2291510</t>
  </si>
  <si>
    <t>2291510 OPEB EGC 158 Benefit Obligation - Non Current</t>
  </si>
  <si>
    <t xml:space="preserve">     39.5-</t>
  </si>
  <si>
    <t xml:space="preserve">  Total Pension and OPEB Liabilities</t>
  </si>
  <si>
    <t xml:space="preserve">      6.0-</t>
  </si>
  <si>
    <t>Other (NC Liab)</t>
  </si>
  <si>
    <t>2291080</t>
  </si>
  <si>
    <t>2291080 Deferred Compensation - Executives</t>
  </si>
  <si>
    <t xml:space="preserve">      4.0-</t>
  </si>
  <si>
    <t>2299200</t>
  </si>
  <si>
    <t>2299200 Deferred Credit - Non Current</t>
  </si>
  <si>
    <t xml:space="preserve">     55.2-</t>
  </si>
  <si>
    <t xml:space="preserve">  Total Other (NC Liab)</t>
  </si>
  <si>
    <t xml:space="preserve">      7.9-</t>
  </si>
  <si>
    <t xml:space="preserve">  NONCURRRENT LIABILITIES SUBTOTAL</t>
  </si>
  <si>
    <t xml:space="preserve">      6.6</t>
  </si>
  <si>
    <t xml:space="preserve">  TOTAL LIABILITIES &amp; CAPITAL</t>
  </si>
  <si>
    <t xml:space="preserve">      7.3-</t>
  </si>
  <si>
    <t xml:space="preserve"> 2</t>
  </si>
  <si>
    <t>FERC Financial Statements</t>
  </si>
  <si>
    <t>2024.01 -2024.01</t>
  </si>
  <si>
    <t>2025.02 -2025.02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</si>
  <si>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</si>
  <si>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</si>
  <si>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</si>
  <si>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</si>
  <si>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</si>
  <si>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</si>
  <si>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</si>
  <si>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</si>
  <si>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</si>
  <si>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</si>
  <si>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</si>
  <si>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</si>
  <si>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</si>
  <si>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</si>
  <si>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ASSETS &amp; OTHER DEBITS:</t>
  </si>
  <si>
    <t xml:space="preserve"> UTILITY PLANT:</t>
  </si>
  <si>
    <t>9101000</t>
  </si>
  <si>
    <t>9101000 Plant in Service</t>
  </si>
  <si>
    <t>9106000</t>
  </si>
  <si>
    <t>9106000 Completed Construction not Classified-Gas</t>
  </si>
  <si>
    <t>9114000</t>
  </si>
  <si>
    <t>9114000 Plant Acquisition Adjustments</t>
  </si>
  <si>
    <t xml:space="preserve"> Utility Plant (101,-106,114)</t>
  </si>
  <si>
    <t>9107000</t>
  </si>
  <si>
    <t>9107000 Construction Work in Progress</t>
  </si>
  <si>
    <t xml:space="preserve"> Construction Work in Progress (107)</t>
  </si>
  <si>
    <t xml:space="preserve">  Total Utility Plant (Gross)</t>
  </si>
  <si>
    <t>9108000</t>
  </si>
  <si>
    <t>9108000 Accumulated Depreciation-Utility Plant</t>
  </si>
  <si>
    <t>9115000</t>
  </si>
  <si>
    <t>9115000 Accum Prov for Amort of Plant Acquisition Adjust</t>
  </si>
  <si>
    <t xml:space="preserve"> Accum Prov for Depr &amp; Amort (108,111,115)</t>
  </si>
  <si>
    <t xml:space="preserve">  Net Utility Plant</t>
  </si>
  <si>
    <t xml:space="preserve">   Total Net Utility Plant</t>
  </si>
  <si>
    <t>9117300</t>
  </si>
  <si>
    <t>9117300 Gas Stored in Reservoirs and Pipelines-Noncurrent</t>
  </si>
  <si>
    <t xml:space="preserve">  Gas Stored Underground, Non-Curr. (117)</t>
  </si>
  <si>
    <t xml:space="preserve">    TOTAL UTILITY PLANT</t>
  </si>
  <si>
    <t>OTHER PROPERTY &amp; INVESTMENTS:</t>
  </si>
  <si>
    <t>9128000</t>
  </si>
  <si>
    <t>9128000 Other Special Funds</t>
  </si>
  <si>
    <t>Other Special Funds (128)</t>
  </si>
  <si>
    <t xml:space="preserve">  TOTAL OTHER PROPERTY &amp; INVESTMENTS</t>
  </si>
  <si>
    <t>CURRENT &amp; ACCRUED ASSETS:</t>
  </si>
  <si>
    <t>9131000</t>
  </si>
  <si>
    <t>9131000 Cash</t>
  </si>
  <si>
    <t>Cash (131)</t>
  </si>
  <si>
    <t>9135000</t>
  </si>
  <si>
    <t>9135000 Working Funds</t>
  </si>
  <si>
    <t>Working Fund (135)</t>
  </si>
  <si>
    <t>9142000</t>
  </si>
  <si>
    <t>9142000 Customer Accounts Receivable</t>
  </si>
  <si>
    <t>Customer Accounts Receivable (142)</t>
  </si>
  <si>
    <t>9143000</t>
  </si>
  <si>
    <t>9143000 Other Accounts Receivable</t>
  </si>
  <si>
    <t>Other Accounts Recevable (143)</t>
  </si>
  <si>
    <t>9144000</t>
  </si>
  <si>
    <t>9144000 Accumulated Provision for Uncollectible Accounts</t>
  </si>
  <si>
    <t>Accum Prov - Uncollectible Accts (144)</t>
  </si>
  <si>
    <t>9146000</t>
  </si>
  <si>
    <t>9146000 Accounts Receivable from Associated Companies</t>
  </si>
  <si>
    <t>Accts Receivable from Assoc. Co.'s (146)</t>
  </si>
  <si>
    <t>9154000</t>
  </si>
  <si>
    <t>9154000 Plant Materials &amp; Operating Supplies</t>
  </si>
  <si>
    <t>Plant Materials &amp; Operating Supplies (154)</t>
  </si>
  <si>
    <t>9164100</t>
  </si>
  <si>
    <t>9164100 Gas Stored - Current</t>
  </si>
  <si>
    <t>Gas Stored Underground - Current (164.1)</t>
  </si>
  <si>
    <t>9165000</t>
  </si>
  <si>
    <t>9165000 Prepayments</t>
  </si>
  <si>
    <t>Prepayments (165)</t>
  </si>
  <si>
    <t>9173000</t>
  </si>
  <si>
    <t>9173000 Accrued Utility Revenues</t>
  </si>
  <si>
    <t>Accrued Utility Revenues (173)</t>
  </si>
  <si>
    <t>9174000</t>
  </si>
  <si>
    <t>9174000 Miscellaneous Current &amp; Accrued Assets</t>
  </si>
  <si>
    <t>Misc. Current &amp; Accrued Assets (174)</t>
  </si>
  <si>
    <t xml:space="preserve">  TOTAL CURRENT &amp; ACCRUED ASSETS</t>
  </si>
  <si>
    <t>DEFERRED DEBITS:</t>
  </si>
  <si>
    <t>9181000</t>
  </si>
  <si>
    <t>9181000 Unamortized Debt Expense</t>
  </si>
  <si>
    <t>Unamortized Debt Expenses (181)</t>
  </si>
  <si>
    <t>9182300</t>
  </si>
  <si>
    <t>9182300 Other Regulatory Assets</t>
  </si>
  <si>
    <t>Other Regulatory Assets (182.3)</t>
  </si>
  <si>
    <t>9186000</t>
  </si>
  <si>
    <t>9186000 Miscellaneous Deferred Debits</t>
  </si>
  <si>
    <t>Miscellaneous Deferred Debits (186)</t>
  </si>
  <si>
    <t>9190000</t>
  </si>
  <si>
    <t>9190000 Accumulated Deferred Income Taxes</t>
  </si>
  <si>
    <t>Accumulated Deferred Income Taxes (190)</t>
  </si>
  <si>
    <t>9191000</t>
  </si>
  <si>
    <t>9191000 Unrecovered Purchased Gas Costs</t>
  </si>
  <si>
    <t>Unrecoverd Purchased Gas Costs (191)</t>
  </si>
  <si>
    <t xml:space="preserve">  TOTAL DEFERRED DEBITS</t>
  </si>
  <si>
    <t xml:space="preserve">   TOTAL ASSETS &amp; OTHER DEBITS</t>
  </si>
  <si>
    <t>LIABILITIES &amp; OTHER CREDITS:</t>
  </si>
  <si>
    <t xml:space="preserve"> PROPRIETARY CAPITAL:</t>
  </si>
  <si>
    <t>9211000</t>
  </si>
  <si>
    <t>9211000 Miscellaneous Paid-In Capital</t>
  </si>
  <si>
    <t>Other Paid-In-Capital (208-211)</t>
  </si>
  <si>
    <t>9216000</t>
  </si>
  <si>
    <t>9216000 Unappropriated Retained Earnings</t>
  </si>
  <si>
    <t>Retained Earnings - Prior Year Balance</t>
  </si>
  <si>
    <t>Current Year Profit</t>
  </si>
  <si>
    <t>Retained Earnings (215, 215.1, 216)</t>
  </si>
  <si>
    <t xml:space="preserve">  TOTAL PROPRIETARY CAPITAL</t>
  </si>
  <si>
    <t>LONG TERM DEBT:</t>
  </si>
  <si>
    <t>9223000</t>
  </si>
  <si>
    <t>9223000 Advances from Associated Companies</t>
  </si>
  <si>
    <t>Advances From Associated Companies (223)</t>
  </si>
  <si>
    <t>9225000</t>
  </si>
  <si>
    <t>9225000 Unamortized premium on long-term debt.</t>
  </si>
  <si>
    <t>Unamort Premium on Long-Term Debt (225)</t>
  </si>
  <si>
    <t xml:space="preserve">  TOTAL LONG TERM DEBT</t>
  </si>
  <si>
    <t>OTHER NON-CURRENT LIABILITIES:</t>
  </si>
  <si>
    <t>9228300</t>
  </si>
  <si>
    <t>9228300 Accumulated Provision for Pensions &amp; Benefits</t>
  </si>
  <si>
    <t>Accum Prov for Pensions &amp; Benefits (228.3)</t>
  </si>
  <si>
    <t>9230000</t>
  </si>
  <si>
    <t>9230000 Asset Retirement Obligation</t>
  </si>
  <si>
    <t>Asset Retirement Obligation (230)</t>
  </si>
  <si>
    <t xml:space="preserve">  TOTAL OTHER NON-CURRENT LIABILITIES</t>
  </si>
  <si>
    <t>CURRENT &amp; ACCRUED LIABILITIES:</t>
  </si>
  <si>
    <t>9232000</t>
  </si>
  <si>
    <t>9232000 Accounts Payable</t>
  </si>
  <si>
    <t>Accounts Payable (232)</t>
  </si>
  <si>
    <t>9233000</t>
  </si>
  <si>
    <t>9233000 Notes Payable to Associated Companies</t>
  </si>
  <si>
    <t>Notes Payable to Assoc Companies (233)</t>
  </si>
  <si>
    <t>9234000</t>
  </si>
  <si>
    <t>9234000 Accounts Payable to Associated Companies</t>
  </si>
  <si>
    <t>Accounts Payable to Assoc Companies (234)</t>
  </si>
  <si>
    <t>9235000</t>
  </si>
  <si>
    <t>9235000 Customer Deposits</t>
  </si>
  <si>
    <t>Customer Deposits (235)</t>
  </si>
  <si>
    <t>9236000</t>
  </si>
  <si>
    <t>9236000 Taxes Accrued</t>
  </si>
  <si>
    <t>Taxes Accrued (236)</t>
  </si>
  <si>
    <t>9237000</t>
  </si>
  <si>
    <t>9237000 Interest Accrued</t>
  </si>
  <si>
    <t>Interest Accrued (237)</t>
  </si>
  <si>
    <t>9241000</t>
  </si>
  <si>
    <t>9241000 Tax Collections Payable</t>
  </si>
  <si>
    <t>Tax Collections payable (241)</t>
  </si>
  <si>
    <t>9242000</t>
  </si>
  <si>
    <t>9242000 Miscellaneous Current &amp; Accrued Liabilities</t>
  </si>
  <si>
    <t>Misc Current &amp; Accrued Liabilities (242)</t>
  </si>
  <si>
    <t xml:space="preserve">  TOTAL CURRENT &amp; ACCRUED LIABILITIES</t>
  </si>
  <si>
    <t>DEFERRED CREDITS:</t>
  </si>
  <si>
    <t>9252000</t>
  </si>
  <si>
    <t>9252000 Customer Advances for Construction</t>
  </si>
  <si>
    <t>Customer Advances for Construction (252)</t>
  </si>
  <si>
    <t>9253000</t>
  </si>
  <si>
    <t>9253000 Other Deferred Credits</t>
  </si>
  <si>
    <t>Other Deferred Credits (253)</t>
  </si>
  <si>
    <t>9254000</t>
  </si>
  <si>
    <t>9254000 Other Regulatory Liabilities</t>
  </si>
  <si>
    <t>Other Regulatory Liabilities (254)</t>
  </si>
  <si>
    <t>9282000</t>
  </si>
  <si>
    <t>9282000 Accumulated Deferred Income Taxes-Other Property</t>
  </si>
  <si>
    <t>9283000</t>
  </si>
  <si>
    <t>9283000 Accumulated Deferred Income Taxes-Other</t>
  </si>
  <si>
    <t>Accum Deferred Income Taxes (281-283)</t>
  </si>
  <si>
    <t xml:space="preserve">  TOTAL DEFERRED CREDITS</t>
  </si>
  <si>
    <t xml:space="preserve">   TOTAL LIABILITIES &amp; OTHER CREDITS</t>
  </si>
  <si>
    <t>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</si>
</sst>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/dd/yy"/>
    <numFmt numFmtId="167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Calibri"/>
      <family val="2"/>
    </font>
    <font>
      <sz val="16"/>
      <name val="Arial"/>
      <family val="2"/>
    </font>
    <font>
      <b/>
      <u/>
      <sz val="10"/>
      <color rgb="FF7030A0"/>
      <name val="Arial"/>
      <family val="2"/>
    </font>
    <font>
      <b/>
      <u/>
      <sz val="10"/>
      <name val="Arial"/>
      <family val="2"/>
    </font>
    <font>
      <b/>
      <sz val="12"/>
      <name val="Arial Narrow"/>
      <family val="2"/>
    </font>
    <font>
      <sz val="10"/>
      <color rgb="FF7030A0"/>
      <name val="Arial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u val="singleAccounting"/>
      <sz val="10"/>
      <color rgb="FF7030A0"/>
      <name val="Arial"/>
      <family val="2"/>
    </font>
    <font>
      <u/>
      <sz val="10"/>
      <color rgb="FF7030A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u/>
      <sz val="10"/>
      <color rgb="FF0000FF"/>
      <name val="Arial"/>
      <family val="2"/>
    </font>
    <font>
      <sz val="9"/>
      <color rgb="FF0000FF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4" fontId="8" fillId="0" borderId="0" xfId="2" applyNumberFormat="1" applyFont="1"/>
    <xf numFmtId="164" fontId="1" fillId="0" borderId="0" xfId="2" applyNumberFormat="1" applyFont="1"/>
    <xf numFmtId="10" fontId="8" fillId="0" borderId="0" xfId="3" applyNumberFormat="1" applyFont="1"/>
    <xf numFmtId="0" fontId="9" fillId="0" borderId="0" xfId="0" applyFont="1"/>
    <xf numFmtId="0" fontId="10" fillId="0" borderId="0" xfId="0" applyFont="1" applyFill="1"/>
    <xf numFmtId="0" fontId="11" fillId="0" borderId="0" xfId="0" applyFont="1"/>
    <xf numFmtId="165" fontId="11" fillId="0" borderId="0" xfId="1" applyNumberFormat="1" applyFont="1"/>
    <xf numFmtId="0" fontId="12" fillId="0" borderId="1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43" fontId="12" fillId="0" borderId="2" xfId="5" applyFont="1" applyFill="1" applyBorder="1" applyAlignment="1">
      <alignment horizontal="center"/>
    </xf>
    <xf numFmtId="0" fontId="1" fillId="0" borderId="0" xfId="0" applyFont="1" applyFill="1"/>
    <xf numFmtId="0" fontId="12" fillId="0" borderId="3" xfId="4" applyFont="1" applyBorder="1" applyAlignment="1">
      <alignment horizontal="center" wrapText="1"/>
    </xf>
    <xf numFmtId="0" fontId="12" fillId="0" borderId="4" xfId="4" applyFont="1" applyBorder="1" applyAlignment="1">
      <alignment horizontal="center" wrapText="1"/>
    </xf>
    <xf numFmtId="166" fontId="12" fillId="0" borderId="4" xfId="0" applyNumberFormat="1" applyFont="1" applyBorder="1" applyAlignment="1">
      <alignment horizontal="center"/>
    </xf>
    <xf numFmtId="43" fontId="12" fillId="0" borderId="4" xfId="5" applyFont="1" applyFill="1" applyBorder="1" applyAlignment="1">
      <alignment horizontal="center"/>
    </xf>
    <xf numFmtId="10" fontId="8" fillId="0" borderId="0" xfId="0" applyNumberFormat="1" applyFont="1" applyFill="1"/>
    <xf numFmtId="164" fontId="8" fillId="0" borderId="0" xfId="2" applyNumberFormat="1" applyFont="1" applyFill="1"/>
    <xf numFmtId="37" fontId="8" fillId="0" borderId="0" xfId="0" applyNumberFormat="1" applyFont="1" applyFill="1"/>
    <xf numFmtId="164" fontId="13" fillId="0" borderId="0" xfId="2" applyNumberFormat="1" applyFont="1" applyFill="1"/>
    <xf numFmtId="37" fontId="14" fillId="0" borderId="0" xfId="0" applyNumberFormat="1" applyFont="1" applyFill="1"/>
    <xf numFmtId="0" fontId="11" fillId="0" borderId="0" xfId="0" applyFont="1" applyFill="1"/>
    <xf numFmtId="0" fontId="7" fillId="0" borderId="0" xfId="0" applyFont="1" applyFill="1"/>
    <xf numFmtId="164" fontId="13" fillId="0" borderId="0" xfId="2" applyNumberFormat="1" applyFont="1"/>
    <xf numFmtId="10" fontId="14" fillId="0" borderId="0" xfId="3" applyNumberFormat="1" applyFont="1"/>
    <xf numFmtId="9" fontId="8" fillId="0" borderId="0" xfId="3" applyFont="1"/>
    <xf numFmtId="166" fontId="8" fillId="0" borderId="0" xfId="0" applyNumberFormat="1" applyFont="1" applyFill="1" applyAlignment="1">
      <alignment horizontal="center"/>
    </xf>
    <xf numFmtId="37" fontId="8" fillId="0" borderId="0" xfId="0" applyNumberFormat="1" applyFont="1"/>
    <xf numFmtId="167" fontId="8" fillId="0" borderId="0" xfId="0" applyNumberFormat="1" applyFont="1"/>
    <xf numFmtId="37" fontId="14" fillId="0" borderId="0" xfId="0" applyNumberFormat="1" applyFont="1"/>
    <xf numFmtId="167" fontId="14" fillId="0" borderId="0" xfId="0" applyNumberFormat="1" applyFont="1"/>
    <xf numFmtId="165" fontId="8" fillId="0" borderId="0" xfId="0" applyNumberFormat="1" applyFont="1"/>
    <xf numFmtId="165" fontId="1" fillId="0" borderId="0" xfId="0" applyNumberFormat="1" applyFont="1" applyFill="1"/>
    <xf numFmtId="167" fontId="8" fillId="0" borderId="0" xfId="0" applyNumberFormat="1" applyFont="1" applyBorder="1"/>
    <xf numFmtId="164" fontId="8" fillId="0" borderId="0" xfId="0" applyNumberFormat="1" applyFont="1"/>
    <xf numFmtId="0" fontId="0" fillId="0" borderId="0" xfId="0" applyFont="1"/>
    <xf numFmtId="10" fontId="15" fillId="0" borderId="0" xfId="0" applyNumberFormat="1" applyFont="1" applyFill="1"/>
    <xf numFmtId="0" fontId="16" fillId="0" borderId="0" xfId="0" applyFont="1"/>
    <xf numFmtId="0" fontId="17" fillId="2" borderId="5" xfId="0" applyFont="1" applyFill="1" applyBorder="1"/>
    <xf numFmtId="0" fontId="17" fillId="2" borderId="6" xfId="0" applyFont="1" applyFill="1" applyBorder="1"/>
    <xf numFmtId="0" fontId="18" fillId="2" borderId="6" xfId="0" applyFont="1" applyFill="1" applyBorder="1"/>
    <xf numFmtId="0" fontId="17" fillId="2" borderId="7" xfId="0" applyFont="1" applyFill="1" applyBorder="1"/>
    <xf numFmtId="49" fontId="19" fillId="3" borderId="8" xfId="0" applyNumberFormat="1" applyFont="1" applyFill="1" applyBorder="1"/>
    <xf numFmtId="49" fontId="19" fillId="3" borderId="9" xfId="0" applyNumberFormat="1" applyFont="1" applyFill="1" applyBorder="1"/>
    <xf numFmtId="49" fontId="19" fillId="4" borderId="9" xfId="0" applyNumberFormat="1" applyFont="1" applyFill="1" applyBorder="1"/>
    <xf numFmtId="0" fontId="19" fillId="3" borderId="9" xfId="0" applyFont="1" applyFill="1" applyBorder="1"/>
    <xf numFmtId="49" fontId="19" fillId="3" borderId="10" xfId="0" applyNumberFormat="1" applyFont="1" applyFill="1" applyBorder="1"/>
    <xf numFmtId="49" fontId="19" fillId="3" borderId="11" xfId="0" applyNumberFormat="1" applyFont="1" applyFill="1" applyBorder="1" applyAlignment="1">
      <alignment horizontal="right"/>
    </xf>
    <xf numFmtId="4" fontId="19" fillId="3" borderId="9" xfId="0" applyNumberFormat="1" applyFont="1" applyFill="1" applyBorder="1"/>
    <xf numFmtId="49" fontId="19" fillId="3" borderId="12" xfId="0" applyNumberFormat="1" applyFont="1" applyFill="1" applyBorder="1" applyAlignment="1">
      <alignment horizontal="right"/>
    </xf>
    <xf numFmtId="49" fontId="19" fillId="5" borderId="8" xfId="0" applyNumberFormat="1" applyFont="1" applyFill="1" applyBorder="1"/>
    <xf numFmtId="49" fontId="19" fillId="5" borderId="9" xfId="0" applyNumberFormat="1" applyFont="1" applyFill="1" applyBorder="1"/>
    <xf numFmtId="4" fontId="19" fillId="5" borderId="9" xfId="0" applyNumberFormat="1" applyFont="1" applyFill="1" applyBorder="1"/>
    <xf numFmtId="49" fontId="19" fillId="5" borderId="10" xfId="0" applyNumberFormat="1" applyFont="1" applyFill="1" applyBorder="1"/>
    <xf numFmtId="0" fontId="19" fillId="5" borderId="9" xfId="0" applyFont="1" applyFill="1" applyBorder="1"/>
    <xf numFmtId="49" fontId="19" fillId="5" borderId="12" xfId="0" applyNumberFormat="1" applyFont="1" applyFill="1" applyBorder="1"/>
    <xf numFmtId="49" fontId="19" fillId="5" borderId="13" xfId="0" applyNumberFormat="1" applyFont="1" applyFill="1" applyBorder="1"/>
    <xf numFmtId="49" fontId="19" fillId="4" borderId="13" xfId="0" applyNumberFormat="1" applyFont="1" applyFill="1" applyBorder="1"/>
    <xf numFmtId="0" fontId="19" fillId="5" borderId="13" xfId="0" applyFont="1" applyFill="1" applyBorder="1"/>
    <xf numFmtId="49" fontId="19" fillId="5" borderId="0" xfId="0" applyNumberFormat="1" applyFont="1" applyFill="1"/>
    <xf numFmtId="49" fontId="19" fillId="3" borderId="5" xfId="0" applyNumberFormat="1" applyFont="1" applyFill="1" applyBorder="1" applyAlignment="1">
      <alignment horizontal="right"/>
    </xf>
    <xf numFmtId="49" fontId="17" fillId="6" borderId="14" xfId="0" applyNumberFormat="1" applyFont="1" applyFill="1" applyBorder="1"/>
    <xf numFmtId="49" fontId="17" fillId="6" borderId="15" xfId="0" applyNumberFormat="1" applyFont="1" applyFill="1" applyBorder="1"/>
    <xf numFmtId="4" fontId="17" fillId="6" borderId="15" xfId="0" applyNumberFormat="1" applyFont="1" applyFill="1" applyBorder="1"/>
    <xf numFmtId="49" fontId="17" fillId="6" borderId="9" xfId="0" applyNumberFormat="1" applyFont="1" applyFill="1" applyBorder="1"/>
    <xf numFmtId="10" fontId="15" fillId="0" borderId="0" xfId="0" applyNumberFormat="1" applyFont="1"/>
    <xf numFmtId="166" fontId="15" fillId="0" borderId="0" xfId="0" applyNumberFormat="1" applyFont="1" applyFill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" fontId="20" fillId="0" borderId="6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9" fillId="7" borderId="9" xfId="0" applyNumberFormat="1" applyFont="1" applyFill="1" applyBorder="1"/>
    <xf numFmtId="4" fontId="0" fillId="0" borderId="0" xfId="0" applyNumberFormat="1"/>
    <xf numFmtId="0" fontId="2" fillId="8" borderId="0" xfId="0" applyFont="1" applyFill="1"/>
    <xf numFmtId="0" fontId="1" fillId="8" borderId="0" xfId="0" applyFont="1" applyFill="1"/>
    <xf numFmtId="0" fontId="15" fillId="8" borderId="0" xfId="0" applyFont="1" applyFill="1"/>
    <xf numFmtId="0" fontId="3" fillId="8" borderId="0" xfId="0" applyFont="1" applyFill="1" applyAlignment="1">
      <alignment horizontal="left" vertical="center" indent="1"/>
    </xf>
    <xf numFmtId="0" fontId="4" fillId="8" borderId="0" xfId="0" applyFont="1" applyFill="1"/>
    <xf numFmtId="0" fontId="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14" fontId="5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7" fillId="8" borderId="0" xfId="0" applyFont="1" applyFill="1"/>
    <xf numFmtId="164" fontId="8" fillId="8" borderId="0" xfId="2" applyNumberFormat="1" applyFont="1" applyFill="1"/>
    <xf numFmtId="164" fontId="1" fillId="8" borderId="0" xfId="2" applyNumberFormat="1" applyFont="1" applyFill="1"/>
    <xf numFmtId="10" fontId="15" fillId="8" borderId="0" xfId="0" applyNumberFormat="1" applyFont="1" applyFill="1"/>
    <xf numFmtId="10" fontId="15" fillId="8" borderId="0" xfId="3" applyNumberFormat="1" applyFont="1" applyFill="1"/>
    <xf numFmtId="0" fontId="9" fillId="8" borderId="0" xfId="0" applyFont="1" applyFill="1"/>
    <xf numFmtId="0" fontId="10" fillId="8" borderId="0" xfId="0" applyFont="1" applyFill="1"/>
    <xf numFmtId="0" fontId="11" fillId="8" borderId="0" xfId="0" applyFont="1" applyFill="1"/>
    <xf numFmtId="165" fontId="11" fillId="8" borderId="0" xfId="1" applyNumberFormat="1" applyFont="1" applyFill="1"/>
    <xf numFmtId="0" fontId="12" fillId="8" borderId="1" xfId="4" applyFont="1" applyFill="1" applyBorder="1" applyAlignment="1">
      <alignment horizontal="center"/>
    </xf>
    <xf numFmtId="0" fontId="12" fillId="8" borderId="2" xfId="4" applyFont="1" applyFill="1" applyBorder="1" applyAlignment="1">
      <alignment horizontal="center"/>
    </xf>
    <xf numFmtId="43" fontId="12" fillId="8" borderId="2" xfId="5" applyFont="1" applyFill="1" applyBorder="1" applyAlignment="1">
      <alignment horizontal="center"/>
    </xf>
    <xf numFmtId="0" fontId="12" fillId="8" borderId="3" xfId="4" applyFont="1" applyFill="1" applyBorder="1" applyAlignment="1">
      <alignment horizontal="center" wrapText="1"/>
    </xf>
    <xf numFmtId="0" fontId="12" fillId="8" borderId="4" xfId="4" applyFont="1" applyFill="1" applyBorder="1" applyAlignment="1">
      <alignment horizontal="center" wrapText="1"/>
    </xf>
    <xf numFmtId="166" fontId="12" fillId="8" borderId="4" xfId="0" applyNumberFormat="1" applyFont="1" applyFill="1" applyBorder="1" applyAlignment="1">
      <alignment horizontal="center"/>
    </xf>
    <xf numFmtId="43" fontId="12" fillId="8" borderId="4" xfId="5" applyFont="1" applyFill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164" fontId="15" fillId="8" borderId="0" xfId="2" applyNumberFormat="1" applyFont="1" applyFill="1"/>
    <xf numFmtId="37" fontId="15" fillId="8" borderId="0" xfId="0" applyNumberFormat="1" applyFont="1" applyFill="1"/>
    <xf numFmtId="37" fontId="8" fillId="8" borderId="0" xfId="0" applyNumberFormat="1" applyFont="1" applyFill="1"/>
    <xf numFmtId="167" fontId="8" fillId="8" borderId="0" xfId="0" applyNumberFormat="1" applyFont="1" applyFill="1"/>
    <xf numFmtId="10" fontId="8" fillId="8" borderId="0" xfId="0" applyNumberFormat="1" applyFont="1" applyFill="1"/>
    <xf numFmtId="166" fontId="15" fillId="8" borderId="0" xfId="0" quotePrefix="1" applyNumberFormat="1" applyFont="1" applyFill="1" applyAlignment="1">
      <alignment horizontal="center"/>
    </xf>
    <xf numFmtId="166" fontId="8" fillId="8" borderId="0" xfId="0" applyNumberFormat="1" applyFont="1" applyFill="1" applyAlignment="1">
      <alignment horizontal="center"/>
    </xf>
    <xf numFmtId="164" fontId="13" fillId="8" borderId="0" xfId="2" applyNumberFormat="1" applyFont="1" applyFill="1"/>
    <xf numFmtId="37" fontId="21" fillId="8" borderId="0" xfId="0" applyNumberFormat="1" applyFont="1" applyFill="1"/>
    <xf numFmtId="37" fontId="14" fillId="8" borderId="0" xfId="0" applyNumberFormat="1" applyFont="1" applyFill="1"/>
    <xf numFmtId="167" fontId="14" fillId="8" borderId="0" xfId="0" applyNumberFormat="1" applyFont="1" applyFill="1"/>
    <xf numFmtId="0" fontId="22" fillId="8" borderId="0" xfId="0" applyFont="1" applyFill="1"/>
    <xf numFmtId="165" fontId="8" fillId="8" borderId="0" xfId="0" applyNumberFormat="1" applyFont="1" applyFill="1"/>
    <xf numFmtId="167" fontId="8" fillId="8" borderId="0" xfId="0" applyNumberFormat="1" applyFont="1" applyFill="1" applyBorder="1"/>
    <xf numFmtId="10" fontId="21" fillId="8" borderId="0" xfId="3" applyNumberFormat="1" applyFont="1" applyFill="1"/>
    <xf numFmtId="10" fontId="8" fillId="8" borderId="0" xfId="3" applyNumberFormat="1" applyFont="1" applyFill="1"/>
    <xf numFmtId="9" fontId="8" fillId="8" borderId="0" xfId="3" applyNumberFormat="1" applyFont="1" applyFill="1"/>
    <xf numFmtId="164" fontId="15" fillId="8" borderId="0" xfId="0" applyNumberFormat="1" applyFont="1" applyFill="1"/>
    <xf numFmtId="4" fontId="0" fillId="0" borderId="0" xfId="0" applyNumberFormat="1" applyFont="1"/>
    <xf numFmtId="44" fontId="0" fillId="0" borderId="0" xfId="2" applyFont="1"/>
  </cellXfs>
  <cellStyles count="6">
    <cellStyle name="Comma" xfId="1" builtinId="3"/>
    <cellStyle name="Comma 10" xfId="5" xr:uid="{00000000-0005-0000-0000-000001000000}"/>
    <cellStyle name="Currency" xfId="2" builtinId="4"/>
    <cellStyle name="Normal" xfId="0" builtinId="0"/>
    <cellStyle name="Normal_ANRE1COM" xfId="4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CCFFFF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ancial%20Models\IT\IT%20Financial%20Model%20Tool\Nisource%20-%20MTC%20Financial%20Management%20Tool%20v20%20(11.1.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ancial%20Models\IT\IT%20Financial%20Model%20Tool\2006-08-08%20Nisource%20-%20IT%20Financial%20Management%20Tool_Amendment%203%20Upd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MD\Rate%20Case\2008\Class%20Cost%20of%20Service\Sep%2012.%202008\Demand.Commodity%20Stud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erate\CMD\ratecase\1995\EXH10.WK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PayorConsolidated\Accounts\Blue%20Cross\Financials\2003\05\PYR_SVC_BLUERI_AP%20IMA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16\Schedules\Schedule%20M%20(Revenues)\Sch%20M%20-%20Revenue%20and%20Rate%20Design%20(Forecasted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Users\PFischerRCC\Documents\(Final)%20-%20CKY%20Cost%20of%20Service%20Schedules%20A%20-%20K%20(Base%20Period%20TME%208-31-16,%20Forecast%20Period%20TME%2012-31-1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ancial%20Models\IT\IT%20Financial%20Model%20Tool\Financial%20Models\Nisource%20-%20Customer%20Contact%20Center%20Financial%20Management%20Tool%20v1%20(10.18.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notes\data\Schedule%20E%20-%20Income%20Taxes\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KY\Rate%20Case%20-%202009\Rate%20Case%20Schedules\Base\Schedule%20C%20-%20Operating%20Income\Operating%20Incom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NU%20Return%20on%20Rate%20Base\2003\2003%203rd%20Qtr\NH%20Return%20on%20Rate%20Base%20ReportFiled%20-%2009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KY\Ratecase%20-%202007\Schedules\Workpapers\Payroll%20Tax%20Adjust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~1\staylor\LOCALS~1\Temp\notesC9812B\CMD%20-%20Cost%20of%20Service%2011-30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CarlouJ\Local%20Settings\Temporary%20Internet%20Files\OLK8\208522\0901Wellpoi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Documents%20and%20Settings\guajpae1\Local%20Settings\Temporary%20Internet%20Files\OLK17\03%202005%20StorageClose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notes\data\Schedule%20B%20-%20Rate%20Base%20&amp;%20Balance%20Sheet\B-2%20Plant%20&amp;%20Propert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Users\cmachesney\AppData\Local\Microsoft\Windows\Temporary%20Internet%20Files\Content.Outlook\BE4EFS30\Plant%20D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perler\My%20Documents\Cendant\Denver%20Resource%20Baselines\Asset%20Tracking%2010_16_01.Lee1%20Rev%20P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entucky\2024\Update\FERC%20BS%20Jan%202024%20-%20Feb%202025.xlsx" TargetMode="External"/><Relationship Id="rId1" Type="http://schemas.openxmlformats.org/officeDocument/2006/relationships/externalLinkPath" Target="FERC%20BS%20Jan%202024%20-%20Feb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Users\u121726\AppData\Local\Temp\notesC9812B\CMD%202013%20Rate%20Case%20-%20Cost%20of%20Serv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gv\RATECASE\2006%20Rate%20Case%20TME%2012-31-05,%20Proforma%209-30-06\Revenue\TS1&amp;TS2splitworksheet-2005-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PA\Rate%20Case\2008\Forecasted\Adjustments%20-%20O&amp;M%20Expense\Projected%20CAP%20for%20PA%20rate%20case%20test%20year%209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M9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>
            <v>1</v>
          </cell>
          <cell r="B6">
            <v>76</v>
          </cell>
          <cell r="C6">
            <v>-96</v>
          </cell>
          <cell r="D6">
            <v>0</v>
          </cell>
          <cell r="E6">
            <v>-191</v>
          </cell>
          <cell r="F6">
            <v>0</v>
          </cell>
          <cell r="G6">
            <v>-89</v>
          </cell>
          <cell r="H6">
            <v>-104</v>
          </cell>
          <cell r="I6">
            <v>-49</v>
          </cell>
          <cell r="J6">
            <v>-100</v>
          </cell>
          <cell r="K6">
            <v>-32</v>
          </cell>
          <cell r="L6">
            <v>-16</v>
          </cell>
          <cell r="M6">
            <v>-414</v>
          </cell>
          <cell r="P6">
            <v>-1015</v>
          </cell>
          <cell r="S6">
            <v>-601.89285714285711</v>
          </cell>
          <cell r="T6">
            <v>-1015</v>
          </cell>
          <cell r="U6">
            <v>-750</v>
          </cell>
          <cell r="V6">
            <v>-601.89285714285711</v>
          </cell>
          <cell r="W6">
            <v>-374</v>
          </cell>
          <cell r="X6">
            <v>-405</v>
          </cell>
          <cell r="Y6">
            <v>-317.07142857142856</v>
          </cell>
          <cell r="AA6">
            <v>0</v>
          </cell>
          <cell r="AB6">
            <v>-12.178571428571429</v>
          </cell>
          <cell r="AF6">
            <v>0</v>
          </cell>
          <cell r="AG6">
            <v>2.6428571428571428</v>
          </cell>
          <cell r="AL6">
            <v>-287</v>
          </cell>
          <cell r="AM6">
            <v>-345</v>
          </cell>
          <cell r="AN6">
            <v>-275.28571428571428</v>
          </cell>
          <cell r="AR6">
            <v>-661</v>
          </cell>
          <cell r="AS6">
            <v>-750</v>
          </cell>
          <cell r="AT6">
            <v>-592.35714285714289</v>
          </cell>
          <cell r="AV6">
            <v>-16.321428571428573</v>
          </cell>
          <cell r="AW6">
            <v>-74.857142857142861</v>
          </cell>
          <cell r="AX6">
            <v>-90.678571428571431</v>
          </cell>
          <cell r="AY6">
            <v>-73.642857142857139</v>
          </cell>
          <cell r="AZ6">
            <v>-27.071428571428573</v>
          </cell>
          <cell r="BA6">
            <v>-34.5</v>
          </cell>
          <cell r="BB6">
            <v>-212.03571428571428</v>
          </cell>
          <cell r="BC6">
            <v>1.5</v>
          </cell>
          <cell r="BD6">
            <v>-59.5</v>
          </cell>
          <cell r="BE6">
            <v>-5.25</v>
          </cell>
          <cell r="BJ6">
            <v>-15</v>
          </cell>
          <cell r="BK6">
            <v>-110</v>
          </cell>
          <cell r="BL6">
            <v>-100</v>
          </cell>
          <cell r="BM6">
            <v>-100</v>
          </cell>
          <cell r="BN6">
            <v>-35</v>
          </cell>
          <cell r="BO6">
            <v>-45</v>
          </cell>
          <cell r="BP6">
            <v>-225</v>
          </cell>
          <cell r="BQ6">
            <v>-40</v>
          </cell>
          <cell r="BR6">
            <v>-80</v>
          </cell>
          <cell r="BS6">
            <v>0</v>
          </cell>
          <cell r="BY6">
            <v>-0.60189285714285712</v>
          </cell>
          <cell r="CB6">
            <v>-1.0149999999999999</v>
          </cell>
          <cell r="CD6">
            <v>-0.60189285714285712</v>
          </cell>
        </row>
        <row r="7">
          <cell r="A7">
            <v>2</v>
          </cell>
          <cell r="B7">
            <v>-33</v>
          </cell>
          <cell r="C7">
            <v>-90</v>
          </cell>
          <cell r="D7">
            <v>-17</v>
          </cell>
          <cell r="E7">
            <v>-151</v>
          </cell>
          <cell r="F7">
            <v>0</v>
          </cell>
          <cell r="G7">
            <v>-111</v>
          </cell>
          <cell r="H7">
            <v>-105</v>
          </cell>
          <cell r="I7">
            <v>-45</v>
          </cell>
          <cell r="J7">
            <v>-97</v>
          </cell>
          <cell r="K7">
            <v>-37</v>
          </cell>
          <cell r="L7">
            <v>-33</v>
          </cell>
          <cell r="M7">
            <v>-706</v>
          </cell>
          <cell r="P7">
            <v>-1425</v>
          </cell>
          <cell r="S7">
            <v>-601.89285714285711</v>
          </cell>
          <cell r="T7">
            <v>-1425</v>
          </cell>
          <cell r="U7">
            <v>-750</v>
          </cell>
          <cell r="V7">
            <v>-601.89285714285711</v>
          </cell>
          <cell r="W7">
            <v>-395</v>
          </cell>
          <cell r="X7">
            <v>-405</v>
          </cell>
          <cell r="Y7">
            <v>-317.07142857142856</v>
          </cell>
          <cell r="AA7">
            <v>0</v>
          </cell>
          <cell r="AB7">
            <v>-12.178571428571429</v>
          </cell>
          <cell r="AF7">
            <v>0</v>
          </cell>
          <cell r="AG7">
            <v>2.6428571428571428</v>
          </cell>
          <cell r="AL7">
            <v>-258</v>
          </cell>
          <cell r="AM7">
            <v>-345</v>
          </cell>
          <cell r="AN7">
            <v>-275.28571428571428</v>
          </cell>
          <cell r="AR7">
            <v>-653</v>
          </cell>
          <cell r="AS7">
            <v>-750</v>
          </cell>
          <cell r="AT7">
            <v>-592.35714285714289</v>
          </cell>
          <cell r="AV7">
            <v>-16.321428571428573</v>
          </cell>
          <cell r="AW7">
            <v>-74.857142857142861</v>
          </cell>
          <cell r="AX7">
            <v>-90.678571428571431</v>
          </cell>
          <cell r="AY7">
            <v>-73.642857142857139</v>
          </cell>
          <cell r="AZ7">
            <v>-27.071428571428573</v>
          </cell>
          <cell r="BA7">
            <v>-34.5</v>
          </cell>
          <cell r="BB7">
            <v>-212.03571428571428</v>
          </cell>
          <cell r="BC7">
            <v>1.5</v>
          </cell>
          <cell r="BD7">
            <v>-59.5</v>
          </cell>
          <cell r="BE7">
            <v>-5.25</v>
          </cell>
          <cell r="BJ7">
            <v>-15</v>
          </cell>
          <cell r="BK7">
            <v>-110</v>
          </cell>
          <cell r="BL7">
            <v>-100</v>
          </cell>
          <cell r="BM7">
            <v>-100</v>
          </cell>
          <cell r="BN7">
            <v>-35</v>
          </cell>
          <cell r="BO7">
            <v>-45</v>
          </cell>
          <cell r="BP7">
            <v>-225</v>
          </cell>
          <cell r="BQ7">
            <v>-40</v>
          </cell>
          <cell r="BR7">
            <v>-80</v>
          </cell>
          <cell r="BS7">
            <v>0</v>
          </cell>
          <cell r="BY7">
            <v>-1.2037857142857142</v>
          </cell>
          <cell r="CB7">
            <v>-2.44</v>
          </cell>
          <cell r="CD7">
            <v>-1.2037857142857142</v>
          </cell>
        </row>
        <row r="8">
          <cell r="A8">
            <v>3</v>
          </cell>
          <cell r="B8">
            <v>-30</v>
          </cell>
          <cell r="C8">
            <v>-84</v>
          </cell>
          <cell r="D8">
            <v>0</v>
          </cell>
          <cell r="E8">
            <v>-163</v>
          </cell>
          <cell r="F8">
            <v>0</v>
          </cell>
          <cell r="G8">
            <v>-33</v>
          </cell>
          <cell r="H8">
            <v>-105</v>
          </cell>
          <cell r="I8">
            <v>-28</v>
          </cell>
          <cell r="J8">
            <v>-86</v>
          </cell>
          <cell r="K8">
            <v>-11</v>
          </cell>
          <cell r="L8">
            <v>0</v>
          </cell>
          <cell r="M8">
            <v>-528</v>
          </cell>
          <cell r="P8">
            <v>-1068</v>
          </cell>
          <cell r="S8">
            <v>-601.89285714285711</v>
          </cell>
          <cell r="T8">
            <v>-1068</v>
          </cell>
          <cell r="U8">
            <v>-750</v>
          </cell>
          <cell r="V8">
            <v>-601.89285714285711</v>
          </cell>
          <cell r="W8">
            <v>-263</v>
          </cell>
          <cell r="X8">
            <v>-405</v>
          </cell>
          <cell r="Y8">
            <v>-317.07142857142856</v>
          </cell>
          <cell r="AA8">
            <v>0</v>
          </cell>
          <cell r="AB8">
            <v>-12.178571428571429</v>
          </cell>
          <cell r="AF8">
            <v>0</v>
          </cell>
          <cell r="AG8">
            <v>2.6428571428571428</v>
          </cell>
          <cell r="AL8">
            <v>-247</v>
          </cell>
          <cell r="AM8">
            <v>-345</v>
          </cell>
          <cell r="AN8">
            <v>-275.28571428571428</v>
          </cell>
          <cell r="AR8">
            <v>-510</v>
          </cell>
          <cell r="AS8">
            <v>-750</v>
          </cell>
          <cell r="AT8">
            <v>-592.35714285714289</v>
          </cell>
          <cell r="AV8">
            <v>-16.321428571428573</v>
          </cell>
          <cell r="AW8">
            <v>-74.857142857142861</v>
          </cell>
          <cell r="AX8">
            <v>-90.678571428571431</v>
          </cell>
          <cell r="AY8">
            <v>-73.642857142857139</v>
          </cell>
          <cell r="AZ8">
            <v>-27.071428571428573</v>
          </cell>
          <cell r="BA8">
            <v>-34.5</v>
          </cell>
          <cell r="BB8">
            <v>-212.03571428571428</v>
          </cell>
          <cell r="BC8">
            <v>1.5</v>
          </cell>
          <cell r="BD8">
            <v>-59.5</v>
          </cell>
          <cell r="BE8">
            <v>-5.25</v>
          </cell>
          <cell r="BJ8">
            <v>-15</v>
          </cell>
          <cell r="BK8">
            <v>-110</v>
          </cell>
          <cell r="BL8">
            <v>-100</v>
          </cell>
          <cell r="BM8">
            <v>-100</v>
          </cell>
          <cell r="BN8">
            <v>-35</v>
          </cell>
          <cell r="BO8">
            <v>-45</v>
          </cell>
          <cell r="BP8">
            <v>-225</v>
          </cell>
          <cell r="BQ8">
            <v>-40</v>
          </cell>
          <cell r="BR8">
            <v>-80</v>
          </cell>
          <cell r="BS8">
            <v>0</v>
          </cell>
          <cell r="BY8">
            <v>-1.8056785714285715</v>
          </cell>
          <cell r="CB8">
            <v>-3.508</v>
          </cell>
          <cell r="CD8">
            <v>-1.8056785714285715</v>
          </cell>
        </row>
        <row r="9">
          <cell r="A9">
            <v>4</v>
          </cell>
          <cell r="B9">
            <v>-60</v>
          </cell>
          <cell r="C9">
            <v>-52</v>
          </cell>
          <cell r="D9">
            <v>0</v>
          </cell>
          <cell r="E9">
            <v>0</v>
          </cell>
          <cell r="F9">
            <v>0</v>
          </cell>
          <cell r="G9">
            <v>-12</v>
          </cell>
          <cell r="H9">
            <v>-105</v>
          </cell>
          <cell r="I9">
            <v>0</v>
          </cell>
          <cell r="J9">
            <v>-98</v>
          </cell>
          <cell r="K9">
            <v>-4</v>
          </cell>
          <cell r="L9">
            <v>90</v>
          </cell>
          <cell r="M9">
            <v>-67</v>
          </cell>
          <cell r="P9">
            <v>-308</v>
          </cell>
          <cell r="S9">
            <v>-601.89285714285711</v>
          </cell>
          <cell r="T9">
            <v>-308</v>
          </cell>
          <cell r="U9">
            <v>-750</v>
          </cell>
          <cell r="V9">
            <v>-601.89285714285711</v>
          </cell>
          <cell r="W9">
            <v>-219</v>
          </cell>
          <cell r="X9">
            <v>-405</v>
          </cell>
          <cell r="Y9">
            <v>-317.07142857142856</v>
          </cell>
          <cell r="AA9">
            <v>0</v>
          </cell>
          <cell r="AB9">
            <v>-12.178571428571429</v>
          </cell>
          <cell r="AF9">
            <v>0</v>
          </cell>
          <cell r="AG9">
            <v>2.6428571428571428</v>
          </cell>
          <cell r="AL9">
            <v>-52</v>
          </cell>
          <cell r="AM9">
            <v>-345</v>
          </cell>
          <cell r="AN9">
            <v>-275.28571428571428</v>
          </cell>
          <cell r="AR9">
            <v>-271</v>
          </cell>
          <cell r="AS9">
            <v>-750</v>
          </cell>
          <cell r="AT9">
            <v>-592.35714285714289</v>
          </cell>
          <cell r="AV9">
            <v>-16.321428571428573</v>
          </cell>
          <cell r="AW9">
            <v>-74.857142857142861</v>
          </cell>
          <cell r="AX9">
            <v>-90.678571428571431</v>
          </cell>
          <cell r="AY9">
            <v>-73.642857142857139</v>
          </cell>
          <cell r="AZ9">
            <v>-27.071428571428573</v>
          </cell>
          <cell r="BA9">
            <v>-34.5</v>
          </cell>
          <cell r="BB9">
            <v>-212.03571428571428</v>
          </cell>
          <cell r="BC9">
            <v>1.5</v>
          </cell>
          <cell r="BD9">
            <v>-59.5</v>
          </cell>
          <cell r="BE9">
            <v>-5.25</v>
          </cell>
          <cell r="BJ9">
            <v>-15</v>
          </cell>
          <cell r="BK9">
            <v>-110</v>
          </cell>
          <cell r="BL9">
            <v>-100</v>
          </cell>
          <cell r="BM9">
            <v>-100</v>
          </cell>
          <cell r="BN9">
            <v>-35</v>
          </cell>
          <cell r="BO9">
            <v>-45</v>
          </cell>
          <cell r="BP9">
            <v>-225</v>
          </cell>
          <cell r="BQ9">
            <v>-40</v>
          </cell>
          <cell r="BR9">
            <v>-80</v>
          </cell>
          <cell r="BS9">
            <v>0</v>
          </cell>
          <cell r="BY9">
            <v>-2.4075714285714285</v>
          </cell>
          <cell r="CB9">
            <v>-3.8159999999999998</v>
          </cell>
          <cell r="CD9">
            <v>-2.4075714285714285</v>
          </cell>
        </row>
        <row r="10">
          <cell r="A10">
            <v>5</v>
          </cell>
          <cell r="B10">
            <v>12</v>
          </cell>
          <cell r="C10">
            <v>-28</v>
          </cell>
          <cell r="D10">
            <v>46</v>
          </cell>
          <cell r="E10">
            <v>0</v>
          </cell>
          <cell r="F10">
            <v>0</v>
          </cell>
          <cell r="G10">
            <v>0</v>
          </cell>
          <cell r="H10">
            <v>-105</v>
          </cell>
          <cell r="I10">
            <v>-1</v>
          </cell>
          <cell r="J10">
            <v>-38</v>
          </cell>
          <cell r="K10">
            <v>0</v>
          </cell>
          <cell r="L10">
            <v>225</v>
          </cell>
          <cell r="M10">
            <v>129</v>
          </cell>
          <cell r="P10">
            <v>240</v>
          </cell>
          <cell r="S10">
            <v>-601.89285714285711</v>
          </cell>
          <cell r="T10">
            <v>240</v>
          </cell>
          <cell r="U10">
            <v>-750</v>
          </cell>
          <cell r="V10">
            <v>-601.89285714285711</v>
          </cell>
          <cell r="W10">
            <v>-144</v>
          </cell>
          <cell r="X10">
            <v>-405</v>
          </cell>
          <cell r="Y10">
            <v>-317.07142857142856</v>
          </cell>
          <cell r="AA10">
            <v>0</v>
          </cell>
          <cell r="AB10">
            <v>-12.178571428571429</v>
          </cell>
          <cell r="AF10">
            <v>0</v>
          </cell>
          <cell r="AG10">
            <v>2.6428571428571428</v>
          </cell>
          <cell r="AL10">
            <v>18</v>
          </cell>
          <cell r="AM10">
            <v>-345</v>
          </cell>
          <cell r="AN10">
            <v>-275.28571428571428</v>
          </cell>
          <cell r="AR10">
            <v>-126</v>
          </cell>
          <cell r="AS10">
            <v>-750</v>
          </cell>
          <cell r="AT10">
            <v>-592.35714285714289</v>
          </cell>
          <cell r="AV10">
            <v>-16.321428571428573</v>
          </cell>
          <cell r="AW10">
            <v>-74.857142857142861</v>
          </cell>
          <cell r="AX10">
            <v>-90.678571428571431</v>
          </cell>
          <cell r="AY10">
            <v>-73.642857142857139</v>
          </cell>
          <cell r="AZ10">
            <v>-27.071428571428573</v>
          </cell>
          <cell r="BA10">
            <v>-34.5</v>
          </cell>
          <cell r="BB10">
            <v>-212.03571428571428</v>
          </cell>
          <cell r="BC10">
            <v>1.5</v>
          </cell>
          <cell r="BD10">
            <v>-59.5</v>
          </cell>
          <cell r="BE10">
            <v>-5.25</v>
          </cell>
          <cell r="BJ10">
            <v>-15</v>
          </cell>
          <cell r="BK10">
            <v>-110</v>
          </cell>
          <cell r="BL10">
            <v>-100</v>
          </cell>
          <cell r="BM10">
            <v>-100</v>
          </cell>
          <cell r="BN10">
            <v>-35</v>
          </cell>
          <cell r="BO10">
            <v>-45</v>
          </cell>
          <cell r="BP10">
            <v>-225</v>
          </cell>
          <cell r="BQ10">
            <v>-40</v>
          </cell>
          <cell r="BR10">
            <v>-80</v>
          </cell>
          <cell r="BS10">
            <v>0</v>
          </cell>
          <cell r="BY10">
            <v>-3.0094642857142855</v>
          </cell>
          <cell r="CD10">
            <v>-3.0094642857142855</v>
          </cell>
        </row>
        <row r="11">
          <cell r="A11">
            <v>6</v>
          </cell>
          <cell r="B11">
            <v>48</v>
          </cell>
          <cell r="C11">
            <v>-30</v>
          </cell>
          <cell r="D11">
            <v>30</v>
          </cell>
          <cell r="E11">
            <v>-10</v>
          </cell>
          <cell r="F11">
            <v>0</v>
          </cell>
          <cell r="G11">
            <v>-28</v>
          </cell>
          <cell r="H11">
            <v>-105</v>
          </cell>
          <cell r="I11">
            <v>-2</v>
          </cell>
          <cell r="J11">
            <v>-80</v>
          </cell>
          <cell r="K11">
            <v>-10</v>
          </cell>
          <cell r="L11">
            <v>179</v>
          </cell>
          <cell r="M11">
            <v>48</v>
          </cell>
          <cell r="P11">
            <v>40</v>
          </cell>
          <cell r="S11">
            <v>-601.89285714285711</v>
          </cell>
          <cell r="T11">
            <v>40</v>
          </cell>
          <cell r="U11">
            <v>-750</v>
          </cell>
          <cell r="V11">
            <v>-601.89285714285711</v>
          </cell>
          <cell r="W11">
            <v>-225</v>
          </cell>
          <cell r="X11">
            <v>-405</v>
          </cell>
          <cell r="Y11">
            <v>-317.07142857142856</v>
          </cell>
          <cell r="AA11">
            <v>0</v>
          </cell>
          <cell r="AB11">
            <v>-12.178571428571429</v>
          </cell>
          <cell r="AF11">
            <v>0</v>
          </cell>
          <cell r="AG11">
            <v>2.6428571428571428</v>
          </cell>
          <cell r="AL11">
            <v>-10</v>
          </cell>
          <cell r="AM11">
            <v>-345</v>
          </cell>
          <cell r="AN11">
            <v>-275.28571428571428</v>
          </cell>
          <cell r="AR11">
            <v>-235</v>
          </cell>
          <cell r="AS11">
            <v>-750</v>
          </cell>
          <cell r="AT11">
            <v>-592.35714285714289</v>
          </cell>
          <cell r="AV11">
            <v>-16.321428571428573</v>
          </cell>
          <cell r="AW11">
            <v>-74.857142857142861</v>
          </cell>
          <cell r="AX11">
            <v>-90.678571428571431</v>
          </cell>
          <cell r="AY11">
            <v>-73.642857142857139</v>
          </cell>
          <cell r="AZ11">
            <v>-27.071428571428573</v>
          </cell>
          <cell r="BA11">
            <v>-34.5</v>
          </cell>
          <cell r="BB11">
            <v>-212.03571428571428</v>
          </cell>
          <cell r="BC11">
            <v>1.5</v>
          </cell>
          <cell r="BD11">
            <v>-59.5</v>
          </cell>
          <cell r="BE11">
            <v>-5.25</v>
          </cell>
          <cell r="BJ11">
            <v>-15</v>
          </cell>
          <cell r="BK11">
            <v>-110</v>
          </cell>
          <cell r="BL11">
            <v>-100</v>
          </cell>
          <cell r="BM11">
            <v>-100</v>
          </cell>
          <cell r="BN11">
            <v>-35</v>
          </cell>
          <cell r="BO11">
            <v>-45</v>
          </cell>
          <cell r="BP11">
            <v>-225</v>
          </cell>
          <cell r="BQ11">
            <v>-40</v>
          </cell>
          <cell r="BR11">
            <v>-80</v>
          </cell>
          <cell r="BS11">
            <v>0</v>
          </cell>
          <cell r="BY11">
            <v>-3.6113571428571425</v>
          </cell>
          <cell r="CD11">
            <v>-3.6113571428571425</v>
          </cell>
        </row>
        <row r="12">
          <cell r="A12">
            <v>7</v>
          </cell>
          <cell r="B12">
            <v>0</v>
          </cell>
          <cell r="C12">
            <v>-60</v>
          </cell>
          <cell r="D12">
            <v>0</v>
          </cell>
          <cell r="E12">
            <v>-88</v>
          </cell>
          <cell r="F12">
            <v>0</v>
          </cell>
          <cell r="G12">
            <v>-125</v>
          </cell>
          <cell r="H12">
            <v>-105</v>
          </cell>
          <cell r="I12">
            <v>-45</v>
          </cell>
          <cell r="J12">
            <v>-98</v>
          </cell>
          <cell r="K12">
            <v>-40</v>
          </cell>
          <cell r="L12">
            <v>-53</v>
          </cell>
          <cell r="M12">
            <v>-153</v>
          </cell>
          <cell r="P12">
            <v>-767</v>
          </cell>
          <cell r="S12">
            <v>-601.89285714285711</v>
          </cell>
          <cell r="T12">
            <v>-767</v>
          </cell>
          <cell r="U12">
            <v>-750</v>
          </cell>
          <cell r="V12">
            <v>-601.89285714285711</v>
          </cell>
          <cell r="W12">
            <v>-413</v>
          </cell>
          <cell r="X12">
            <v>-405</v>
          </cell>
          <cell r="Y12">
            <v>-317.07142857142856</v>
          </cell>
          <cell r="AA12">
            <v>0</v>
          </cell>
          <cell r="AB12">
            <v>-12.178571428571429</v>
          </cell>
          <cell r="AF12">
            <v>0</v>
          </cell>
          <cell r="AG12">
            <v>2.6428571428571428</v>
          </cell>
          <cell r="AL12">
            <v>-148</v>
          </cell>
          <cell r="AM12">
            <v>-345</v>
          </cell>
          <cell r="AN12">
            <v>-275.28571428571428</v>
          </cell>
          <cell r="AR12">
            <v>-561</v>
          </cell>
          <cell r="AS12">
            <v>-750</v>
          </cell>
          <cell r="AT12">
            <v>-592.35714285714289</v>
          </cell>
          <cell r="AV12">
            <v>-16.321428571428573</v>
          </cell>
          <cell r="AW12">
            <v>-74.857142857142861</v>
          </cell>
          <cell r="AX12">
            <v>-90.678571428571431</v>
          </cell>
          <cell r="AY12">
            <v>-73.642857142857139</v>
          </cell>
          <cell r="AZ12">
            <v>-27.071428571428573</v>
          </cell>
          <cell r="BA12">
            <v>-34.5</v>
          </cell>
          <cell r="BB12">
            <v>-212.03571428571428</v>
          </cell>
          <cell r="BC12">
            <v>1.5</v>
          </cell>
          <cell r="BD12">
            <v>-59.5</v>
          </cell>
          <cell r="BE12">
            <v>-5.25</v>
          </cell>
          <cell r="BJ12">
            <v>-15</v>
          </cell>
          <cell r="BK12">
            <v>-110</v>
          </cell>
          <cell r="BL12">
            <v>-100</v>
          </cell>
          <cell r="BM12">
            <v>-100</v>
          </cell>
          <cell r="BN12">
            <v>-35</v>
          </cell>
          <cell r="BO12">
            <v>-45</v>
          </cell>
          <cell r="BP12">
            <v>-225</v>
          </cell>
          <cell r="BQ12">
            <v>-40</v>
          </cell>
          <cell r="BR12">
            <v>-80</v>
          </cell>
          <cell r="BS12">
            <v>0</v>
          </cell>
          <cell r="BY12">
            <v>-4.2132499999999995</v>
          </cell>
          <cell r="CD12">
            <v>-4.2132499999999995</v>
          </cell>
        </row>
        <row r="13">
          <cell r="A13">
            <v>8</v>
          </cell>
          <cell r="B13">
            <v>0</v>
          </cell>
          <cell r="C13">
            <v>-78</v>
          </cell>
          <cell r="D13">
            <v>-37</v>
          </cell>
          <cell r="E13">
            <v>-294</v>
          </cell>
          <cell r="F13">
            <v>-18</v>
          </cell>
          <cell r="G13">
            <v>-121</v>
          </cell>
          <cell r="H13">
            <v>-105</v>
          </cell>
          <cell r="I13">
            <v>-46</v>
          </cell>
          <cell r="J13">
            <v>-99</v>
          </cell>
          <cell r="K13">
            <v>-40</v>
          </cell>
          <cell r="L13">
            <v>-131</v>
          </cell>
          <cell r="M13">
            <v>-331</v>
          </cell>
          <cell r="P13">
            <v>-1300</v>
          </cell>
          <cell r="S13">
            <v>-601.89285714285711</v>
          </cell>
          <cell r="T13">
            <v>-1300</v>
          </cell>
          <cell r="U13">
            <v>-750</v>
          </cell>
          <cell r="V13">
            <v>-601.89285714285711</v>
          </cell>
          <cell r="W13">
            <v>-429</v>
          </cell>
          <cell r="X13">
            <v>-405</v>
          </cell>
          <cell r="Y13">
            <v>-317.07142857142856</v>
          </cell>
          <cell r="AA13">
            <v>0</v>
          </cell>
          <cell r="AB13">
            <v>-12.178571428571429</v>
          </cell>
          <cell r="AF13">
            <v>0</v>
          </cell>
          <cell r="AG13">
            <v>2.6428571428571428</v>
          </cell>
          <cell r="AL13">
            <v>-409</v>
          </cell>
          <cell r="AM13">
            <v>-345</v>
          </cell>
          <cell r="AN13">
            <v>-275.28571428571428</v>
          </cell>
          <cell r="AR13">
            <v>-838</v>
          </cell>
          <cell r="AS13">
            <v>-750</v>
          </cell>
          <cell r="AT13">
            <v>-592.35714285714289</v>
          </cell>
          <cell r="AV13">
            <v>-16.321428571428573</v>
          </cell>
          <cell r="AW13">
            <v>-74.857142857142861</v>
          </cell>
          <cell r="AX13">
            <v>-90.678571428571431</v>
          </cell>
          <cell r="AY13">
            <v>-73.642857142857139</v>
          </cell>
          <cell r="AZ13">
            <v>-27.071428571428573</v>
          </cell>
          <cell r="BA13">
            <v>-34.5</v>
          </cell>
          <cell r="BB13">
            <v>-212.03571428571428</v>
          </cell>
          <cell r="BC13">
            <v>1.5</v>
          </cell>
          <cell r="BD13">
            <v>-59.5</v>
          </cell>
          <cell r="BE13">
            <v>-5.25</v>
          </cell>
          <cell r="BJ13">
            <v>-15</v>
          </cell>
          <cell r="BK13">
            <v>-110</v>
          </cell>
          <cell r="BL13">
            <v>-100</v>
          </cell>
          <cell r="BM13">
            <v>-100</v>
          </cell>
          <cell r="BN13">
            <v>-35</v>
          </cell>
          <cell r="BO13">
            <v>-45</v>
          </cell>
          <cell r="BP13">
            <v>-225</v>
          </cell>
          <cell r="BQ13">
            <v>-40</v>
          </cell>
          <cell r="BR13">
            <v>-80</v>
          </cell>
          <cell r="BS13">
            <v>0</v>
          </cell>
          <cell r="BY13">
            <v>-4.8151428571428569</v>
          </cell>
          <cell r="CD13">
            <v>-4.8151428571428569</v>
          </cell>
        </row>
        <row r="14">
          <cell r="A14">
            <v>9</v>
          </cell>
          <cell r="B14">
            <v>0</v>
          </cell>
          <cell r="C14">
            <v>-74</v>
          </cell>
          <cell r="D14">
            <v>-44</v>
          </cell>
          <cell r="E14">
            <v>-413</v>
          </cell>
          <cell r="F14">
            <v>-20</v>
          </cell>
          <cell r="G14">
            <v>-120</v>
          </cell>
          <cell r="H14">
            <v>-105</v>
          </cell>
          <cell r="I14">
            <v>-46</v>
          </cell>
          <cell r="J14">
            <v>-100</v>
          </cell>
          <cell r="K14">
            <v>-40</v>
          </cell>
          <cell r="L14">
            <v>-181</v>
          </cell>
          <cell r="M14">
            <v>-219</v>
          </cell>
          <cell r="P14">
            <v>-1362</v>
          </cell>
          <cell r="S14">
            <v>-601.89285714285711</v>
          </cell>
          <cell r="T14">
            <v>-1362</v>
          </cell>
          <cell r="U14">
            <v>-750</v>
          </cell>
          <cell r="V14">
            <v>-601.89285714285711</v>
          </cell>
          <cell r="W14">
            <v>-431</v>
          </cell>
          <cell r="X14">
            <v>-405</v>
          </cell>
          <cell r="Y14">
            <v>-317.07142857142856</v>
          </cell>
          <cell r="AA14">
            <v>0</v>
          </cell>
          <cell r="AB14">
            <v>-12.178571428571429</v>
          </cell>
          <cell r="AF14">
            <v>0</v>
          </cell>
          <cell r="AG14">
            <v>2.6428571428571428</v>
          </cell>
          <cell r="AL14">
            <v>-531</v>
          </cell>
          <cell r="AM14">
            <v>-345</v>
          </cell>
          <cell r="AN14">
            <v>-275.28571428571428</v>
          </cell>
          <cell r="AR14">
            <v>-962</v>
          </cell>
          <cell r="AS14">
            <v>-750</v>
          </cell>
          <cell r="AT14">
            <v>-592.35714285714289</v>
          </cell>
          <cell r="AV14">
            <v>-16.321428571428573</v>
          </cell>
          <cell r="AW14">
            <v>-74.857142857142861</v>
          </cell>
          <cell r="AX14">
            <v>-90.678571428571431</v>
          </cell>
          <cell r="AY14">
            <v>-73.642857142857139</v>
          </cell>
          <cell r="AZ14">
            <v>-27.071428571428573</v>
          </cell>
          <cell r="BA14">
            <v>-34.5</v>
          </cell>
          <cell r="BB14">
            <v>-212.03571428571428</v>
          </cell>
          <cell r="BC14">
            <v>1.5</v>
          </cell>
          <cell r="BD14">
            <v>-59.5</v>
          </cell>
          <cell r="BE14">
            <v>-5.25</v>
          </cell>
          <cell r="BJ14">
            <v>-15</v>
          </cell>
          <cell r="BK14">
            <v>-110</v>
          </cell>
          <cell r="BL14">
            <v>-100</v>
          </cell>
          <cell r="BM14">
            <v>-100</v>
          </cell>
          <cell r="BN14">
            <v>-35</v>
          </cell>
          <cell r="BO14">
            <v>-45</v>
          </cell>
          <cell r="BP14">
            <v>-225</v>
          </cell>
          <cell r="BQ14">
            <v>-40</v>
          </cell>
          <cell r="BR14">
            <v>-80</v>
          </cell>
          <cell r="BS14">
            <v>0</v>
          </cell>
          <cell r="BY14">
            <v>-5.4170357142857144</v>
          </cell>
          <cell r="CD14">
            <v>-5.4170357142857144</v>
          </cell>
        </row>
        <row r="15">
          <cell r="A15">
            <v>10</v>
          </cell>
          <cell r="B15">
            <v>0</v>
          </cell>
          <cell r="C15">
            <v>-71</v>
          </cell>
          <cell r="D15">
            <v>-14</v>
          </cell>
          <cell r="E15">
            <v>-286</v>
          </cell>
          <cell r="F15">
            <v>-18</v>
          </cell>
          <cell r="G15">
            <v>-86</v>
          </cell>
          <cell r="H15">
            <v>-105</v>
          </cell>
          <cell r="I15">
            <v>-38</v>
          </cell>
          <cell r="J15">
            <v>-80</v>
          </cell>
          <cell r="K15">
            <v>-35</v>
          </cell>
          <cell r="L15">
            <v>-87</v>
          </cell>
          <cell r="M15">
            <v>-203</v>
          </cell>
          <cell r="P15">
            <v>-1023</v>
          </cell>
          <cell r="S15">
            <v>-601.89285714285711</v>
          </cell>
          <cell r="T15">
            <v>-1023</v>
          </cell>
          <cell r="U15">
            <v>-750</v>
          </cell>
          <cell r="V15">
            <v>-601.89285714285711</v>
          </cell>
          <cell r="W15">
            <v>-362</v>
          </cell>
          <cell r="X15">
            <v>-405</v>
          </cell>
          <cell r="Y15">
            <v>-317.07142857142856</v>
          </cell>
          <cell r="AA15">
            <v>0</v>
          </cell>
          <cell r="AB15">
            <v>-12.178571428571429</v>
          </cell>
          <cell r="AF15">
            <v>0</v>
          </cell>
          <cell r="AG15">
            <v>2.6428571428571428</v>
          </cell>
          <cell r="AL15">
            <v>-371</v>
          </cell>
          <cell r="AM15">
            <v>-345</v>
          </cell>
          <cell r="AN15">
            <v>-275.28571428571428</v>
          </cell>
          <cell r="AR15">
            <v>-733</v>
          </cell>
          <cell r="AS15">
            <v>-750</v>
          </cell>
          <cell r="AT15">
            <v>-592.35714285714289</v>
          </cell>
          <cell r="AV15">
            <v>-16.321428571428573</v>
          </cell>
          <cell r="AW15">
            <v>-74.857142857142861</v>
          </cell>
          <cell r="AX15">
            <v>-90.678571428571431</v>
          </cell>
          <cell r="AY15">
            <v>-73.642857142857139</v>
          </cell>
          <cell r="AZ15">
            <v>-27.071428571428573</v>
          </cell>
          <cell r="BA15">
            <v>-34.5</v>
          </cell>
          <cell r="BB15">
            <v>-212.03571428571428</v>
          </cell>
          <cell r="BC15">
            <v>1.5</v>
          </cell>
          <cell r="BD15">
            <v>-59.5</v>
          </cell>
          <cell r="BE15">
            <v>-5.25</v>
          </cell>
          <cell r="BJ15">
            <v>-15</v>
          </cell>
          <cell r="BK15">
            <v>-110</v>
          </cell>
          <cell r="BL15">
            <v>-100</v>
          </cell>
          <cell r="BM15">
            <v>-100</v>
          </cell>
          <cell r="BN15">
            <v>-35</v>
          </cell>
          <cell r="BO15">
            <v>-45</v>
          </cell>
          <cell r="BP15">
            <v>-225</v>
          </cell>
          <cell r="BQ15">
            <v>-40</v>
          </cell>
          <cell r="BR15">
            <v>-80</v>
          </cell>
          <cell r="BS15">
            <v>0</v>
          </cell>
          <cell r="BY15">
            <v>-6.0189285714285718</v>
          </cell>
          <cell r="CD15">
            <v>-6.0189285714285718</v>
          </cell>
        </row>
        <row r="16">
          <cell r="A16">
            <v>11</v>
          </cell>
          <cell r="B16">
            <v>0</v>
          </cell>
          <cell r="C16">
            <v>-54</v>
          </cell>
          <cell r="D16">
            <v>2</v>
          </cell>
          <cell r="E16">
            <v>-269</v>
          </cell>
          <cell r="F16">
            <v>-18</v>
          </cell>
          <cell r="G16">
            <v>-101</v>
          </cell>
          <cell r="H16">
            <v>-105</v>
          </cell>
          <cell r="I16">
            <v>-40</v>
          </cell>
          <cell r="J16">
            <v>-77</v>
          </cell>
          <cell r="K16">
            <v>-38</v>
          </cell>
          <cell r="L16">
            <v>-8</v>
          </cell>
          <cell r="M16">
            <v>-100</v>
          </cell>
          <cell r="P16">
            <v>-808</v>
          </cell>
          <cell r="S16">
            <v>-601.89285714285711</v>
          </cell>
          <cell r="T16">
            <v>-808</v>
          </cell>
          <cell r="U16">
            <v>-750</v>
          </cell>
          <cell r="V16">
            <v>-601.89285714285711</v>
          </cell>
          <cell r="W16">
            <v>-379</v>
          </cell>
          <cell r="X16">
            <v>-405</v>
          </cell>
          <cell r="Y16">
            <v>-317.07142857142856</v>
          </cell>
          <cell r="AA16">
            <v>0</v>
          </cell>
          <cell r="AB16">
            <v>-12.178571428571429</v>
          </cell>
          <cell r="AF16">
            <v>0</v>
          </cell>
          <cell r="AG16">
            <v>2.6428571428571428</v>
          </cell>
          <cell r="AL16">
            <v>-321</v>
          </cell>
          <cell r="AM16">
            <v>-345</v>
          </cell>
          <cell r="AN16">
            <v>-275.28571428571428</v>
          </cell>
          <cell r="AR16">
            <v>-700</v>
          </cell>
          <cell r="AS16">
            <v>-750</v>
          </cell>
          <cell r="AT16">
            <v>-592.35714285714289</v>
          </cell>
          <cell r="AV16">
            <v>-16.321428571428573</v>
          </cell>
          <cell r="AW16">
            <v>-74.857142857142861</v>
          </cell>
          <cell r="AX16">
            <v>-90.678571428571431</v>
          </cell>
          <cell r="AY16">
            <v>-73.642857142857139</v>
          </cell>
          <cell r="AZ16">
            <v>-27.071428571428573</v>
          </cell>
          <cell r="BA16">
            <v>-34.5</v>
          </cell>
          <cell r="BB16">
            <v>-212.03571428571428</v>
          </cell>
          <cell r="BC16">
            <v>1.5</v>
          </cell>
          <cell r="BD16">
            <v>-59.5</v>
          </cell>
          <cell r="BE16">
            <v>-5.25</v>
          </cell>
          <cell r="BJ16">
            <v>-15</v>
          </cell>
          <cell r="BK16">
            <v>-110</v>
          </cell>
          <cell r="BL16">
            <v>-100</v>
          </cell>
          <cell r="BM16">
            <v>-100</v>
          </cell>
          <cell r="BN16">
            <v>-35</v>
          </cell>
          <cell r="BO16">
            <v>-45</v>
          </cell>
          <cell r="BP16">
            <v>-225</v>
          </cell>
          <cell r="BQ16">
            <v>-40</v>
          </cell>
          <cell r="BR16">
            <v>-80</v>
          </cell>
          <cell r="BS16">
            <v>0</v>
          </cell>
          <cell r="BY16">
            <v>-6.6208214285714293</v>
          </cell>
          <cell r="CD16">
            <v>-6.6208214285714293</v>
          </cell>
        </row>
        <row r="17">
          <cell r="A17">
            <v>12</v>
          </cell>
          <cell r="B17">
            <v>46</v>
          </cell>
          <cell r="C17">
            <v>-25</v>
          </cell>
          <cell r="D17">
            <v>0</v>
          </cell>
          <cell r="E17">
            <v>-48</v>
          </cell>
          <cell r="F17">
            <v>-18</v>
          </cell>
          <cell r="G17">
            <v>-9</v>
          </cell>
          <cell r="H17">
            <v>-105</v>
          </cell>
          <cell r="I17">
            <v>-4</v>
          </cell>
          <cell r="J17">
            <v>-96</v>
          </cell>
          <cell r="K17">
            <v>-3</v>
          </cell>
          <cell r="L17">
            <v>0</v>
          </cell>
          <cell r="M17">
            <v>192</v>
          </cell>
          <cell r="P17">
            <v>-70</v>
          </cell>
          <cell r="S17">
            <v>-601.89285714285711</v>
          </cell>
          <cell r="T17">
            <v>-70</v>
          </cell>
          <cell r="U17">
            <v>-750</v>
          </cell>
          <cell r="V17">
            <v>-601.89285714285711</v>
          </cell>
          <cell r="W17">
            <v>-235</v>
          </cell>
          <cell r="X17">
            <v>-405</v>
          </cell>
          <cell r="Y17">
            <v>-317.07142857142856</v>
          </cell>
          <cell r="AA17">
            <v>0</v>
          </cell>
          <cell r="AB17">
            <v>-12.178571428571429</v>
          </cell>
          <cell r="AF17">
            <v>0</v>
          </cell>
          <cell r="AG17">
            <v>2.6428571428571428</v>
          </cell>
          <cell r="AL17">
            <v>-73</v>
          </cell>
          <cell r="AM17">
            <v>-345</v>
          </cell>
          <cell r="AN17">
            <v>-275.28571428571428</v>
          </cell>
          <cell r="AR17">
            <v>-308</v>
          </cell>
          <cell r="AS17">
            <v>-750</v>
          </cell>
          <cell r="AT17">
            <v>-592.35714285714289</v>
          </cell>
          <cell r="AV17">
            <v>-16.321428571428573</v>
          </cell>
          <cell r="AW17">
            <v>-74.857142857142861</v>
          </cell>
          <cell r="AX17">
            <v>-90.678571428571431</v>
          </cell>
          <cell r="AY17">
            <v>-73.642857142857139</v>
          </cell>
          <cell r="AZ17">
            <v>-27.071428571428573</v>
          </cell>
          <cell r="BA17">
            <v>-34.5</v>
          </cell>
          <cell r="BB17">
            <v>-212.03571428571428</v>
          </cell>
          <cell r="BC17">
            <v>1.5</v>
          </cell>
          <cell r="BD17">
            <v>-59.5</v>
          </cell>
          <cell r="BE17">
            <v>-5.25</v>
          </cell>
          <cell r="BJ17">
            <v>-15</v>
          </cell>
          <cell r="BK17">
            <v>-110</v>
          </cell>
          <cell r="BL17">
            <v>-100</v>
          </cell>
          <cell r="BM17">
            <v>-100</v>
          </cell>
          <cell r="BN17">
            <v>-35</v>
          </cell>
          <cell r="BO17">
            <v>-45</v>
          </cell>
          <cell r="BP17">
            <v>-225</v>
          </cell>
          <cell r="BQ17">
            <v>-40</v>
          </cell>
          <cell r="BR17">
            <v>-80</v>
          </cell>
          <cell r="BS17">
            <v>0</v>
          </cell>
          <cell r="BY17">
            <v>-7.2227142857142868</v>
          </cell>
          <cell r="CD17">
            <v>-7.2227142857142868</v>
          </cell>
        </row>
        <row r="18">
          <cell r="A18">
            <v>13</v>
          </cell>
          <cell r="B18">
            <v>38</v>
          </cell>
          <cell r="C18">
            <v>-69</v>
          </cell>
          <cell r="D18">
            <v>39</v>
          </cell>
          <cell r="E18">
            <v>-136</v>
          </cell>
          <cell r="F18">
            <v>-17</v>
          </cell>
          <cell r="G18">
            <v>0</v>
          </cell>
          <cell r="H18">
            <v>-105</v>
          </cell>
          <cell r="I18">
            <v>0</v>
          </cell>
          <cell r="J18">
            <v>-87</v>
          </cell>
          <cell r="K18">
            <v>0</v>
          </cell>
          <cell r="L18">
            <v>0</v>
          </cell>
          <cell r="M18">
            <v>233</v>
          </cell>
          <cell r="P18">
            <v>-104</v>
          </cell>
          <cell r="S18">
            <v>-601.89285714285711</v>
          </cell>
          <cell r="T18">
            <v>-104</v>
          </cell>
          <cell r="U18">
            <v>-750</v>
          </cell>
          <cell r="V18">
            <v>-601.89285714285711</v>
          </cell>
          <cell r="W18">
            <v>-209</v>
          </cell>
          <cell r="X18">
            <v>-405</v>
          </cell>
          <cell r="Y18">
            <v>-317.07142857142856</v>
          </cell>
          <cell r="AA18">
            <v>0</v>
          </cell>
          <cell r="AB18">
            <v>-12.178571428571429</v>
          </cell>
          <cell r="AF18">
            <v>0</v>
          </cell>
          <cell r="AG18">
            <v>2.6428571428571428</v>
          </cell>
          <cell r="AL18">
            <v>-166</v>
          </cell>
          <cell r="AM18">
            <v>-345</v>
          </cell>
          <cell r="AN18">
            <v>-275.28571428571428</v>
          </cell>
          <cell r="AR18">
            <v>-375</v>
          </cell>
          <cell r="AS18">
            <v>-750</v>
          </cell>
          <cell r="AT18">
            <v>-592.35714285714289</v>
          </cell>
          <cell r="AV18">
            <v>-16.321428571428573</v>
          </cell>
          <cell r="AW18">
            <v>-74.857142857142861</v>
          </cell>
          <cell r="AX18">
            <v>-90.678571428571431</v>
          </cell>
          <cell r="AY18">
            <v>-73.642857142857139</v>
          </cell>
          <cell r="AZ18">
            <v>-27.071428571428573</v>
          </cell>
          <cell r="BA18">
            <v>-34.5</v>
          </cell>
          <cell r="BB18">
            <v>-212.03571428571428</v>
          </cell>
          <cell r="BC18">
            <v>1.5</v>
          </cell>
          <cell r="BD18">
            <v>-59.5</v>
          </cell>
          <cell r="BE18">
            <v>-5.25</v>
          </cell>
          <cell r="BJ18">
            <v>-15</v>
          </cell>
          <cell r="BK18">
            <v>-110</v>
          </cell>
          <cell r="BL18">
            <v>-100</v>
          </cell>
          <cell r="BM18">
            <v>-100</v>
          </cell>
          <cell r="BN18">
            <v>-35</v>
          </cell>
          <cell r="BO18">
            <v>-45</v>
          </cell>
          <cell r="BP18">
            <v>-225</v>
          </cell>
          <cell r="BQ18">
            <v>-40</v>
          </cell>
          <cell r="BR18">
            <v>-80</v>
          </cell>
          <cell r="BS18">
            <v>0</v>
          </cell>
          <cell r="BY18">
            <v>-7.8246071428571442</v>
          </cell>
          <cell r="CD18">
            <v>-7.8246071428571442</v>
          </cell>
        </row>
        <row r="19">
          <cell r="A19">
            <v>14</v>
          </cell>
          <cell r="B19">
            <v>-15</v>
          </cell>
          <cell r="C19">
            <v>-71</v>
          </cell>
          <cell r="D19">
            <v>4</v>
          </cell>
          <cell r="E19">
            <v>-250</v>
          </cell>
          <cell r="F19">
            <v>-17</v>
          </cell>
          <cell r="G19">
            <v>0</v>
          </cell>
          <cell r="H19">
            <v>-91</v>
          </cell>
          <cell r="I19">
            <v>0</v>
          </cell>
          <cell r="J19">
            <v>-85</v>
          </cell>
          <cell r="K19">
            <v>0</v>
          </cell>
          <cell r="L19">
            <v>0</v>
          </cell>
          <cell r="M19">
            <v>23</v>
          </cell>
          <cell r="P19">
            <v>-502</v>
          </cell>
          <cell r="S19">
            <v>-601.89285714285711</v>
          </cell>
          <cell r="T19">
            <v>-502</v>
          </cell>
          <cell r="U19">
            <v>-750</v>
          </cell>
          <cell r="V19">
            <v>-601.89285714285711</v>
          </cell>
          <cell r="W19">
            <v>-193</v>
          </cell>
          <cell r="X19">
            <v>-405</v>
          </cell>
          <cell r="Y19">
            <v>-317.07142857142856</v>
          </cell>
          <cell r="AA19">
            <v>0</v>
          </cell>
          <cell r="AB19">
            <v>-12.178571428571429</v>
          </cell>
          <cell r="AF19">
            <v>0</v>
          </cell>
          <cell r="AG19">
            <v>2.6428571428571428</v>
          </cell>
          <cell r="AL19">
            <v>-317</v>
          </cell>
          <cell r="AM19">
            <v>-345</v>
          </cell>
          <cell r="AN19">
            <v>-275.28571428571428</v>
          </cell>
          <cell r="AR19">
            <v>-510</v>
          </cell>
          <cell r="AS19">
            <v>-750</v>
          </cell>
          <cell r="AT19">
            <v>-592.35714285714289</v>
          </cell>
          <cell r="AV19">
            <v>-16.321428571428573</v>
          </cell>
          <cell r="AW19">
            <v>-74.857142857142861</v>
          </cell>
          <cell r="AX19">
            <v>-90.678571428571431</v>
          </cell>
          <cell r="AY19">
            <v>-73.642857142857139</v>
          </cell>
          <cell r="AZ19">
            <v>-27.071428571428573</v>
          </cell>
          <cell r="BA19">
            <v>-34.5</v>
          </cell>
          <cell r="BB19">
            <v>-212.03571428571428</v>
          </cell>
          <cell r="BC19">
            <v>1.5</v>
          </cell>
          <cell r="BD19">
            <v>-59.5</v>
          </cell>
          <cell r="BE19">
            <v>-5.25</v>
          </cell>
          <cell r="BJ19">
            <v>-15</v>
          </cell>
          <cell r="BK19">
            <v>-110</v>
          </cell>
          <cell r="BL19">
            <v>-100</v>
          </cell>
          <cell r="BM19">
            <v>-100</v>
          </cell>
          <cell r="BN19">
            <v>-35</v>
          </cell>
          <cell r="BO19">
            <v>-45</v>
          </cell>
          <cell r="BP19">
            <v>-225</v>
          </cell>
          <cell r="BQ19">
            <v>-40</v>
          </cell>
          <cell r="BR19">
            <v>-80</v>
          </cell>
          <cell r="BS19">
            <v>0</v>
          </cell>
          <cell r="BY19">
            <v>-8.4265000000000008</v>
          </cell>
          <cell r="CD19">
            <v>-8.4265000000000008</v>
          </cell>
        </row>
        <row r="20">
          <cell r="A20">
            <v>15</v>
          </cell>
          <cell r="B20">
            <v>-33</v>
          </cell>
          <cell r="C20">
            <v>-38</v>
          </cell>
          <cell r="D20">
            <v>81</v>
          </cell>
          <cell r="E20">
            <v>-256</v>
          </cell>
          <cell r="F20">
            <v>-17</v>
          </cell>
          <cell r="G20">
            <v>-87</v>
          </cell>
          <cell r="H20">
            <v>-92</v>
          </cell>
          <cell r="I20">
            <v>-28</v>
          </cell>
          <cell r="J20">
            <v>-78</v>
          </cell>
          <cell r="K20">
            <v>-29</v>
          </cell>
          <cell r="L20">
            <v>0</v>
          </cell>
          <cell r="M20">
            <v>290</v>
          </cell>
          <cell r="P20">
            <v>-287</v>
          </cell>
          <cell r="S20">
            <v>-601.89285714285711</v>
          </cell>
          <cell r="T20">
            <v>-287</v>
          </cell>
          <cell r="U20">
            <v>-750</v>
          </cell>
          <cell r="V20">
            <v>-601.89285714285711</v>
          </cell>
          <cell r="W20">
            <v>-331</v>
          </cell>
          <cell r="X20">
            <v>-405</v>
          </cell>
          <cell r="Y20">
            <v>-317.07142857142856</v>
          </cell>
          <cell r="AA20">
            <v>0</v>
          </cell>
          <cell r="AB20">
            <v>-12.178571428571429</v>
          </cell>
          <cell r="AF20">
            <v>0</v>
          </cell>
          <cell r="AG20">
            <v>2.6428571428571428</v>
          </cell>
          <cell r="AL20">
            <v>-213</v>
          </cell>
          <cell r="AM20">
            <v>-345</v>
          </cell>
          <cell r="AN20">
            <v>-275.28571428571428</v>
          </cell>
          <cell r="AR20">
            <v>-544</v>
          </cell>
          <cell r="AS20">
            <v>-750</v>
          </cell>
          <cell r="AT20">
            <v>-592.35714285714289</v>
          </cell>
          <cell r="AV20">
            <v>-16.321428571428573</v>
          </cell>
          <cell r="AW20">
            <v>-74.857142857142861</v>
          </cell>
          <cell r="AX20">
            <v>-90.678571428571431</v>
          </cell>
          <cell r="AY20">
            <v>-73.642857142857139</v>
          </cell>
          <cell r="AZ20">
            <v>-27.071428571428573</v>
          </cell>
          <cell r="BA20">
            <v>-34.5</v>
          </cell>
          <cell r="BB20">
            <v>-212.03571428571428</v>
          </cell>
          <cell r="BC20">
            <v>1.5</v>
          </cell>
          <cell r="BD20">
            <v>-59.5</v>
          </cell>
          <cell r="BE20">
            <v>-5.25</v>
          </cell>
          <cell r="BJ20">
            <v>-15</v>
          </cell>
          <cell r="BK20">
            <v>-110</v>
          </cell>
          <cell r="BL20">
            <v>-100</v>
          </cell>
          <cell r="BM20">
            <v>-100</v>
          </cell>
          <cell r="BN20">
            <v>-35</v>
          </cell>
          <cell r="BO20">
            <v>-45</v>
          </cell>
          <cell r="BP20">
            <v>-225</v>
          </cell>
          <cell r="BQ20">
            <v>-40</v>
          </cell>
          <cell r="BR20">
            <v>-80</v>
          </cell>
          <cell r="BS20">
            <v>0</v>
          </cell>
          <cell r="BY20">
            <v>-9.0283928571428582</v>
          </cell>
          <cell r="CD20">
            <v>-9.0283928571428582</v>
          </cell>
        </row>
        <row r="21">
          <cell r="A21">
            <v>16</v>
          </cell>
          <cell r="B21">
            <v>-77</v>
          </cell>
          <cell r="C21">
            <v>-22</v>
          </cell>
          <cell r="D21">
            <v>-18</v>
          </cell>
          <cell r="E21">
            <v>-260</v>
          </cell>
          <cell r="F21">
            <v>-17</v>
          </cell>
          <cell r="G21">
            <v>-118</v>
          </cell>
          <cell r="H21">
            <v>-93</v>
          </cell>
          <cell r="I21">
            <v>-45</v>
          </cell>
          <cell r="J21">
            <v>-78</v>
          </cell>
          <cell r="K21">
            <v>-41</v>
          </cell>
          <cell r="L21">
            <v>0</v>
          </cell>
          <cell r="M21">
            <v>271</v>
          </cell>
          <cell r="P21">
            <v>-498</v>
          </cell>
          <cell r="S21">
            <v>-601.89285714285711</v>
          </cell>
          <cell r="T21">
            <v>-498</v>
          </cell>
          <cell r="U21">
            <v>-750</v>
          </cell>
          <cell r="V21">
            <v>-601.89285714285711</v>
          </cell>
          <cell r="W21">
            <v>-392</v>
          </cell>
          <cell r="X21">
            <v>-405</v>
          </cell>
          <cell r="Y21">
            <v>-317.07142857142856</v>
          </cell>
          <cell r="AA21">
            <v>0</v>
          </cell>
          <cell r="AB21">
            <v>-12.178571428571429</v>
          </cell>
          <cell r="AF21">
            <v>0</v>
          </cell>
          <cell r="AG21">
            <v>2.6428571428571428</v>
          </cell>
          <cell r="AL21">
            <v>-300</v>
          </cell>
          <cell r="AM21">
            <v>-345</v>
          </cell>
          <cell r="AN21">
            <v>-275.28571428571428</v>
          </cell>
          <cell r="AR21">
            <v>-692</v>
          </cell>
          <cell r="AS21">
            <v>-750</v>
          </cell>
          <cell r="AT21">
            <v>-592.35714285714289</v>
          </cell>
          <cell r="AV21">
            <v>-16.321428571428573</v>
          </cell>
          <cell r="AW21">
            <v>-74.857142857142861</v>
          </cell>
          <cell r="AX21">
            <v>-90.678571428571431</v>
          </cell>
          <cell r="AY21">
            <v>-73.642857142857139</v>
          </cell>
          <cell r="AZ21">
            <v>-27.071428571428573</v>
          </cell>
          <cell r="BA21">
            <v>-34.5</v>
          </cell>
          <cell r="BB21">
            <v>-212.03571428571428</v>
          </cell>
          <cell r="BC21">
            <v>1.5</v>
          </cell>
          <cell r="BD21">
            <v>-59.5</v>
          </cell>
          <cell r="BE21">
            <v>-5.25</v>
          </cell>
          <cell r="BJ21">
            <v>-15</v>
          </cell>
          <cell r="BK21">
            <v>-110</v>
          </cell>
          <cell r="BL21">
            <v>-100</v>
          </cell>
          <cell r="BM21">
            <v>-100</v>
          </cell>
          <cell r="BN21">
            <v>-35</v>
          </cell>
          <cell r="BO21">
            <v>-45</v>
          </cell>
          <cell r="BP21">
            <v>-225</v>
          </cell>
          <cell r="BQ21">
            <v>-40</v>
          </cell>
          <cell r="BR21">
            <v>-80</v>
          </cell>
          <cell r="BS21">
            <v>0</v>
          </cell>
          <cell r="BY21">
            <v>-9.6302857142857157</v>
          </cell>
          <cell r="CD21">
            <v>-9.6302857142857157</v>
          </cell>
        </row>
        <row r="22">
          <cell r="A22">
            <v>17</v>
          </cell>
          <cell r="B22">
            <v>-129</v>
          </cell>
          <cell r="C22">
            <v>-75</v>
          </cell>
          <cell r="D22">
            <v>-46</v>
          </cell>
          <cell r="E22">
            <v>-500</v>
          </cell>
          <cell r="F22">
            <v>-29</v>
          </cell>
          <cell r="G22">
            <v>-113</v>
          </cell>
          <cell r="H22">
            <v>-119</v>
          </cell>
          <cell r="I22">
            <v>-46</v>
          </cell>
          <cell r="J22">
            <v>-80</v>
          </cell>
          <cell r="K22">
            <v>-40</v>
          </cell>
          <cell r="L22">
            <v>0</v>
          </cell>
          <cell r="M22">
            <v>-244</v>
          </cell>
          <cell r="P22">
            <v>-1421</v>
          </cell>
          <cell r="S22">
            <v>-601.89285714285711</v>
          </cell>
          <cell r="T22">
            <v>-1421</v>
          </cell>
          <cell r="U22">
            <v>-750</v>
          </cell>
          <cell r="V22">
            <v>-601.89285714285711</v>
          </cell>
          <cell r="W22">
            <v>-427</v>
          </cell>
          <cell r="X22">
            <v>-405</v>
          </cell>
          <cell r="Y22">
            <v>-317.07142857142856</v>
          </cell>
          <cell r="AA22">
            <v>0</v>
          </cell>
          <cell r="AB22">
            <v>-12.178571428571429</v>
          </cell>
          <cell r="AF22">
            <v>0</v>
          </cell>
          <cell r="AG22">
            <v>2.6428571428571428</v>
          </cell>
          <cell r="AL22">
            <v>-621</v>
          </cell>
          <cell r="AM22">
            <v>-345</v>
          </cell>
          <cell r="AN22">
            <v>-275.28571428571428</v>
          </cell>
          <cell r="AR22">
            <v>-1048</v>
          </cell>
          <cell r="AS22">
            <v>-750</v>
          </cell>
          <cell r="AT22">
            <v>-592.35714285714289</v>
          </cell>
          <cell r="AV22">
            <v>-16.321428571428573</v>
          </cell>
          <cell r="AW22">
            <v>-74.857142857142861</v>
          </cell>
          <cell r="AX22">
            <v>-90.678571428571431</v>
          </cell>
          <cell r="AY22">
            <v>-73.642857142857139</v>
          </cell>
          <cell r="AZ22">
            <v>-27.071428571428573</v>
          </cell>
          <cell r="BA22">
            <v>-34.5</v>
          </cell>
          <cell r="BB22">
            <v>-212.03571428571428</v>
          </cell>
          <cell r="BC22">
            <v>1.5</v>
          </cell>
          <cell r="BD22">
            <v>-59.5</v>
          </cell>
          <cell r="BE22">
            <v>-5.25</v>
          </cell>
          <cell r="BJ22">
            <v>-15</v>
          </cell>
          <cell r="BK22">
            <v>-110</v>
          </cell>
          <cell r="BL22">
            <v>-100</v>
          </cell>
          <cell r="BM22">
            <v>-100</v>
          </cell>
          <cell r="BN22">
            <v>-35</v>
          </cell>
          <cell r="BO22">
            <v>-45</v>
          </cell>
          <cell r="BP22">
            <v>-225</v>
          </cell>
          <cell r="BQ22">
            <v>-40</v>
          </cell>
          <cell r="BR22">
            <v>-80</v>
          </cell>
          <cell r="BS22">
            <v>0</v>
          </cell>
          <cell r="BY22">
            <v>-10.232178571428573</v>
          </cell>
          <cell r="CD22">
            <v>-10.232178571428573</v>
          </cell>
        </row>
        <row r="23">
          <cell r="A23">
            <v>18</v>
          </cell>
          <cell r="B23">
            <v>-55</v>
          </cell>
          <cell r="C23">
            <v>-71</v>
          </cell>
          <cell r="D23">
            <v>-51</v>
          </cell>
          <cell r="E23">
            <v>-397</v>
          </cell>
          <cell r="F23">
            <v>-29</v>
          </cell>
          <cell r="G23">
            <v>-122</v>
          </cell>
          <cell r="H23">
            <v>-113</v>
          </cell>
          <cell r="I23">
            <v>-46</v>
          </cell>
          <cell r="J23">
            <v>-80</v>
          </cell>
          <cell r="K23">
            <v>-43</v>
          </cell>
          <cell r="L23">
            <v>0</v>
          </cell>
          <cell r="M23">
            <v>-44</v>
          </cell>
          <cell r="P23">
            <v>-1051</v>
          </cell>
          <cell r="S23">
            <v>-601.89285714285711</v>
          </cell>
          <cell r="T23">
            <v>-1051</v>
          </cell>
          <cell r="U23">
            <v>-750</v>
          </cell>
          <cell r="V23">
            <v>-601.89285714285711</v>
          </cell>
          <cell r="W23">
            <v>-433</v>
          </cell>
          <cell r="X23">
            <v>-405</v>
          </cell>
          <cell r="Y23">
            <v>-317.07142857142856</v>
          </cell>
          <cell r="AA23">
            <v>0</v>
          </cell>
          <cell r="AB23">
            <v>-12.178571428571429</v>
          </cell>
          <cell r="AF23">
            <v>0</v>
          </cell>
          <cell r="AG23">
            <v>2.6428571428571428</v>
          </cell>
          <cell r="AL23">
            <v>-519</v>
          </cell>
          <cell r="AM23">
            <v>-345</v>
          </cell>
          <cell r="AN23">
            <v>-275.28571428571428</v>
          </cell>
          <cell r="AR23">
            <v>-952</v>
          </cell>
          <cell r="AS23">
            <v>-750</v>
          </cell>
          <cell r="AT23">
            <v>-592.35714285714289</v>
          </cell>
          <cell r="AV23">
            <v>-16.321428571428573</v>
          </cell>
          <cell r="AW23">
            <v>-74.857142857142861</v>
          </cell>
          <cell r="AX23">
            <v>-90.678571428571431</v>
          </cell>
          <cell r="AY23">
            <v>-73.642857142857139</v>
          </cell>
          <cell r="AZ23">
            <v>-27.071428571428573</v>
          </cell>
          <cell r="BA23">
            <v>-34.5</v>
          </cell>
          <cell r="BB23">
            <v>-212.03571428571428</v>
          </cell>
          <cell r="BC23">
            <v>1.5</v>
          </cell>
          <cell r="BD23">
            <v>-59.5</v>
          </cell>
          <cell r="BE23">
            <v>-5.25</v>
          </cell>
          <cell r="BJ23">
            <v>-15</v>
          </cell>
          <cell r="BK23">
            <v>-110</v>
          </cell>
          <cell r="BL23">
            <v>-100</v>
          </cell>
          <cell r="BM23">
            <v>-100</v>
          </cell>
          <cell r="BN23">
            <v>-35</v>
          </cell>
          <cell r="BO23">
            <v>-45</v>
          </cell>
          <cell r="BP23">
            <v>-225</v>
          </cell>
          <cell r="BQ23">
            <v>-40</v>
          </cell>
          <cell r="BR23">
            <v>-80</v>
          </cell>
          <cell r="BS23">
            <v>0</v>
          </cell>
          <cell r="BY23">
            <v>-10.834071428571431</v>
          </cell>
          <cell r="CD23">
            <v>-10.834071428571431</v>
          </cell>
        </row>
        <row r="24">
          <cell r="A24">
            <v>19</v>
          </cell>
          <cell r="B24">
            <v>88</v>
          </cell>
          <cell r="C24">
            <v>-68</v>
          </cell>
          <cell r="D24">
            <v>-5</v>
          </cell>
          <cell r="E24">
            <v>-225</v>
          </cell>
          <cell r="F24">
            <v>-29</v>
          </cell>
          <cell r="G24">
            <v>-88</v>
          </cell>
          <cell r="H24">
            <v>-9</v>
          </cell>
          <cell r="I24">
            <v>-50</v>
          </cell>
          <cell r="J24">
            <v>-6</v>
          </cell>
          <cell r="K24">
            <v>-37</v>
          </cell>
          <cell r="L24">
            <v>0</v>
          </cell>
          <cell r="M24">
            <v>114</v>
          </cell>
          <cell r="P24">
            <v>-315</v>
          </cell>
          <cell r="U24">
            <v>-750</v>
          </cell>
          <cell r="W24">
            <v>-219</v>
          </cell>
          <cell r="X24">
            <v>-405</v>
          </cell>
          <cell r="Y24">
            <v>-317.07142857142856</v>
          </cell>
          <cell r="AA24">
            <v>0</v>
          </cell>
          <cell r="AB24">
            <v>-12.178571428571429</v>
          </cell>
          <cell r="AF24">
            <v>0</v>
          </cell>
          <cell r="AG24">
            <v>2.6428571428571428</v>
          </cell>
          <cell r="AM24">
            <v>-345</v>
          </cell>
          <cell r="AS24">
            <v>-750</v>
          </cell>
          <cell r="AV24">
            <v>-16.321428571428573</v>
          </cell>
          <cell r="AW24">
            <v>-74.857142857142861</v>
          </cell>
          <cell r="AX24">
            <v>-90.678571428571431</v>
          </cell>
          <cell r="AY24">
            <v>-73.642857142857139</v>
          </cell>
          <cell r="AZ24">
            <v>-27.071428571428573</v>
          </cell>
          <cell r="BA24">
            <v>-34.5</v>
          </cell>
          <cell r="BB24">
            <v>-212.03571428571428</v>
          </cell>
          <cell r="BC24">
            <v>1.5</v>
          </cell>
          <cell r="BD24">
            <v>-59.5</v>
          </cell>
          <cell r="BE24">
            <v>-5.25</v>
          </cell>
          <cell r="BJ24">
            <v>-15</v>
          </cell>
          <cell r="BK24">
            <v>-110</v>
          </cell>
          <cell r="BL24">
            <v>-100</v>
          </cell>
          <cell r="BM24">
            <v>-100</v>
          </cell>
          <cell r="BN24">
            <v>-35</v>
          </cell>
          <cell r="BO24">
            <v>-45</v>
          </cell>
          <cell r="BP24">
            <v>-225</v>
          </cell>
          <cell r="BQ24">
            <v>-40</v>
          </cell>
          <cell r="BR24">
            <v>-80</v>
          </cell>
          <cell r="BS24">
            <v>0</v>
          </cell>
          <cell r="BY24">
            <v>-11.435964285714288</v>
          </cell>
          <cell r="CD24">
            <v>-11.435964285714288</v>
          </cell>
        </row>
        <row r="25">
          <cell r="A25">
            <v>20</v>
          </cell>
          <cell r="B25">
            <v>52</v>
          </cell>
          <cell r="C25">
            <v>-70</v>
          </cell>
          <cell r="D25">
            <v>36</v>
          </cell>
          <cell r="E25">
            <v>-221</v>
          </cell>
          <cell r="F25">
            <v>-27</v>
          </cell>
          <cell r="G25">
            <v>-117</v>
          </cell>
          <cell r="H25">
            <v>0</v>
          </cell>
          <cell r="I25">
            <v>-50</v>
          </cell>
          <cell r="J25">
            <v>0</v>
          </cell>
          <cell r="K25">
            <v>-42</v>
          </cell>
          <cell r="L25">
            <v>0</v>
          </cell>
          <cell r="M25">
            <v>79</v>
          </cell>
          <cell r="P25">
            <v>-360</v>
          </cell>
          <cell r="U25">
            <v>-750</v>
          </cell>
          <cell r="W25">
            <v>-236</v>
          </cell>
          <cell r="X25">
            <v>-405</v>
          </cell>
          <cell r="Y25">
            <v>-317.07142857142856</v>
          </cell>
          <cell r="AA25">
            <v>0</v>
          </cell>
          <cell r="AB25">
            <v>-12.178571428571429</v>
          </cell>
          <cell r="AF25">
            <v>0</v>
          </cell>
          <cell r="AG25">
            <v>2.6428571428571428</v>
          </cell>
          <cell r="AM25">
            <v>-345</v>
          </cell>
          <cell r="AS25">
            <v>-750</v>
          </cell>
          <cell r="AV25">
            <v>-16.321428571428573</v>
          </cell>
          <cell r="AW25">
            <v>-74.857142857142861</v>
          </cell>
          <cell r="AX25">
            <v>-90.678571428571431</v>
          </cell>
          <cell r="AY25">
            <v>-73.642857142857139</v>
          </cell>
          <cell r="AZ25">
            <v>-27.071428571428573</v>
          </cell>
          <cell r="BA25">
            <v>-34.5</v>
          </cell>
          <cell r="BB25">
            <v>-212.03571428571428</v>
          </cell>
          <cell r="BC25">
            <v>1.5</v>
          </cell>
          <cell r="BD25">
            <v>-59.5</v>
          </cell>
          <cell r="BE25">
            <v>-5.25</v>
          </cell>
          <cell r="BJ25">
            <v>-15</v>
          </cell>
          <cell r="BK25">
            <v>-110</v>
          </cell>
          <cell r="BL25">
            <v>-100</v>
          </cell>
          <cell r="BM25">
            <v>-100</v>
          </cell>
          <cell r="BN25">
            <v>-35</v>
          </cell>
          <cell r="BO25">
            <v>-45</v>
          </cell>
          <cell r="BP25">
            <v>-225</v>
          </cell>
          <cell r="BQ25">
            <v>-40</v>
          </cell>
          <cell r="BR25">
            <v>-80</v>
          </cell>
          <cell r="BS25">
            <v>0</v>
          </cell>
          <cell r="BY25">
            <v>-12.037857142857145</v>
          </cell>
          <cell r="CD25">
            <v>-12.037857142857145</v>
          </cell>
        </row>
        <row r="26">
          <cell r="A26">
            <v>21</v>
          </cell>
          <cell r="B26">
            <v>3</v>
          </cell>
          <cell r="C26">
            <v>-70</v>
          </cell>
          <cell r="D26">
            <v>103</v>
          </cell>
          <cell r="E26">
            <v>-225</v>
          </cell>
          <cell r="F26">
            <v>-26</v>
          </cell>
          <cell r="G26">
            <v>-120</v>
          </cell>
          <cell r="H26">
            <v>0</v>
          </cell>
          <cell r="I26">
            <v>-50</v>
          </cell>
          <cell r="J26">
            <v>0</v>
          </cell>
          <cell r="K26">
            <v>-44</v>
          </cell>
          <cell r="L26">
            <v>0</v>
          </cell>
          <cell r="M26">
            <v>114</v>
          </cell>
          <cell r="P26">
            <v>-315</v>
          </cell>
          <cell r="U26">
            <v>-750</v>
          </cell>
          <cell r="W26">
            <v>-240</v>
          </cell>
          <cell r="X26">
            <v>-405</v>
          </cell>
          <cell r="Y26">
            <v>-317.07142857142856</v>
          </cell>
          <cell r="AA26">
            <v>0</v>
          </cell>
          <cell r="AB26">
            <v>-12.178571428571429</v>
          </cell>
          <cell r="AF26">
            <v>0</v>
          </cell>
          <cell r="AG26">
            <v>2.6428571428571428</v>
          </cell>
          <cell r="AM26">
            <v>-345</v>
          </cell>
          <cell r="AS26">
            <v>-750</v>
          </cell>
          <cell r="AV26">
            <v>-16.321428571428573</v>
          </cell>
          <cell r="AW26">
            <v>-74.857142857142861</v>
          </cell>
          <cell r="AX26">
            <v>-90.678571428571431</v>
          </cell>
          <cell r="AY26">
            <v>-73.642857142857139</v>
          </cell>
          <cell r="AZ26">
            <v>-27.071428571428573</v>
          </cell>
          <cell r="BA26">
            <v>-34.5</v>
          </cell>
          <cell r="BB26">
            <v>-212.03571428571428</v>
          </cell>
          <cell r="BC26">
            <v>1.5</v>
          </cell>
          <cell r="BD26">
            <v>-59.5</v>
          </cell>
          <cell r="BE26">
            <v>-5.25</v>
          </cell>
          <cell r="BJ26">
            <v>-15</v>
          </cell>
          <cell r="BK26">
            <v>-110</v>
          </cell>
          <cell r="BL26">
            <v>-100</v>
          </cell>
          <cell r="BM26">
            <v>-100</v>
          </cell>
          <cell r="BN26">
            <v>-35</v>
          </cell>
          <cell r="BO26">
            <v>-45</v>
          </cell>
          <cell r="BP26">
            <v>-225</v>
          </cell>
          <cell r="BQ26">
            <v>-40</v>
          </cell>
          <cell r="BR26">
            <v>-80</v>
          </cell>
          <cell r="BS26">
            <v>0</v>
          </cell>
          <cell r="BY26">
            <v>-12.639750000000003</v>
          </cell>
          <cell r="CD26">
            <v>-12.639750000000003</v>
          </cell>
        </row>
        <row r="27">
          <cell r="A27">
            <v>22</v>
          </cell>
          <cell r="B27">
            <v>4</v>
          </cell>
          <cell r="C27">
            <v>-62</v>
          </cell>
          <cell r="D27">
            <v>3</v>
          </cell>
          <cell r="E27">
            <v>-225</v>
          </cell>
          <cell r="F27">
            <v>-27</v>
          </cell>
          <cell r="G27">
            <v>-116</v>
          </cell>
          <cell r="H27">
            <v>-92</v>
          </cell>
          <cell r="I27">
            <v>-48</v>
          </cell>
          <cell r="J27">
            <v>-68</v>
          </cell>
          <cell r="K27">
            <v>-43</v>
          </cell>
          <cell r="L27">
            <v>0</v>
          </cell>
          <cell r="M27">
            <v>225</v>
          </cell>
          <cell r="P27">
            <v>-449</v>
          </cell>
          <cell r="U27">
            <v>-750</v>
          </cell>
          <cell r="W27">
            <v>-394</v>
          </cell>
          <cell r="X27">
            <v>-405</v>
          </cell>
          <cell r="Y27">
            <v>-317.07142857142856</v>
          </cell>
          <cell r="AA27">
            <v>0</v>
          </cell>
          <cell r="AB27">
            <v>-12.178571428571429</v>
          </cell>
          <cell r="AF27">
            <v>0</v>
          </cell>
          <cell r="AG27">
            <v>2.6428571428571428</v>
          </cell>
          <cell r="AM27">
            <v>-345</v>
          </cell>
          <cell r="AS27">
            <v>-750</v>
          </cell>
          <cell r="AV27">
            <v>-16.321428571428573</v>
          </cell>
          <cell r="AW27">
            <v>-74.857142857142861</v>
          </cell>
          <cell r="AX27">
            <v>-90.678571428571431</v>
          </cell>
          <cell r="AY27">
            <v>-73.642857142857139</v>
          </cell>
          <cell r="AZ27">
            <v>-27.071428571428573</v>
          </cell>
          <cell r="BA27">
            <v>-34.5</v>
          </cell>
          <cell r="BB27">
            <v>-212.03571428571428</v>
          </cell>
          <cell r="BC27">
            <v>1.5</v>
          </cell>
          <cell r="BD27">
            <v>-59.5</v>
          </cell>
          <cell r="BE27">
            <v>-5.25</v>
          </cell>
          <cell r="BJ27">
            <v>-15</v>
          </cell>
          <cell r="BK27">
            <v>-110</v>
          </cell>
          <cell r="BL27">
            <v>-100</v>
          </cell>
          <cell r="BM27">
            <v>-100</v>
          </cell>
          <cell r="BN27">
            <v>-35</v>
          </cell>
          <cell r="BO27">
            <v>-45</v>
          </cell>
          <cell r="BP27">
            <v>-225</v>
          </cell>
          <cell r="BQ27">
            <v>-40</v>
          </cell>
          <cell r="BR27">
            <v>-80</v>
          </cell>
          <cell r="BS27">
            <v>0</v>
          </cell>
          <cell r="BY27">
            <v>-13.24164285714286</v>
          </cell>
          <cell r="CD27">
            <v>-13.24164285714286</v>
          </cell>
        </row>
        <row r="28">
          <cell r="A28">
            <v>23</v>
          </cell>
          <cell r="B28">
            <v>0</v>
          </cell>
          <cell r="C28">
            <v>-55</v>
          </cell>
          <cell r="D28">
            <v>-21</v>
          </cell>
          <cell r="E28">
            <v>-225</v>
          </cell>
          <cell r="F28">
            <v>-26</v>
          </cell>
          <cell r="G28">
            <v>-81</v>
          </cell>
          <cell r="H28">
            <v>-95</v>
          </cell>
          <cell r="I28">
            <v>-46</v>
          </cell>
          <cell r="J28">
            <v>-75</v>
          </cell>
          <cell r="K28">
            <v>-37</v>
          </cell>
          <cell r="L28">
            <v>-39</v>
          </cell>
          <cell r="M28">
            <v>69</v>
          </cell>
          <cell r="P28">
            <v>-631</v>
          </cell>
          <cell r="U28">
            <v>-750</v>
          </cell>
          <cell r="W28">
            <v>-360</v>
          </cell>
          <cell r="X28">
            <v>-405</v>
          </cell>
          <cell r="Y28">
            <v>-317.07142857142856</v>
          </cell>
          <cell r="AA28">
            <v>0</v>
          </cell>
          <cell r="AB28">
            <v>-12.178571428571429</v>
          </cell>
          <cell r="AF28">
            <v>0</v>
          </cell>
          <cell r="AG28">
            <v>2.6428571428571428</v>
          </cell>
          <cell r="AM28">
            <v>-345</v>
          </cell>
          <cell r="AS28">
            <v>-750</v>
          </cell>
          <cell r="AV28">
            <v>-16.321428571428573</v>
          </cell>
          <cell r="AW28">
            <v>-74.857142857142861</v>
          </cell>
          <cell r="AX28">
            <v>-90.678571428571431</v>
          </cell>
          <cell r="AY28">
            <v>-73.642857142857139</v>
          </cell>
          <cell r="AZ28">
            <v>-27.071428571428573</v>
          </cell>
          <cell r="BA28">
            <v>-34.5</v>
          </cell>
          <cell r="BB28">
            <v>-212.03571428571428</v>
          </cell>
          <cell r="BC28">
            <v>1.5</v>
          </cell>
          <cell r="BD28">
            <v>-59.5</v>
          </cell>
          <cell r="BE28">
            <v>-5.25</v>
          </cell>
          <cell r="BJ28">
            <v>-15</v>
          </cell>
          <cell r="BK28">
            <v>-110</v>
          </cell>
          <cell r="BL28">
            <v>-100</v>
          </cell>
          <cell r="BM28">
            <v>-100</v>
          </cell>
          <cell r="BN28">
            <v>-35</v>
          </cell>
          <cell r="BO28">
            <v>-45</v>
          </cell>
          <cell r="BP28">
            <v>-225</v>
          </cell>
          <cell r="BQ28">
            <v>-40</v>
          </cell>
          <cell r="BR28">
            <v>-80</v>
          </cell>
          <cell r="BS28">
            <v>0</v>
          </cell>
          <cell r="BY28">
            <v>-13.843535714285718</v>
          </cell>
          <cell r="CD28">
            <v>-13.843535714285718</v>
          </cell>
        </row>
        <row r="29">
          <cell r="A29">
            <v>24</v>
          </cell>
          <cell r="B29">
            <v>0</v>
          </cell>
          <cell r="C29">
            <v>-54</v>
          </cell>
          <cell r="D29">
            <v>33</v>
          </cell>
          <cell r="E29">
            <v>-225</v>
          </cell>
          <cell r="F29">
            <v>-26</v>
          </cell>
          <cell r="G29">
            <v>-111</v>
          </cell>
          <cell r="H29">
            <v>-95</v>
          </cell>
          <cell r="I29">
            <v>-44</v>
          </cell>
          <cell r="J29">
            <v>-75</v>
          </cell>
          <cell r="K29">
            <v>-43</v>
          </cell>
          <cell r="L29">
            <v>0</v>
          </cell>
          <cell r="M29">
            <v>297</v>
          </cell>
          <cell r="P29">
            <v>-343</v>
          </cell>
          <cell r="U29">
            <v>-750</v>
          </cell>
          <cell r="W29">
            <v>-394</v>
          </cell>
          <cell r="X29">
            <v>-405</v>
          </cell>
          <cell r="Y29">
            <v>-317.07142857142856</v>
          </cell>
          <cell r="AA29">
            <v>0</v>
          </cell>
          <cell r="AB29">
            <v>-12.178571428571429</v>
          </cell>
          <cell r="AF29">
            <v>0</v>
          </cell>
          <cell r="AG29">
            <v>2.6428571428571428</v>
          </cell>
          <cell r="AM29">
            <v>-345</v>
          </cell>
          <cell r="AS29">
            <v>-750</v>
          </cell>
          <cell r="AV29">
            <v>-16.321428571428573</v>
          </cell>
          <cell r="AW29">
            <v>-74.857142857142861</v>
          </cell>
          <cell r="AX29">
            <v>-90.678571428571431</v>
          </cell>
          <cell r="AY29">
            <v>-73.642857142857139</v>
          </cell>
          <cell r="AZ29">
            <v>-27.071428571428573</v>
          </cell>
          <cell r="BA29">
            <v>-34.5</v>
          </cell>
          <cell r="BB29">
            <v>-212.03571428571428</v>
          </cell>
          <cell r="BC29">
            <v>1.5</v>
          </cell>
          <cell r="BD29">
            <v>-59.5</v>
          </cell>
          <cell r="BE29">
            <v>-5.25</v>
          </cell>
          <cell r="BJ29">
            <v>-15</v>
          </cell>
          <cell r="BK29">
            <v>-110</v>
          </cell>
          <cell r="BL29">
            <v>-100</v>
          </cell>
          <cell r="BM29">
            <v>-100</v>
          </cell>
          <cell r="BN29">
            <v>-35</v>
          </cell>
          <cell r="BO29">
            <v>-45</v>
          </cell>
          <cell r="BP29">
            <v>-225</v>
          </cell>
          <cell r="BQ29">
            <v>-40</v>
          </cell>
          <cell r="BR29">
            <v>-80</v>
          </cell>
          <cell r="BS29">
            <v>0</v>
          </cell>
          <cell r="BY29">
            <v>-14.445428571428575</v>
          </cell>
          <cell r="CD29">
            <v>-14.445428571428575</v>
          </cell>
        </row>
        <row r="30">
          <cell r="A30">
            <v>25</v>
          </cell>
          <cell r="B30">
            <v>0</v>
          </cell>
          <cell r="C30">
            <v>-57</v>
          </cell>
          <cell r="D30">
            <v>0</v>
          </cell>
          <cell r="E30">
            <v>-225</v>
          </cell>
          <cell r="F30">
            <v>-20</v>
          </cell>
          <cell r="G30">
            <v>-109</v>
          </cell>
          <cell r="H30">
            <v>-95</v>
          </cell>
          <cell r="I30">
            <v>-43</v>
          </cell>
          <cell r="J30">
            <v>-75</v>
          </cell>
          <cell r="K30">
            <v>-43</v>
          </cell>
          <cell r="L30">
            <v>0</v>
          </cell>
          <cell r="M30">
            <v>152</v>
          </cell>
          <cell r="P30">
            <v>-515</v>
          </cell>
          <cell r="U30">
            <v>-750</v>
          </cell>
          <cell r="W30">
            <v>-385</v>
          </cell>
          <cell r="X30">
            <v>-405</v>
          </cell>
          <cell r="Y30">
            <v>-317.07142857142856</v>
          </cell>
          <cell r="AA30">
            <v>0</v>
          </cell>
          <cell r="AB30">
            <v>-12.178571428571429</v>
          </cell>
          <cell r="AF30">
            <v>0</v>
          </cell>
          <cell r="AG30">
            <v>2.6428571428571428</v>
          </cell>
          <cell r="AM30">
            <v>-345</v>
          </cell>
          <cell r="AS30">
            <v>-750</v>
          </cell>
          <cell r="AV30">
            <v>-16.321428571428573</v>
          </cell>
          <cell r="AW30">
            <v>-74.857142857142861</v>
          </cell>
          <cell r="AX30">
            <v>-90.678571428571431</v>
          </cell>
          <cell r="BC30">
            <v>1.5</v>
          </cell>
          <cell r="BJ30">
            <v>-15</v>
          </cell>
          <cell r="BK30">
            <v>-110</v>
          </cell>
          <cell r="BL30">
            <v>-100</v>
          </cell>
          <cell r="BM30">
            <v>-100</v>
          </cell>
          <cell r="BN30">
            <v>-35</v>
          </cell>
          <cell r="BO30">
            <v>-45</v>
          </cell>
          <cell r="BP30">
            <v>-225</v>
          </cell>
          <cell r="BQ30">
            <v>-40</v>
          </cell>
          <cell r="BR30">
            <v>-80</v>
          </cell>
          <cell r="BS30">
            <v>0</v>
          </cell>
          <cell r="BY30">
            <v>-15.047321428571433</v>
          </cell>
          <cell r="CD30">
            <v>-15.047321428571433</v>
          </cell>
        </row>
        <row r="31">
          <cell r="A31">
            <v>26</v>
          </cell>
          <cell r="B31">
            <v>0</v>
          </cell>
          <cell r="C31">
            <v>-27</v>
          </cell>
          <cell r="D31">
            <v>1</v>
          </cell>
          <cell r="E31">
            <v>-138</v>
          </cell>
          <cell r="F31">
            <v>-20</v>
          </cell>
          <cell r="G31">
            <v>0</v>
          </cell>
          <cell r="H31">
            <v>-94</v>
          </cell>
          <cell r="I31">
            <v>-42</v>
          </cell>
          <cell r="J31">
            <v>-75</v>
          </cell>
          <cell r="K31">
            <v>0</v>
          </cell>
          <cell r="L31">
            <v>36</v>
          </cell>
          <cell r="M31">
            <v>290</v>
          </cell>
          <cell r="P31">
            <v>-69</v>
          </cell>
          <cell r="U31">
            <v>-750</v>
          </cell>
          <cell r="W31">
            <v>-231</v>
          </cell>
          <cell r="X31">
            <v>-405</v>
          </cell>
          <cell r="Y31">
            <v>-317.07142857142856</v>
          </cell>
          <cell r="AA31">
            <v>0</v>
          </cell>
          <cell r="AF31">
            <v>0</v>
          </cell>
          <cell r="AM31">
            <v>-345</v>
          </cell>
          <cell r="AS31">
            <v>-750</v>
          </cell>
          <cell r="AV31">
            <v>-16.321428571428573</v>
          </cell>
          <cell r="AW31">
            <v>-74.857142857142861</v>
          </cell>
          <cell r="AX31">
            <v>-90.678571428571431</v>
          </cell>
          <cell r="BC31">
            <v>1.5</v>
          </cell>
          <cell r="BJ31">
            <v>-15</v>
          </cell>
          <cell r="BK31">
            <v>-110</v>
          </cell>
          <cell r="BL31">
            <v>-100</v>
          </cell>
          <cell r="BM31">
            <v>-100</v>
          </cell>
          <cell r="BN31">
            <v>-35</v>
          </cell>
          <cell r="BO31">
            <v>-45</v>
          </cell>
          <cell r="BP31">
            <v>-225</v>
          </cell>
          <cell r="BQ31">
            <v>-40</v>
          </cell>
          <cell r="BR31">
            <v>-80</v>
          </cell>
          <cell r="BS31">
            <v>0</v>
          </cell>
          <cell r="BY31">
            <v>-15.64921428571429</v>
          </cell>
          <cell r="CD31">
            <v>-15.64921428571429</v>
          </cell>
        </row>
        <row r="32">
          <cell r="A32">
            <v>27</v>
          </cell>
          <cell r="B32">
            <v>-29</v>
          </cell>
          <cell r="C32">
            <v>-60</v>
          </cell>
          <cell r="D32">
            <v>0</v>
          </cell>
          <cell r="E32">
            <v>-154</v>
          </cell>
          <cell r="F32">
            <v>-19</v>
          </cell>
          <cell r="G32">
            <v>0</v>
          </cell>
          <cell r="H32">
            <v>-93</v>
          </cell>
          <cell r="I32">
            <v>-43</v>
          </cell>
          <cell r="J32">
            <v>-75</v>
          </cell>
          <cell r="K32">
            <v>0</v>
          </cell>
          <cell r="L32">
            <v>93</v>
          </cell>
          <cell r="M32">
            <v>182</v>
          </cell>
          <cell r="P32">
            <v>-198</v>
          </cell>
          <cell r="U32">
            <v>-750</v>
          </cell>
          <cell r="X32">
            <v>-405</v>
          </cell>
          <cell r="AA32">
            <v>0</v>
          </cell>
          <cell r="AF32">
            <v>0</v>
          </cell>
          <cell r="AM32">
            <v>-345</v>
          </cell>
          <cell r="AS32">
            <v>-750</v>
          </cell>
          <cell r="BJ32">
            <v>-15</v>
          </cell>
          <cell r="BK32">
            <v>-110</v>
          </cell>
          <cell r="BL32">
            <v>-100</v>
          </cell>
          <cell r="BM32">
            <v>-100</v>
          </cell>
          <cell r="BN32">
            <v>-35</v>
          </cell>
          <cell r="BO32">
            <v>-45</v>
          </cell>
          <cell r="BP32">
            <v>-225</v>
          </cell>
          <cell r="BQ32">
            <v>-40</v>
          </cell>
          <cell r="BR32">
            <v>-80</v>
          </cell>
          <cell r="BS32">
            <v>0</v>
          </cell>
          <cell r="BY32">
            <v>-16.251107142857148</v>
          </cell>
          <cell r="CD32">
            <v>-16.251107142857148</v>
          </cell>
        </row>
      </sheetData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angible Plant"/>
      <sheetName val="Production"/>
      <sheetName val="Storage"/>
      <sheetName val="Transmission"/>
      <sheetName val="Distribution"/>
      <sheetName val="General Plant"/>
      <sheetName val="Tax Rates"/>
      <sheetName val="39 Year Rat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Yr. Life</v>
          </cell>
          <cell r="B1" t="str">
            <v>Year 1</v>
          </cell>
          <cell r="C1" t="str">
            <v>Year 2</v>
          </cell>
          <cell r="D1" t="str">
            <v>Year 3</v>
          </cell>
          <cell r="E1" t="str">
            <v>Year 4</v>
          </cell>
          <cell r="F1" t="str">
            <v>Description</v>
          </cell>
        </row>
        <row r="2">
          <cell r="A2">
            <v>1</v>
          </cell>
          <cell r="B2">
            <v>1</v>
          </cell>
          <cell r="C2">
            <v>0</v>
          </cell>
          <cell r="D2">
            <v>0</v>
          </cell>
          <cell r="E2">
            <v>0</v>
          </cell>
          <cell r="F2" t="str">
            <v>Transportation Equipment - Duel Fuel Kits &lt;= 2,000</v>
          </cell>
        </row>
        <row r="3">
          <cell r="A3">
            <v>1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 t="str">
            <v>Duel Fuel Stations &lt;= 100,000</v>
          </cell>
        </row>
        <row r="4">
          <cell r="A4">
            <v>3</v>
          </cell>
          <cell r="B4">
            <v>0.16666666666666666</v>
          </cell>
          <cell r="C4">
            <v>0.33333333333333331</v>
          </cell>
          <cell r="D4">
            <v>0.33333333333333331</v>
          </cell>
          <cell r="E4">
            <v>0.16666666666666666</v>
          </cell>
          <cell r="F4" t="str">
            <v>Intangible Plant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 t="str">
            <v>Office Furniture &amp; Equipment - Computers</v>
          </cell>
        </row>
        <row r="6">
          <cell r="A6">
            <v>5</v>
          </cell>
          <cell r="B6">
            <v>0.2</v>
          </cell>
          <cell r="C6">
            <v>0.32</v>
          </cell>
          <cell r="D6">
            <v>0.192</v>
          </cell>
          <cell r="E6">
            <v>0.1152</v>
          </cell>
          <cell r="F6" t="str">
            <v>Office Furniture &amp; Equipment - Equipment</v>
          </cell>
        </row>
        <row r="7">
          <cell r="A7">
            <v>5</v>
          </cell>
          <cell r="B7">
            <v>0.2</v>
          </cell>
          <cell r="C7">
            <v>0.32</v>
          </cell>
          <cell r="D7">
            <v>0.192</v>
          </cell>
          <cell r="E7">
            <v>0.1152</v>
          </cell>
          <cell r="F7" t="str">
            <v>Transportation Equipment - Automobiles</v>
          </cell>
        </row>
        <row r="8">
          <cell r="A8">
            <v>5</v>
          </cell>
          <cell r="B8">
            <v>0.2</v>
          </cell>
          <cell r="C8">
            <v>0.32</v>
          </cell>
          <cell r="D8">
            <v>0.192</v>
          </cell>
          <cell r="E8">
            <v>0.1152</v>
          </cell>
          <cell r="F8" t="str">
            <v>Transportation Equipment - Trucks</v>
          </cell>
        </row>
        <row r="9">
          <cell r="A9">
            <v>5</v>
          </cell>
          <cell r="B9">
            <v>0.2</v>
          </cell>
          <cell r="C9">
            <v>0.32</v>
          </cell>
          <cell r="D9">
            <v>0.192</v>
          </cell>
          <cell r="E9">
            <v>0.1152</v>
          </cell>
          <cell r="F9" t="str">
            <v>Transportation Equipment - Trailers</v>
          </cell>
        </row>
        <row r="10">
          <cell r="A10">
            <v>5</v>
          </cell>
          <cell r="B10">
            <v>0.2</v>
          </cell>
          <cell r="C10">
            <v>0.32</v>
          </cell>
          <cell r="D10">
            <v>0.192</v>
          </cell>
          <cell r="E10">
            <v>0.1152</v>
          </cell>
          <cell r="F10" t="str">
            <v>Transportation Equipment - Duel Fuel Kits &gt; 2,000</v>
          </cell>
        </row>
        <row r="11">
          <cell r="A11">
            <v>7</v>
          </cell>
          <cell r="B11">
            <v>0.14285999999999999</v>
          </cell>
          <cell r="C11">
            <v>0.24490000000000001</v>
          </cell>
          <cell r="D11">
            <v>0.17493</v>
          </cell>
          <cell r="E11">
            <v>0.12495000000000001</v>
          </cell>
          <cell r="F11" t="str">
            <v>Production &amp; Gathering</v>
          </cell>
        </row>
        <row r="12">
          <cell r="A12">
            <v>7</v>
          </cell>
          <cell r="B12">
            <v>0.14285999999999999</v>
          </cell>
          <cell r="C12">
            <v>0.24490000000000001</v>
          </cell>
          <cell r="D12">
            <v>0.17493</v>
          </cell>
          <cell r="E12">
            <v>0.12495000000000001</v>
          </cell>
          <cell r="F12" t="str">
            <v>Office Furniture &amp; Equipment - Furniture</v>
          </cell>
        </row>
        <row r="13">
          <cell r="A13">
            <v>7</v>
          </cell>
          <cell r="B13">
            <v>0.14285999999999999</v>
          </cell>
          <cell r="C13">
            <v>0.24490000000000001</v>
          </cell>
          <cell r="D13">
            <v>0.17493</v>
          </cell>
          <cell r="E13">
            <v>0.12495000000000001</v>
          </cell>
          <cell r="F13" t="str">
            <v>Stores Equipment</v>
          </cell>
        </row>
        <row r="14">
          <cell r="A14">
            <v>7</v>
          </cell>
          <cell r="B14">
            <v>0.14285999999999999</v>
          </cell>
          <cell r="C14">
            <v>0.24490000000000001</v>
          </cell>
          <cell r="D14">
            <v>0.17493</v>
          </cell>
          <cell r="E14">
            <v>0.12495000000000001</v>
          </cell>
          <cell r="F14" t="str">
            <v>Tools, Shop &amp; Garage Equipment</v>
          </cell>
        </row>
        <row r="15">
          <cell r="A15">
            <v>7</v>
          </cell>
          <cell r="B15">
            <v>0.14285999999999999</v>
          </cell>
          <cell r="C15">
            <v>0.24490000000000001</v>
          </cell>
          <cell r="D15">
            <v>0.17493</v>
          </cell>
          <cell r="E15">
            <v>0.12495000000000001</v>
          </cell>
          <cell r="F15" t="str">
            <v>Miscellaneous Equipment</v>
          </cell>
        </row>
        <row r="16">
          <cell r="A16">
            <v>7</v>
          </cell>
          <cell r="B16">
            <v>0.14285999999999999</v>
          </cell>
          <cell r="C16">
            <v>0.24490000000000001</v>
          </cell>
          <cell r="D16">
            <v>0.17493</v>
          </cell>
          <cell r="E16">
            <v>0.12495000000000001</v>
          </cell>
          <cell r="F16" t="str">
            <v>Office Furniture &amp; Equipment - Legal Books</v>
          </cell>
        </row>
        <row r="17">
          <cell r="A17">
            <v>15</v>
          </cell>
          <cell r="B17">
            <v>0.05</v>
          </cell>
          <cell r="C17">
            <v>9.5000000000000001E-2</v>
          </cell>
          <cell r="D17">
            <v>8.5500000000000007E-2</v>
          </cell>
          <cell r="E17">
            <v>7.6899999999999996E-2</v>
          </cell>
          <cell r="F17" t="str">
            <v>Storage, Transmission, &amp; Distribution for 08, 09 &amp; 2010 Investments</v>
          </cell>
        </row>
        <row r="18">
          <cell r="A18">
            <v>20</v>
          </cell>
          <cell r="B18">
            <v>3.7499999999999999E-2</v>
          </cell>
          <cell r="C18">
            <v>7.22E-2</v>
          </cell>
          <cell r="D18">
            <v>6.6799999999999998E-2</v>
          </cell>
          <cell r="E18">
            <v>6.1800000000000001E-2</v>
          </cell>
          <cell r="F18" t="str">
            <v>Distribution for 2011 &amp; Beyond Investments</v>
          </cell>
        </row>
        <row r="19">
          <cell r="A19">
            <v>20</v>
          </cell>
          <cell r="B19">
            <v>3.7499999999999999E-2</v>
          </cell>
          <cell r="C19">
            <v>7.22E-2</v>
          </cell>
          <cell r="D19">
            <v>6.6799999999999998E-2</v>
          </cell>
          <cell r="E19">
            <v>6.1800000000000001E-2</v>
          </cell>
          <cell r="F19" t="str">
            <v>Duel Fuel Stations &gt; 100,000</v>
          </cell>
        </row>
        <row r="20">
          <cell r="A20">
            <v>20</v>
          </cell>
          <cell r="B20">
            <v>3.7499999999999999E-2</v>
          </cell>
          <cell r="C20">
            <v>7.22E-2</v>
          </cell>
          <cell r="D20">
            <v>6.6799999999999998E-2</v>
          </cell>
          <cell r="E20">
            <v>6.1800000000000001E-2</v>
          </cell>
          <cell r="F20" t="str">
            <v>Power Operated Equipment</v>
          </cell>
        </row>
        <row r="21">
          <cell r="A21">
            <v>20</v>
          </cell>
          <cell r="B21">
            <v>3.7499999999999999E-2</v>
          </cell>
          <cell r="C21">
            <v>7.22E-2</v>
          </cell>
          <cell r="D21">
            <v>6.6799999999999998E-2</v>
          </cell>
          <cell r="E21">
            <v>6.1800000000000001E-2</v>
          </cell>
          <cell r="F21" t="str">
            <v>Communication Equipment - Radio</v>
          </cell>
        </row>
        <row r="22">
          <cell r="A22">
            <v>20</v>
          </cell>
          <cell r="B22">
            <v>3.7499999999999999E-2</v>
          </cell>
          <cell r="C22">
            <v>7.22E-2</v>
          </cell>
          <cell r="D22">
            <v>6.6799999999999998E-2</v>
          </cell>
          <cell r="E22">
            <v>6.1800000000000001E-2</v>
          </cell>
          <cell r="F22" t="str">
            <v>Communication Equipment - Telephone</v>
          </cell>
        </row>
        <row r="23">
          <cell r="A23">
            <v>20</v>
          </cell>
          <cell r="B23">
            <v>3.7499999999999999E-2</v>
          </cell>
          <cell r="C23">
            <v>7.22E-2</v>
          </cell>
          <cell r="D23">
            <v>6.6799999999999998E-2</v>
          </cell>
          <cell r="E23">
            <v>6.1800000000000001E-2</v>
          </cell>
          <cell r="F23" t="str">
            <v>Rights of Way - Communication</v>
          </cell>
        </row>
        <row r="24">
          <cell r="A24">
            <v>39</v>
          </cell>
          <cell r="B24">
            <v>1.391E-2</v>
          </cell>
          <cell r="C24">
            <v>2.564E-2</v>
          </cell>
          <cell r="D24">
            <v>2.564E-2</v>
          </cell>
          <cell r="E24">
            <v>2.564E-2</v>
          </cell>
          <cell r="F24" t="str">
            <v>Structures and Improvements</v>
          </cell>
        </row>
      </sheetData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024-Feb 2025 BS"/>
      <sheetName val="01-02.2024"/>
      <sheetName val="03-04.2024"/>
      <sheetName val="05-06.2024"/>
      <sheetName val="07-08.2024"/>
      <sheetName val="09-10.2024"/>
      <sheetName val="11-12.2024"/>
      <sheetName val="01-02.2025"/>
    </sheetNames>
    <sheetDataSet>
      <sheetData sheetId="0"/>
      <sheetData sheetId="1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01.2024</v>
          </cell>
          <cell r="E9" t="str">
            <v>02.2024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308530249.56999999</v>
          </cell>
          <cell r="E12">
            <v>308576540.76999998</v>
          </cell>
        </row>
        <row r="13">
          <cell r="C13" t="str">
            <v>9106000 Completed Construction not Classified-Gas</v>
          </cell>
          <cell r="D13">
            <v>6613263.5700000003</v>
          </cell>
          <cell r="E13">
            <v>6778655.3600000003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314562754.06</v>
          </cell>
          <cell r="E15">
            <v>314774437.05000001</v>
          </cell>
        </row>
        <row r="16">
          <cell r="C16" t="str">
            <v>9107000 Construction Work in Progress</v>
          </cell>
          <cell r="D16">
            <v>10270467.84</v>
          </cell>
          <cell r="E16">
            <v>11245085.310000001</v>
          </cell>
        </row>
        <row r="17">
          <cell r="C17" t="str">
            <v xml:space="preserve"> Construction Work in Progress (107)</v>
          </cell>
          <cell r="D17">
            <v>10270467.84</v>
          </cell>
          <cell r="E17">
            <v>11245085.310000001</v>
          </cell>
        </row>
        <row r="18">
          <cell r="C18" t="str">
            <v xml:space="preserve">  Total Utility Plant (Gross)</v>
          </cell>
          <cell r="D18">
            <v>324833221.89999998</v>
          </cell>
          <cell r="E18">
            <v>326019522.36000001</v>
          </cell>
        </row>
        <row r="19">
          <cell r="C19" t="str">
            <v>9108000 Accumulated Depreciation-Utility Plant</v>
          </cell>
          <cell r="D19">
            <v>-141882344.41</v>
          </cell>
          <cell r="E19">
            <v>-142766660.63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-141301585.33000001</v>
          </cell>
          <cell r="E21">
            <v>-142185901.55000001</v>
          </cell>
        </row>
        <row r="22">
          <cell r="C22" t="str">
            <v xml:space="preserve">  Net Utility Plant</v>
          </cell>
          <cell r="D22">
            <v>183531636.56999999</v>
          </cell>
          <cell r="E22">
            <v>183833620.81</v>
          </cell>
        </row>
        <row r="23">
          <cell r="C23" t="str">
            <v xml:space="preserve">   Total Net Utility Plant</v>
          </cell>
          <cell r="D23">
            <v>183531636.56999999</v>
          </cell>
          <cell r="E23">
            <v>183833620.81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187739706.06</v>
          </cell>
          <cell r="E26">
            <v>188041690.30000001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1882353.54</v>
          </cell>
          <cell r="E28">
            <v>1882353.54</v>
          </cell>
        </row>
        <row r="29">
          <cell r="C29" t="str">
            <v>Other Special Funds (128)</v>
          </cell>
          <cell r="D29">
            <v>1882353.54</v>
          </cell>
          <cell r="E29">
            <v>1882353.54</v>
          </cell>
        </row>
        <row r="30">
          <cell r="C30" t="str">
            <v xml:space="preserve">  TOTAL OTHER PROPERTY &amp; INVESTMENTS</v>
          </cell>
          <cell r="D30">
            <v>1882353.54</v>
          </cell>
          <cell r="E30">
            <v>1882353.54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247543.63</v>
          </cell>
          <cell r="E32">
            <v>540697.32999999996</v>
          </cell>
        </row>
        <row r="33">
          <cell r="C33" t="str">
            <v>Cash (131)</v>
          </cell>
          <cell r="D33">
            <v>247543.63</v>
          </cell>
          <cell r="E33">
            <v>540697.32999999996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3297497.2</v>
          </cell>
          <cell r="E36">
            <v>4287929.53</v>
          </cell>
        </row>
        <row r="37">
          <cell r="C37" t="str">
            <v>Customer Accounts Receivable (142)</v>
          </cell>
          <cell r="D37">
            <v>3297497.2</v>
          </cell>
          <cell r="E37">
            <v>4287929.53</v>
          </cell>
        </row>
        <row r="38">
          <cell r="C38" t="str">
            <v>9143000 Other Accounts Receivable</v>
          </cell>
          <cell r="D38">
            <v>159951.49</v>
          </cell>
          <cell r="E38">
            <v>161589.72</v>
          </cell>
        </row>
        <row r="39">
          <cell r="C39" t="str">
            <v>Other Accounts Recevable (143)</v>
          </cell>
          <cell r="D39">
            <v>159951.49</v>
          </cell>
          <cell r="E39">
            <v>161589.72</v>
          </cell>
        </row>
        <row r="40">
          <cell r="C40" t="str">
            <v>9144000 Accumulated Provision for Uncollectible Accounts</v>
          </cell>
          <cell r="D40">
            <v>-800170.95</v>
          </cell>
          <cell r="E40">
            <v>-833787.46</v>
          </cell>
        </row>
        <row r="41">
          <cell r="C41" t="str">
            <v>Accum Prov - Uncollectible Accts (144)</v>
          </cell>
          <cell r="D41">
            <v>-800170.95</v>
          </cell>
          <cell r="E41">
            <v>-833787.46</v>
          </cell>
        </row>
        <row r="42">
          <cell r="C42" t="str">
            <v>9146000 Accounts Receivable from Associated Companies</v>
          </cell>
          <cell r="D42">
            <v>676685.67</v>
          </cell>
          <cell r="E42">
            <v>478292.28</v>
          </cell>
        </row>
        <row r="43">
          <cell r="C43" t="str">
            <v>Accts Receivable from Assoc. Co.'s (146)</v>
          </cell>
          <cell r="D43">
            <v>676685.67</v>
          </cell>
          <cell r="E43">
            <v>478292.28</v>
          </cell>
        </row>
        <row r="44">
          <cell r="C44" t="str">
            <v>9154000 Plant Materials &amp; Operating Supplies</v>
          </cell>
          <cell r="D44">
            <v>1169108.9099999999</v>
          </cell>
          <cell r="E44">
            <v>1176917.3799999999</v>
          </cell>
        </row>
        <row r="45">
          <cell r="C45" t="str">
            <v>Plant Materials &amp; Operating Supplies (154)</v>
          </cell>
          <cell r="D45">
            <v>1169108.9099999999</v>
          </cell>
          <cell r="E45">
            <v>1176917.3799999999</v>
          </cell>
        </row>
        <row r="46">
          <cell r="C46" t="str">
            <v>9164100 Gas Stored - Current</v>
          </cell>
          <cell r="D46">
            <v>1532134.21</v>
          </cell>
          <cell r="E46">
            <v>1241623.6100000001</v>
          </cell>
        </row>
        <row r="47">
          <cell r="C47" t="str">
            <v>Gas Stored Underground - Current (164.1)</v>
          </cell>
          <cell r="D47">
            <v>1532134.21</v>
          </cell>
          <cell r="E47">
            <v>1241623.6100000001</v>
          </cell>
        </row>
        <row r="48">
          <cell r="C48" t="str">
            <v>9165000 Prepayments</v>
          </cell>
          <cell r="D48">
            <v>94143.42</v>
          </cell>
          <cell r="E48">
            <v>83658.12</v>
          </cell>
        </row>
        <row r="49">
          <cell r="C49" t="str">
            <v>Prepayments (165)</v>
          </cell>
          <cell r="D49">
            <v>94143.42</v>
          </cell>
          <cell r="E49">
            <v>83658.12</v>
          </cell>
        </row>
        <row r="50">
          <cell r="C50" t="str">
            <v>9173000 Accrued Utility Revenues</v>
          </cell>
          <cell r="D50">
            <v>8372646.6399999997</v>
          </cell>
          <cell r="E50">
            <v>5504130.7199999997</v>
          </cell>
        </row>
        <row r="51">
          <cell r="C51" t="str">
            <v>Accrued Utility Revenues (173)</v>
          </cell>
          <cell r="D51">
            <v>8372646.6399999997</v>
          </cell>
          <cell r="E51">
            <v>5504130.7199999997</v>
          </cell>
        </row>
        <row r="52">
          <cell r="C52" t="str">
            <v>9174000 Miscellaneous Current &amp; Accrued Assets</v>
          </cell>
          <cell r="D52">
            <v>306117.18</v>
          </cell>
          <cell r="E52">
            <v>141327.57999999999</v>
          </cell>
        </row>
        <row r="53">
          <cell r="C53" t="str">
            <v>Misc. Current &amp; Accrued Assets (174)</v>
          </cell>
          <cell r="D53">
            <v>306117.18</v>
          </cell>
          <cell r="E53">
            <v>141327.57999999999</v>
          </cell>
        </row>
        <row r="54">
          <cell r="C54" t="str">
            <v xml:space="preserve">  TOTAL CURRENT &amp; ACCRUED ASSETS</v>
          </cell>
          <cell r="D54">
            <v>15055957.4</v>
          </cell>
          <cell r="E54">
            <v>12782678.810000001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115444</v>
          </cell>
          <cell r="E56">
            <v>115444</v>
          </cell>
        </row>
        <row r="57">
          <cell r="C57" t="str">
            <v>Unamortized Debt Expenses (181)</v>
          </cell>
          <cell r="D57">
            <v>115444</v>
          </cell>
          <cell r="E57">
            <v>115444</v>
          </cell>
        </row>
        <row r="58">
          <cell r="C58" t="str">
            <v>9182300 Other Regulatory Assets</v>
          </cell>
          <cell r="D58">
            <v>2150189</v>
          </cell>
          <cell r="E58">
            <v>2114820.4</v>
          </cell>
        </row>
        <row r="59">
          <cell r="C59" t="str">
            <v>Other Regulatory Assets (182.3)</v>
          </cell>
          <cell r="D59">
            <v>2150189</v>
          </cell>
          <cell r="E59">
            <v>2114820.4</v>
          </cell>
        </row>
        <row r="60">
          <cell r="C60" t="str">
            <v>9186000 Miscellaneous Deferred Debits</v>
          </cell>
          <cell r="D60">
            <v>1023081.97</v>
          </cell>
          <cell r="E60">
            <v>1030659.64</v>
          </cell>
        </row>
        <row r="61">
          <cell r="C61" t="str">
            <v>Miscellaneous Deferred Debits (186)</v>
          </cell>
          <cell r="D61">
            <v>1023081.97</v>
          </cell>
          <cell r="E61">
            <v>1030659.64</v>
          </cell>
        </row>
        <row r="62">
          <cell r="C62" t="str">
            <v>9190000 Accumulated Deferred Income Taxes</v>
          </cell>
          <cell r="D62">
            <v>5030443.4400000004</v>
          </cell>
          <cell r="E62">
            <v>5030443.4400000004</v>
          </cell>
        </row>
        <row r="63">
          <cell r="C63" t="str">
            <v>Accumulated Deferred Income Taxes (190)</v>
          </cell>
          <cell r="D63">
            <v>5030443.4400000004</v>
          </cell>
          <cell r="E63">
            <v>5030443.4400000004</v>
          </cell>
        </row>
        <row r="64">
          <cell r="C64" t="str">
            <v>9191000 Unrecovered Purchased Gas Costs</v>
          </cell>
          <cell r="D64">
            <v>5624845.2699999996</v>
          </cell>
          <cell r="E64">
            <v>6233721.5199999996</v>
          </cell>
        </row>
        <row r="65">
          <cell r="C65" t="str">
            <v>Unrecoverd Purchased Gas Costs (191)</v>
          </cell>
          <cell r="D65">
            <v>5624845.2699999996</v>
          </cell>
          <cell r="E65">
            <v>6233721.5199999996</v>
          </cell>
        </row>
        <row r="66">
          <cell r="C66" t="str">
            <v xml:space="preserve">  TOTAL DEFERRED DEBITS</v>
          </cell>
          <cell r="D66">
            <v>13944003.68</v>
          </cell>
          <cell r="E66">
            <v>14525089</v>
          </cell>
        </row>
        <row r="67">
          <cell r="C67" t="str">
            <v xml:space="preserve">   TOTAL ASSETS &amp; OTHER DEBITS</v>
          </cell>
          <cell r="D67">
            <v>218622020.68000001</v>
          </cell>
          <cell r="E67">
            <v>217231811.65000001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-2671422.36</v>
          </cell>
          <cell r="E74">
            <v>-5496261.96</v>
          </cell>
        </row>
        <row r="75">
          <cell r="C75" t="str">
            <v>Retained Earnings (215, 215.1, 216)</v>
          </cell>
          <cell r="D75">
            <v>-12161334.949999999</v>
          </cell>
          <cell r="E75">
            <v>-14986174.550000001</v>
          </cell>
        </row>
        <row r="76">
          <cell r="C76" t="str">
            <v xml:space="preserve">  TOTAL PROPRIETARY CAPITAL</v>
          </cell>
          <cell r="D76">
            <v>-86889354.230000004</v>
          </cell>
          <cell r="E76">
            <v>-89714193.829999998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-737</v>
          </cell>
          <cell r="E80">
            <v>-1474</v>
          </cell>
        </row>
        <row r="81">
          <cell r="C81" t="str">
            <v>Unamort Premium on Long-Term Debt (225)</v>
          </cell>
          <cell r="D81">
            <v>-737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-53638336.950000003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-1973848.14</v>
          </cell>
          <cell r="E84">
            <v>-1950183.01</v>
          </cell>
        </row>
        <row r="85">
          <cell r="C85" t="str">
            <v>Accum Prov for Pensions &amp; Benefits (228.3)</v>
          </cell>
          <cell r="D85">
            <v>-1973848.14</v>
          </cell>
          <cell r="E85">
            <v>-1950183.01</v>
          </cell>
        </row>
        <row r="86">
          <cell r="C86" t="str">
            <v>9230000 Asset Retirement Obligation</v>
          </cell>
          <cell r="D86">
            <v>-163969.25</v>
          </cell>
          <cell r="E86">
            <v>-164918.49</v>
          </cell>
        </row>
        <row r="87">
          <cell r="C87" t="str">
            <v>Asset Retirement Obligation (230)</v>
          </cell>
          <cell r="D87">
            <v>-163969.25</v>
          </cell>
          <cell r="E87">
            <v>-164918.49</v>
          </cell>
        </row>
        <row r="88">
          <cell r="C88" t="str">
            <v xml:space="preserve">  TOTAL OTHER NON-CURRENT LIABILITIES</v>
          </cell>
          <cell r="D88">
            <v>-2137817.39</v>
          </cell>
          <cell r="E88">
            <v>-2115101.5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-5612962.9100000001</v>
          </cell>
          <cell r="E90">
            <v>-3851002.05</v>
          </cell>
        </row>
        <row r="91">
          <cell r="C91" t="str">
            <v>Accounts Payable (232)</v>
          </cell>
          <cell r="D91">
            <v>-5612962.9100000001</v>
          </cell>
          <cell r="E91">
            <v>-3851002.05</v>
          </cell>
        </row>
        <row r="92">
          <cell r="C92" t="str">
            <v>9233000 Notes Payable to Associated Companies</v>
          </cell>
          <cell r="D92">
            <v>-2451561.2200000002</v>
          </cell>
          <cell r="E92">
            <v>2167638.42</v>
          </cell>
        </row>
        <row r="93">
          <cell r="C93" t="str">
            <v>Notes Payable to Assoc Companies (233)</v>
          </cell>
          <cell r="D93">
            <v>-2451561.2200000002</v>
          </cell>
          <cell r="E93">
            <v>2167638.42</v>
          </cell>
        </row>
        <row r="94">
          <cell r="C94" t="str">
            <v>9234000 Accounts Payable to Associated Companies</v>
          </cell>
          <cell r="D94">
            <v>-9496531.1099999994</v>
          </cell>
          <cell r="E94">
            <v>-10928757.75</v>
          </cell>
        </row>
        <row r="95">
          <cell r="C95" t="str">
            <v>Accounts Payable to Assoc Companies (234)</v>
          </cell>
          <cell r="D95">
            <v>-9496531.1099999994</v>
          </cell>
          <cell r="E95">
            <v>-10928757.75</v>
          </cell>
        </row>
        <row r="96">
          <cell r="C96" t="str">
            <v>9235000 Customer Deposits</v>
          </cell>
          <cell r="D96">
            <v>-965475.83999999997</v>
          </cell>
          <cell r="E96">
            <v>-985559.99</v>
          </cell>
        </row>
        <row r="97">
          <cell r="C97" t="str">
            <v>Customer Deposits (235)</v>
          </cell>
          <cell r="D97">
            <v>-965475.83999999997</v>
          </cell>
          <cell r="E97">
            <v>-985559.99</v>
          </cell>
        </row>
        <row r="98">
          <cell r="C98" t="str">
            <v>9236000 Taxes Accrued</v>
          </cell>
          <cell r="D98">
            <v>-6428557.54</v>
          </cell>
          <cell r="E98">
            <v>-6963791.6600000001</v>
          </cell>
        </row>
        <row r="99">
          <cell r="C99" t="str">
            <v>Taxes Accrued (236)</v>
          </cell>
          <cell r="D99">
            <v>-6428557.54</v>
          </cell>
          <cell r="E99">
            <v>-6963791.6600000001</v>
          </cell>
        </row>
        <row r="100">
          <cell r="C100" t="str">
            <v>9237000 Interest Accrued</v>
          </cell>
          <cell r="D100">
            <v>-4447.18</v>
          </cell>
          <cell r="E100">
            <v>-4333.71</v>
          </cell>
        </row>
        <row r="101">
          <cell r="C101" t="str">
            <v>Interest Accrued (237)</v>
          </cell>
          <cell r="D101">
            <v>-4447.18</v>
          </cell>
          <cell r="E101">
            <v>-4333.71</v>
          </cell>
        </row>
        <row r="102">
          <cell r="C102" t="str">
            <v>9241000 Tax Collections Payable</v>
          </cell>
          <cell r="D102">
            <v>-220396.39</v>
          </cell>
          <cell r="E102">
            <v>-401475.23</v>
          </cell>
        </row>
        <row r="103">
          <cell r="C103" t="str">
            <v>Tax Collections payable (241)</v>
          </cell>
          <cell r="D103">
            <v>-220396.39</v>
          </cell>
          <cell r="E103">
            <v>-401475.23</v>
          </cell>
        </row>
        <row r="104">
          <cell r="C104" t="str">
            <v>9242000 Miscellaneous Current &amp; Accrued Liabilities</v>
          </cell>
          <cell r="D104">
            <v>-2268409.37</v>
          </cell>
          <cell r="E104">
            <v>-2289789.9</v>
          </cell>
        </row>
        <row r="105">
          <cell r="C105" t="str">
            <v>Misc Current &amp; Accrued Liabilities (242)</v>
          </cell>
          <cell r="D105">
            <v>-2268409.37</v>
          </cell>
          <cell r="E105">
            <v>-2289789.9</v>
          </cell>
        </row>
        <row r="106">
          <cell r="C106" t="str">
            <v xml:space="preserve">  TOTAL CURRENT &amp; ACCRUED LIABILITIES</v>
          </cell>
          <cell r="D106">
            <v>-27448341.559999999</v>
          </cell>
          <cell r="E106">
            <v>-23257071.870000001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-2649934.9300000002</v>
          </cell>
          <cell r="E108">
            <v>-2649757.4</v>
          </cell>
        </row>
        <row r="109">
          <cell r="C109" t="str">
            <v>Customer Advances for Construction (252)</v>
          </cell>
          <cell r="D109">
            <v>-2649934.9300000002</v>
          </cell>
          <cell r="E109">
            <v>-2649757.4</v>
          </cell>
        </row>
        <row r="110">
          <cell r="C110" t="str">
            <v>9253000 Other Deferred Credits</v>
          </cell>
          <cell r="D110">
            <v>-255796.82</v>
          </cell>
          <cell r="E110">
            <v>-256949.73</v>
          </cell>
        </row>
        <row r="111">
          <cell r="C111" t="str">
            <v>Other Deferred Credits (253)</v>
          </cell>
          <cell r="D111">
            <v>-255796.82</v>
          </cell>
          <cell r="E111">
            <v>-256949.73</v>
          </cell>
        </row>
        <row r="112">
          <cell r="C112" t="str">
            <v>9254000 Other Regulatory Liabilities</v>
          </cell>
          <cell r="D112">
            <v>-15224699.630000001</v>
          </cell>
          <cell r="E112">
            <v>-15221924.199999999</v>
          </cell>
        </row>
        <row r="113">
          <cell r="C113" t="str">
            <v>Other Regulatory Liabilities (254)</v>
          </cell>
          <cell r="D113">
            <v>-15224699.630000001</v>
          </cell>
          <cell r="E113">
            <v>-15221924.199999999</v>
          </cell>
        </row>
        <row r="114">
          <cell r="C114" t="str">
            <v>9282000 Accumulated Deferred Income Taxes-Other Property</v>
          </cell>
          <cell r="D114">
            <v>-28640588.07</v>
          </cell>
          <cell r="E114">
            <v>-28640588.07</v>
          </cell>
        </row>
        <row r="115">
          <cell r="C115" t="str">
            <v>9283000 Accumulated Deferred Income Taxes-Other</v>
          </cell>
          <cell r="D115">
            <v>-1737151.1</v>
          </cell>
          <cell r="E115">
            <v>-1737151.1</v>
          </cell>
        </row>
        <row r="116">
          <cell r="C116" t="str">
            <v>Accum Deferred Income Taxes (281-283)</v>
          </cell>
          <cell r="D116">
            <v>-30377739.170000002</v>
          </cell>
          <cell r="E116">
            <v>-30377739.170000002</v>
          </cell>
        </row>
        <row r="117">
          <cell r="C117" t="str">
            <v xml:space="preserve">  TOTAL DEFERRED CREDITS</v>
          </cell>
          <cell r="D117">
            <v>-48508170.549999997</v>
          </cell>
          <cell r="E117">
            <v>-48506370.5</v>
          </cell>
        </row>
        <row r="118">
          <cell r="C118" t="str">
            <v xml:space="preserve">   TOTAL LIABILITIES &amp; OTHER CREDITS</v>
          </cell>
          <cell r="D118">
            <v>-218622020.68000001</v>
          </cell>
          <cell r="E118">
            <v>-217231811.65000001</v>
          </cell>
        </row>
        <row r="119">
          <cell r="D119">
            <v>0</v>
          </cell>
          <cell r="E119">
            <v>0</v>
          </cell>
        </row>
        <row r="120">
          <cell r="D120">
            <v>682406582.45000005</v>
          </cell>
          <cell r="E120">
            <v>684196851.38999999</v>
          </cell>
        </row>
      </sheetData>
      <sheetData sheetId="2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03.2024</v>
          </cell>
          <cell r="E9" t="str">
            <v>04.2024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310189905.23000002</v>
          </cell>
          <cell r="E12">
            <v>310383085.22000003</v>
          </cell>
        </row>
        <row r="13">
          <cell r="C13" t="str">
            <v>9106000 Completed Construction not Classified-Gas</v>
          </cell>
          <cell r="D13">
            <v>5779408.1399999997</v>
          </cell>
          <cell r="E13">
            <v>7745546.3399999999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315388554.29000002</v>
          </cell>
          <cell r="E15">
            <v>317547872.48000002</v>
          </cell>
        </row>
        <row r="16">
          <cell r="C16" t="str">
            <v>9107000 Construction Work in Progress</v>
          </cell>
          <cell r="D16">
            <v>11092641.77</v>
          </cell>
          <cell r="E16">
            <v>8528599.1199999992</v>
          </cell>
        </row>
        <row r="17">
          <cell r="C17" t="str">
            <v xml:space="preserve"> Construction Work in Progress (107)</v>
          </cell>
          <cell r="D17">
            <v>11092641.77</v>
          </cell>
          <cell r="E17">
            <v>8528599.1199999992</v>
          </cell>
        </row>
        <row r="18">
          <cell r="C18" t="str">
            <v xml:space="preserve">  Total Utility Plant (Gross)</v>
          </cell>
          <cell r="D18">
            <v>326481196.06</v>
          </cell>
          <cell r="E18">
            <v>326076471.60000002</v>
          </cell>
        </row>
        <row r="19">
          <cell r="C19" t="str">
            <v>9108000 Accumulated Depreciation-Utility Plant</v>
          </cell>
          <cell r="D19">
            <v>-143598533.97999999</v>
          </cell>
          <cell r="E19">
            <v>-144487379.93000001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-143017774.90000001</v>
          </cell>
          <cell r="E21">
            <v>-143906620.84999999</v>
          </cell>
        </row>
        <row r="22">
          <cell r="C22" t="str">
            <v xml:space="preserve">  Net Utility Plant</v>
          </cell>
          <cell r="D22">
            <v>183463421.16</v>
          </cell>
          <cell r="E22">
            <v>182169850.75</v>
          </cell>
        </row>
        <row r="23">
          <cell r="C23" t="str">
            <v xml:space="preserve">   Total Net Utility Plant</v>
          </cell>
          <cell r="D23">
            <v>183463421.16</v>
          </cell>
          <cell r="E23">
            <v>182169850.75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187671490.65000001</v>
          </cell>
          <cell r="E26">
            <v>186377920.24000001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2003574.9</v>
          </cell>
          <cell r="E28">
            <v>1902534.91</v>
          </cell>
        </row>
        <row r="29">
          <cell r="C29" t="str">
            <v>Other Special Funds (128)</v>
          </cell>
          <cell r="D29">
            <v>2003574.9</v>
          </cell>
          <cell r="E29">
            <v>1902534.91</v>
          </cell>
        </row>
        <row r="30">
          <cell r="C30" t="str">
            <v xml:space="preserve">  TOTAL OTHER PROPERTY &amp; INVESTMENTS</v>
          </cell>
          <cell r="D30">
            <v>2003574.9</v>
          </cell>
          <cell r="E30">
            <v>1902534.91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270891.11</v>
          </cell>
          <cell r="E32">
            <v>125967.89</v>
          </cell>
        </row>
        <row r="33">
          <cell r="C33" t="str">
            <v>Cash (131)</v>
          </cell>
          <cell r="D33">
            <v>270891.11</v>
          </cell>
          <cell r="E33">
            <v>125967.89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3687731.42</v>
          </cell>
          <cell r="E36">
            <v>3126013.01</v>
          </cell>
        </row>
        <row r="37">
          <cell r="C37" t="str">
            <v>Customer Accounts Receivable (142)</v>
          </cell>
          <cell r="D37">
            <v>3687731.42</v>
          </cell>
          <cell r="E37">
            <v>3126013.01</v>
          </cell>
        </row>
        <row r="38">
          <cell r="C38" t="str">
            <v>9143000 Other Accounts Receivable</v>
          </cell>
          <cell r="D38">
            <v>219855.71</v>
          </cell>
          <cell r="E38">
            <v>161073.69</v>
          </cell>
        </row>
        <row r="39">
          <cell r="C39" t="str">
            <v>Other Accounts Recevable (143)</v>
          </cell>
          <cell r="D39">
            <v>219855.71</v>
          </cell>
          <cell r="E39">
            <v>161073.69</v>
          </cell>
        </row>
        <row r="40">
          <cell r="C40" t="str">
            <v>9144000 Accumulated Provision for Uncollectible Accounts</v>
          </cell>
          <cell r="D40">
            <v>-736826.92</v>
          </cell>
          <cell r="E40">
            <v>-741635.21</v>
          </cell>
        </row>
        <row r="41">
          <cell r="C41" t="str">
            <v>Accum Prov - Uncollectible Accts (144)</v>
          </cell>
          <cell r="D41">
            <v>-736826.92</v>
          </cell>
          <cell r="E41">
            <v>-741635.21</v>
          </cell>
        </row>
        <row r="42">
          <cell r="C42" t="str">
            <v>9146000 Accounts Receivable from Associated Companies</v>
          </cell>
          <cell r="D42">
            <v>478572.6</v>
          </cell>
          <cell r="E42">
            <v>204558.07</v>
          </cell>
        </row>
        <row r="43">
          <cell r="C43" t="str">
            <v>Accts Receivable from Assoc. Co.'s (146)</v>
          </cell>
          <cell r="D43">
            <v>478572.6</v>
          </cell>
          <cell r="E43">
            <v>204558.07</v>
          </cell>
        </row>
        <row r="44">
          <cell r="C44" t="str">
            <v>9154000 Plant Materials &amp; Operating Supplies</v>
          </cell>
          <cell r="D44">
            <v>1192355.57</v>
          </cell>
          <cell r="E44">
            <v>1207221.77</v>
          </cell>
        </row>
        <row r="45">
          <cell r="C45" t="str">
            <v>Plant Materials &amp; Operating Supplies (154)</v>
          </cell>
          <cell r="D45">
            <v>1192355.57</v>
          </cell>
          <cell r="E45">
            <v>1207221.77</v>
          </cell>
        </row>
        <row r="46">
          <cell r="C46" t="str">
            <v>9164100 Gas Stored - Current</v>
          </cell>
          <cell r="D46">
            <v>1336275.8</v>
          </cell>
          <cell r="E46">
            <v>1425297.29</v>
          </cell>
        </row>
        <row r="47">
          <cell r="C47" t="str">
            <v>Gas Stored Underground - Current (164.1)</v>
          </cell>
          <cell r="D47">
            <v>1336275.8</v>
          </cell>
          <cell r="E47">
            <v>1425297.29</v>
          </cell>
        </row>
        <row r="48">
          <cell r="C48" t="str">
            <v>9165000 Prepayments</v>
          </cell>
          <cell r="D48">
            <v>89546.08</v>
          </cell>
          <cell r="E48">
            <v>81939.59</v>
          </cell>
        </row>
        <row r="49">
          <cell r="C49" t="str">
            <v>Prepayments (165)</v>
          </cell>
          <cell r="D49">
            <v>89546.08</v>
          </cell>
          <cell r="E49">
            <v>81939.59</v>
          </cell>
        </row>
        <row r="50">
          <cell r="C50" t="str">
            <v>9173000 Accrued Utility Revenues</v>
          </cell>
          <cell r="D50">
            <v>4435830.24</v>
          </cell>
          <cell r="E50">
            <v>2940115.74</v>
          </cell>
        </row>
        <row r="51">
          <cell r="C51" t="str">
            <v>Accrued Utility Revenues (173)</v>
          </cell>
          <cell r="D51">
            <v>4435830.24</v>
          </cell>
          <cell r="E51">
            <v>2940115.74</v>
          </cell>
        </row>
        <row r="52">
          <cell r="C52" t="str">
            <v>9174000 Miscellaneous Current &amp; Accrued Assets</v>
          </cell>
          <cell r="D52">
            <v>139974.01</v>
          </cell>
          <cell r="E52">
            <v>75558.77</v>
          </cell>
        </row>
        <row r="53">
          <cell r="C53" t="str">
            <v>Misc. Current &amp; Accrued Assets (174)</v>
          </cell>
          <cell r="D53">
            <v>139974.01</v>
          </cell>
          <cell r="E53">
            <v>75558.77</v>
          </cell>
        </row>
        <row r="54">
          <cell r="C54" t="str">
            <v xml:space="preserve">  TOTAL CURRENT &amp; ACCRUED ASSETS</v>
          </cell>
          <cell r="D54">
            <v>11114505.619999999</v>
          </cell>
          <cell r="E54">
            <v>8606410.6099999994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114707</v>
          </cell>
          <cell r="E56">
            <v>114011.7</v>
          </cell>
        </row>
        <row r="57">
          <cell r="C57" t="str">
            <v>Unamortized Debt Expenses (181)</v>
          </cell>
          <cell r="D57">
            <v>114707</v>
          </cell>
          <cell r="E57">
            <v>114011.7</v>
          </cell>
        </row>
        <row r="58">
          <cell r="C58" t="str">
            <v>9182300 Other Regulatory Assets</v>
          </cell>
          <cell r="D58">
            <v>2299988.64</v>
          </cell>
          <cell r="E58">
            <v>2259988.12</v>
          </cell>
        </row>
        <row r="59">
          <cell r="C59" t="str">
            <v>Other Regulatory Assets (182.3)</v>
          </cell>
          <cell r="D59">
            <v>2299988.64</v>
          </cell>
          <cell r="E59">
            <v>2259988.12</v>
          </cell>
        </row>
        <row r="60">
          <cell r="C60" t="str">
            <v>9186000 Miscellaneous Deferred Debits</v>
          </cell>
          <cell r="D60">
            <v>1023756.15</v>
          </cell>
          <cell r="E60">
            <v>1035378.22</v>
          </cell>
        </row>
        <row r="61">
          <cell r="C61" t="str">
            <v>Miscellaneous Deferred Debits (186)</v>
          </cell>
          <cell r="D61">
            <v>1023756.15</v>
          </cell>
          <cell r="E61">
            <v>1035378.22</v>
          </cell>
        </row>
        <row r="62">
          <cell r="C62" t="str">
            <v>9190000 Accumulated Deferred Income Taxes</v>
          </cell>
          <cell r="D62">
            <v>4993955.03</v>
          </cell>
          <cell r="E62">
            <v>4993955.03</v>
          </cell>
        </row>
        <row r="63">
          <cell r="C63" t="str">
            <v>Accumulated Deferred Income Taxes (190)</v>
          </cell>
          <cell r="D63">
            <v>4993955.03</v>
          </cell>
          <cell r="E63">
            <v>4993955.03</v>
          </cell>
        </row>
        <row r="64">
          <cell r="C64" t="str">
            <v>9191000 Unrecovered Purchased Gas Costs</v>
          </cell>
          <cell r="D64">
            <v>5776012.6100000003</v>
          </cell>
          <cell r="E64">
            <v>5188615.24</v>
          </cell>
        </row>
        <row r="65">
          <cell r="C65" t="str">
            <v>Unrecoverd Purchased Gas Costs (191)</v>
          </cell>
          <cell r="D65">
            <v>5776012.6100000003</v>
          </cell>
          <cell r="E65">
            <v>5188615.24</v>
          </cell>
        </row>
        <row r="66">
          <cell r="C66" t="str">
            <v xml:space="preserve">  TOTAL DEFERRED DEBITS</v>
          </cell>
          <cell r="D66">
            <v>14208419.43</v>
          </cell>
          <cell r="E66">
            <v>13591948.310000001</v>
          </cell>
        </row>
        <row r="67">
          <cell r="C67" t="str">
            <v xml:space="preserve">   TOTAL ASSETS &amp; OTHER DEBITS</v>
          </cell>
          <cell r="D67">
            <v>214997990.59999999</v>
          </cell>
          <cell r="E67">
            <v>210478814.06999999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-5261030.54</v>
          </cell>
          <cell r="E74">
            <v>-4354612.1399999997</v>
          </cell>
        </row>
        <row r="75">
          <cell r="C75" t="str">
            <v>Retained Earnings (215, 215.1, 216)</v>
          </cell>
          <cell r="D75">
            <v>-14750943.130000001</v>
          </cell>
          <cell r="E75">
            <v>-13844524.73</v>
          </cell>
        </row>
        <row r="76">
          <cell r="C76" t="str">
            <v xml:space="preserve">  TOTAL PROPRIETARY CAPITAL</v>
          </cell>
          <cell r="D76">
            <v>-89478962.409999996</v>
          </cell>
          <cell r="E76">
            <v>-88572544.010000005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-1926517.88</v>
          </cell>
          <cell r="E84">
            <v>-1997238.29</v>
          </cell>
        </row>
        <row r="85">
          <cell r="C85" t="str">
            <v>Accum Prov for Pensions &amp; Benefits (228.3)</v>
          </cell>
          <cell r="D85">
            <v>-1926517.88</v>
          </cell>
          <cell r="E85">
            <v>-1997238.29</v>
          </cell>
        </row>
        <row r="86">
          <cell r="C86" t="str">
            <v>9230000 Asset Retirement Obligation</v>
          </cell>
          <cell r="D86">
            <v>-165873.74</v>
          </cell>
          <cell r="E86">
            <v>-166835.04</v>
          </cell>
        </row>
        <row r="87">
          <cell r="C87" t="str">
            <v>Asset Retirement Obligation (230)</v>
          </cell>
          <cell r="D87">
            <v>-165873.74</v>
          </cell>
          <cell r="E87">
            <v>-166835.04</v>
          </cell>
        </row>
        <row r="88">
          <cell r="C88" t="str">
            <v xml:space="preserve">  TOTAL OTHER NON-CURRENT LIABILITIES</v>
          </cell>
          <cell r="D88">
            <v>-2092391.62</v>
          </cell>
          <cell r="E88">
            <v>-2164073.33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-4222428.3099999996</v>
          </cell>
          <cell r="E90">
            <v>-3357219.75</v>
          </cell>
        </row>
        <row r="91">
          <cell r="C91" t="str">
            <v>Accounts Payable (232)</v>
          </cell>
          <cell r="D91">
            <v>-4222428.3099999996</v>
          </cell>
          <cell r="E91">
            <v>-3357219.75</v>
          </cell>
        </row>
        <row r="92">
          <cell r="C92" t="str">
            <v>9233000 Notes Payable to Associated Companies</v>
          </cell>
          <cell r="D92">
            <v>2809945.86</v>
          </cell>
          <cell r="E92">
            <v>4589187.21</v>
          </cell>
        </row>
        <row r="93">
          <cell r="C93" t="str">
            <v>Notes Payable to Assoc Companies (233)</v>
          </cell>
          <cell r="D93">
            <v>2809945.86</v>
          </cell>
          <cell r="E93">
            <v>4589187.21</v>
          </cell>
        </row>
        <row r="94">
          <cell r="C94" t="str">
            <v>9234000 Accounts Payable to Associated Companies</v>
          </cell>
          <cell r="D94">
            <v>-8852779.0899999999</v>
          </cell>
          <cell r="E94">
            <v>-7883863.2699999996</v>
          </cell>
        </row>
        <row r="95">
          <cell r="C95" t="str">
            <v>Accounts Payable to Assoc Companies (234)</v>
          </cell>
          <cell r="D95">
            <v>-8852779.0899999999</v>
          </cell>
          <cell r="E95">
            <v>-7883863.2699999996</v>
          </cell>
        </row>
        <row r="96">
          <cell r="C96" t="str">
            <v>9235000 Customer Deposits</v>
          </cell>
          <cell r="D96">
            <v>-993670.75</v>
          </cell>
          <cell r="E96">
            <v>-989261.83</v>
          </cell>
        </row>
        <row r="97">
          <cell r="C97" t="str">
            <v>Customer Deposits (235)</v>
          </cell>
          <cell r="D97">
            <v>-993670.75</v>
          </cell>
          <cell r="E97">
            <v>-989261.83</v>
          </cell>
        </row>
        <row r="98">
          <cell r="C98" t="str">
            <v>9236000 Taxes Accrued</v>
          </cell>
          <cell r="D98">
            <v>-8168734.5099999998</v>
          </cell>
          <cell r="E98">
            <v>-8111103.2999999998</v>
          </cell>
        </row>
        <row r="99">
          <cell r="C99" t="str">
            <v>Taxes Accrued (236)</v>
          </cell>
          <cell r="D99">
            <v>-8168734.5099999998</v>
          </cell>
          <cell r="E99">
            <v>-8111103.2999999998</v>
          </cell>
        </row>
        <row r="100">
          <cell r="C100" t="str">
            <v>9237000 Interest Accrued</v>
          </cell>
          <cell r="D100">
            <v>-4223.3900000000003</v>
          </cell>
          <cell r="E100">
            <v>-4023.51</v>
          </cell>
        </row>
        <row r="101">
          <cell r="C101" t="str">
            <v>Interest Accrued (237)</v>
          </cell>
          <cell r="D101">
            <v>-4223.3900000000003</v>
          </cell>
          <cell r="E101">
            <v>-4023.51</v>
          </cell>
        </row>
        <row r="102">
          <cell r="C102" t="str">
            <v>9241000 Tax Collections Payable</v>
          </cell>
          <cell r="D102">
            <v>-504330.73</v>
          </cell>
          <cell r="E102">
            <v>-584045.46</v>
          </cell>
        </row>
        <row r="103">
          <cell r="C103" t="str">
            <v>Tax Collections payable (241)</v>
          </cell>
          <cell r="D103">
            <v>-504330.73</v>
          </cell>
          <cell r="E103">
            <v>-584045.46</v>
          </cell>
        </row>
        <row r="104">
          <cell r="C104" t="str">
            <v>9242000 Miscellaneous Current &amp; Accrued Liabilities</v>
          </cell>
          <cell r="D104">
            <v>-2130750.7999999998</v>
          </cell>
          <cell r="E104">
            <v>-2046555.39</v>
          </cell>
        </row>
        <row r="105">
          <cell r="C105" t="str">
            <v>Misc Current &amp; Accrued Liabilities (242)</v>
          </cell>
          <cell r="D105">
            <v>-2130750.7999999998</v>
          </cell>
          <cell r="E105">
            <v>-2046555.39</v>
          </cell>
        </row>
        <row r="106">
          <cell r="C106" t="str">
            <v xml:space="preserve">  TOTAL CURRENT &amp; ACCRUED LIABILITIES</v>
          </cell>
          <cell r="D106">
            <v>-22066971.719999999</v>
          </cell>
          <cell r="E106">
            <v>-18386885.300000001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-2218635.83</v>
          </cell>
          <cell r="E108">
            <v>-2189452.2400000002</v>
          </cell>
        </row>
        <row r="109">
          <cell r="C109" t="str">
            <v>Customer Advances for Construction (252)</v>
          </cell>
          <cell r="D109">
            <v>-2218635.83</v>
          </cell>
          <cell r="E109">
            <v>-2189452.2400000002</v>
          </cell>
        </row>
        <row r="110">
          <cell r="C110" t="str">
            <v>9253000 Other Deferred Credits</v>
          </cell>
          <cell r="D110">
            <v>-258102.64</v>
          </cell>
          <cell r="E110">
            <v>-272095.19</v>
          </cell>
        </row>
        <row r="111">
          <cell r="C111" t="str">
            <v>Other Deferred Credits (253)</v>
          </cell>
          <cell r="D111">
            <v>-258102.64</v>
          </cell>
          <cell r="E111">
            <v>-272095.19</v>
          </cell>
        </row>
        <row r="112">
          <cell r="C112" t="str">
            <v>9254000 Other Regulatory Liabilities</v>
          </cell>
          <cell r="D112">
            <v>-14923884.880000001</v>
          </cell>
          <cell r="E112">
            <v>-14934722.5</v>
          </cell>
        </row>
        <row r="113">
          <cell r="C113" t="str">
            <v>Other Regulatory Liabilities (254)</v>
          </cell>
          <cell r="D113">
            <v>-14923884.880000001</v>
          </cell>
          <cell r="E113">
            <v>-14934722.5</v>
          </cell>
        </row>
        <row r="114">
          <cell r="C114" t="str">
            <v>9282000 Accumulated Deferred Income Taxes-Other Property</v>
          </cell>
          <cell r="D114">
            <v>-28683723.510000002</v>
          </cell>
          <cell r="E114">
            <v>-28683723.510000002</v>
          </cell>
        </row>
        <row r="115">
          <cell r="C115" t="str">
            <v>9283000 Accumulated Deferred Income Taxes-Other</v>
          </cell>
          <cell r="D115">
            <v>-1636244.04</v>
          </cell>
          <cell r="E115">
            <v>-1636244.04</v>
          </cell>
        </row>
        <row r="116">
          <cell r="C116" t="str">
            <v>Accum Deferred Income Taxes (281-283)</v>
          </cell>
          <cell r="D116">
            <v>-30319967.550000001</v>
          </cell>
          <cell r="E116">
            <v>-30319967.550000001</v>
          </cell>
        </row>
        <row r="117">
          <cell r="C117" t="str">
            <v xml:space="preserve">  TOTAL DEFERRED CREDITS</v>
          </cell>
          <cell r="D117">
            <v>-47720590.899999999</v>
          </cell>
          <cell r="E117">
            <v>-47716237.479999997</v>
          </cell>
        </row>
        <row r="118">
          <cell r="C118" t="str">
            <v xml:space="preserve">   TOTAL LIABILITIES &amp; OTHER CREDITS</v>
          </cell>
          <cell r="D118">
            <v>-214997990.59999999</v>
          </cell>
          <cell r="E118">
            <v>-210478814.06999999</v>
          </cell>
        </row>
        <row r="119">
          <cell r="D119">
            <v>0</v>
          </cell>
          <cell r="E119">
            <v>0</v>
          </cell>
        </row>
        <row r="120">
          <cell r="D120">
            <v>683918125.78999996</v>
          </cell>
          <cell r="E120">
            <v>680926260.50999999</v>
          </cell>
        </row>
      </sheetData>
      <sheetData sheetId="3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05.2024</v>
          </cell>
          <cell r="E9" t="str">
            <v>06.2024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311214310.81</v>
          </cell>
          <cell r="E12">
            <v>311135226.98000002</v>
          </cell>
        </row>
        <row r="13">
          <cell r="C13" t="str">
            <v>9106000 Completed Construction not Classified-Gas</v>
          </cell>
          <cell r="D13">
            <v>7486411.1900000004</v>
          </cell>
          <cell r="E13">
            <v>11006734.789999999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318119962.92000002</v>
          </cell>
          <cell r="E15">
            <v>321561202.69</v>
          </cell>
        </row>
        <row r="16">
          <cell r="C16" t="str">
            <v>9107000 Construction Work in Progress</v>
          </cell>
          <cell r="D16">
            <v>10291831.17</v>
          </cell>
          <cell r="E16">
            <v>9401121.5700000003</v>
          </cell>
        </row>
        <row r="17">
          <cell r="C17" t="str">
            <v xml:space="preserve"> Construction Work in Progress (107)</v>
          </cell>
          <cell r="D17">
            <v>10291831.17</v>
          </cell>
          <cell r="E17">
            <v>9401121.5700000003</v>
          </cell>
        </row>
        <row r="18">
          <cell r="C18" t="str">
            <v xml:space="preserve">  Total Utility Plant (Gross)</v>
          </cell>
          <cell r="D18">
            <v>328411794.08999997</v>
          </cell>
          <cell r="E18">
            <v>330962324.25999999</v>
          </cell>
        </row>
        <row r="19">
          <cell r="C19" t="str">
            <v>9108000 Accumulated Depreciation-Utility Plant</v>
          </cell>
          <cell r="D19">
            <v>-145375194.58000001</v>
          </cell>
          <cell r="E19">
            <v>-146187621.75999999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-144794435.5</v>
          </cell>
          <cell r="E21">
            <v>-145606862.68000001</v>
          </cell>
        </row>
        <row r="22">
          <cell r="C22" t="str">
            <v xml:space="preserve">  Net Utility Plant</v>
          </cell>
          <cell r="D22">
            <v>183617358.59</v>
          </cell>
          <cell r="E22">
            <v>185355461.58000001</v>
          </cell>
        </row>
        <row r="23">
          <cell r="C23" t="str">
            <v xml:space="preserve">   Total Net Utility Plant</v>
          </cell>
          <cell r="D23">
            <v>183617358.59</v>
          </cell>
          <cell r="E23">
            <v>185355461.58000001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187825428.08000001</v>
          </cell>
          <cell r="E26">
            <v>189563531.06999999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1902534.91</v>
          </cell>
          <cell r="E28">
            <v>1942867.03</v>
          </cell>
        </row>
        <row r="29">
          <cell r="C29" t="str">
            <v>Other Special Funds (128)</v>
          </cell>
          <cell r="D29">
            <v>1902534.91</v>
          </cell>
          <cell r="E29">
            <v>1942867.03</v>
          </cell>
        </row>
        <row r="30">
          <cell r="C30" t="str">
            <v xml:space="preserve">  TOTAL OTHER PROPERTY &amp; INVESTMENTS</v>
          </cell>
          <cell r="D30">
            <v>1902534.91</v>
          </cell>
          <cell r="E30">
            <v>1942867.03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49184.47</v>
          </cell>
          <cell r="E32">
            <v>214466.73</v>
          </cell>
        </row>
        <row r="33">
          <cell r="C33" t="str">
            <v>Cash (131)</v>
          </cell>
          <cell r="D33">
            <v>49184.47</v>
          </cell>
          <cell r="E33">
            <v>214466.73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2899741.34</v>
          </cell>
          <cell r="E36">
            <v>2650743.65</v>
          </cell>
        </row>
        <row r="37">
          <cell r="C37" t="str">
            <v>Customer Accounts Receivable (142)</v>
          </cell>
          <cell r="D37">
            <v>2899741.34</v>
          </cell>
          <cell r="E37">
            <v>2650743.65</v>
          </cell>
        </row>
        <row r="38">
          <cell r="C38" t="str">
            <v>9143000 Other Accounts Receivable</v>
          </cell>
          <cell r="D38">
            <v>212595.82</v>
          </cell>
          <cell r="E38">
            <v>190096.07</v>
          </cell>
        </row>
        <row r="39">
          <cell r="C39" t="str">
            <v>Other Accounts Recevable (143)</v>
          </cell>
          <cell r="D39">
            <v>212595.82</v>
          </cell>
          <cell r="E39">
            <v>190096.07</v>
          </cell>
        </row>
        <row r="40">
          <cell r="C40" t="str">
            <v>9144000 Accumulated Provision for Uncollectible Accounts</v>
          </cell>
          <cell r="D40">
            <v>-757865.13</v>
          </cell>
          <cell r="E40">
            <v>-759257.05</v>
          </cell>
        </row>
        <row r="41">
          <cell r="C41" t="str">
            <v>Accum Prov - Uncollectible Accts (144)</v>
          </cell>
          <cell r="D41">
            <v>-757865.13</v>
          </cell>
          <cell r="E41">
            <v>-759257.05</v>
          </cell>
        </row>
        <row r="42">
          <cell r="C42" t="str">
            <v>9146000 Accounts Receivable from Associated Companies</v>
          </cell>
          <cell r="D42">
            <v>244478.51</v>
          </cell>
          <cell r="E42">
            <v>341220.19</v>
          </cell>
        </row>
        <row r="43">
          <cell r="C43" t="str">
            <v>Accts Receivable from Assoc. Co.'s (146)</v>
          </cell>
          <cell r="D43">
            <v>244478.51</v>
          </cell>
          <cell r="E43">
            <v>341220.19</v>
          </cell>
        </row>
        <row r="44">
          <cell r="C44" t="str">
            <v>9154000 Plant Materials &amp; Operating Supplies</v>
          </cell>
          <cell r="D44">
            <v>1409732.02</v>
          </cell>
          <cell r="E44">
            <v>1429162.25</v>
          </cell>
        </row>
        <row r="45">
          <cell r="C45" t="str">
            <v>Plant Materials &amp; Operating Supplies (154)</v>
          </cell>
          <cell r="D45">
            <v>1409732.02</v>
          </cell>
          <cell r="E45">
            <v>1429162.25</v>
          </cell>
        </row>
        <row r="46">
          <cell r="C46" t="str">
            <v>9164100 Gas Stored - Current</v>
          </cell>
          <cell r="D46">
            <v>2274045.1800000002</v>
          </cell>
          <cell r="E46">
            <v>2386025.02</v>
          </cell>
        </row>
        <row r="47">
          <cell r="C47" t="str">
            <v>Gas Stored Underground - Current (164.1)</v>
          </cell>
          <cell r="D47">
            <v>2274045.1800000002</v>
          </cell>
          <cell r="E47">
            <v>2386025.02</v>
          </cell>
        </row>
        <row r="48">
          <cell r="C48" t="str">
            <v>9165000 Prepayments</v>
          </cell>
          <cell r="D48">
            <v>73498.080000000002</v>
          </cell>
          <cell r="E48">
            <v>49684.21</v>
          </cell>
        </row>
        <row r="49">
          <cell r="C49" t="str">
            <v>Prepayments (165)</v>
          </cell>
          <cell r="D49">
            <v>73498.080000000002</v>
          </cell>
          <cell r="E49">
            <v>49684.21</v>
          </cell>
        </row>
        <row r="50">
          <cell r="C50" t="str">
            <v>9173000 Accrued Utility Revenues</v>
          </cell>
          <cell r="D50">
            <v>1666489.03</v>
          </cell>
          <cell r="E50">
            <v>1738306.85</v>
          </cell>
        </row>
        <row r="51">
          <cell r="C51" t="str">
            <v>Accrued Utility Revenues (173)</v>
          </cell>
          <cell r="D51">
            <v>1666489.03</v>
          </cell>
          <cell r="E51">
            <v>1738306.85</v>
          </cell>
        </row>
        <row r="52">
          <cell r="C52" t="str">
            <v>9174000 Miscellaneous Current &amp; Accrued Assets</v>
          </cell>
          <cell r="D52">
            <v>139718.68</v>
          </cell>
          <cell r="E52">
            <v>214999.9</v>
          </cell>
        </row>
        <row r="53">
          <cell r="C53" t="str">
            <v>Misc. Current &amp; Accrued Assets (174)</v>
          </cell>
          <cell r="D53">
            <v>139718.68</v>
          </cell>
          <cell r="E53">
            <v>214999.9</v>
          </cell>
        </row>
        <row r="54">
          <cell r="C54" t="str">
            <v xml:space="preserve">  TOTAL CURRENT &amp; ACCRUED ASSETS</v>
          </cell>
          <cell r="D54">
            <v>8211918</v>
          </cell>
          <cell r="E54">
            <v>8455747.8200000003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113284.78</v>
          </cell>
          <cell r="E56">
            <v>112557.86</v>
          </cell>
        </row>
        <row r="57">
          <cell r="C57" t="str">
            <v>Unamortized Debt Expenses (181)</v>
          </cell>
          <cell r="D57">
            <v>113284.78</v>
          </cell>
          <cell r="E57">
            <v>112557.86</v>
          </cell>
        </row>
        <row r="58">
          <cell r="C58" t="str">
            <v>9182300 Other Regulatory Assets</v>
          </cell>
          <cell r="D58">
            <v>2219993.67</v>
          </cell>
          <cell r="E58">
            <v>2288004.52</v>
          </cell>
        </row>
        <row r="59">
          <cell r="C59" t="str">
            <v>Other Regulatory Assets (182.3)</v>
          </cell>
          <cell r="D59">
            <v>2219993.67</v>
          </cell>
          <cell r="E59">
            <v>2288004.52</v>
          </cell>
        </row>
        <row r="60">
          <cell r="C60" t="str">
            <v>9186000 Miscellaneous Deferred Debits</v>
          </cell>
          <cell r="D60">
            <v>1054090.54</v>
          </cell>
          <cell r="E60">
            <v>1052008.45</v>
          </cell>
        </row>
        <row r="61">
          <cell r="C61" t="str">
            <v>Miscellaneous Deferred Debits (186)</v>
          </cell>
          <cell r="D61">
            <v>1054090.54</v>
          </cell>
          <cell r="E61">
            <v>1052008.45</v>
          </cell>
        </row>
        <row r="62">
          <cell r="C62" t="str">
            <v>9190000 Accumulated Deferred Income Taxes</v>
          </cell>
          <cell r="D62">
            <v>4993955.03</v>
          </cell>
          <cell r="E62">
            <v>4968127.7699999996</v>
          </cell>
        </row>
        <row r="63">
          <cell r="C63" t="str">
            <v>Accumulated Deferred Income Taxes (190)</v>
          </cell>
          <cell r="D63">
            <v>4993955.03</v>
          </cell>
          <cell r="E63">
            <v>4968127.7699999996</v>
          </cell>
        </row>
        <row r="64">
          <cell r="C64" t="str">
            <v>9191000 Unrecovered Purchased Gas Costs</v>
          </cell>
          <cell r="D64">
            <v>5061780.9000000004</v>
          </cell>
          <cell r="E64">
            <v>4877679.95</v>
          </cell>
        </row>
        <row r="65">
          <cell r="C65" t="str">
            <v>Unrecoverd Purchased Gas Costs (191)</v>
          </cell>
          <cell r="D65">
            <v>5061780.9000000004</v>
          </cell>
          <cell r="E65">
            <v>4877679.95</v>
          </cell>
        </row>
        <row r="66">
          <cell r="C66" t="str">
            <v xml:space="preserve">  TOTAL DEFERRED DEBITS</v>
          </cell>
          <cell r="D66">
            <v>13443104.92</v>
          </cell>
          <cell r="E66">
            <v>13298378.550000001</v>
          </cell>
        </row>
        <row r="67">
          <cell r="C67" t="str">
            <v xml:space="preserve">   TOTAL ASSETS &amp; OTHER DEBITS</v>
          </cell>
          <cell r="D67">
            <v>211382985.91</v>
          </cell>
          <cell r="E67">
            <v>213260524.47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-3740761.72</v>
          </cell>
          <cell r="E74">
            <v>-3494481.44</v>
          </cell>
        </row>
        <row r="75">
          <cell r="C75" t="str">
            <v>Retained Earnings (215, 215.1, 216)</v>
          </cell>
          <cell r="D75">
            <v>-13230674.310000001</v>
          </cell>
          <cell r="E75">
            <v>-12984394.029999999</v>
          </cell>
        </row>
        <row r="76">
          <cell r="C76" t="str">
            <v xml:space="preserve">  TOTAL PROPRIETARY CAPITAL</v>
          </cell>
          <cell r="D76">
            <v>-87958693.590000004</v>
          </cell>
          <cell r="E76">
            <v>-87712413.310000002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-1997169.55</v>
          </cell>
          <cell r="E84">
            <v>-1997100.81</v>
          </cell>
        </row>
        <row r="85">
          <cell r="C85" t="str">
            <v>Accum Prov for Pensions &amp; Benefits (228.3)</v>
          </cell>
          <cell r="D85">
            <v>-1997169.55</v>
          </cell>
          <cell r="E85">
            <v>-1997100.81</v>
          </cell>
        </row>
        <row r="86">
          <cell r="C86" t="str">
            <v>9230000 Asset Retirement Obligation</v>
          </cell>
          <cell r="D86">
            <v>-167802.35</v>
          </cell>
          <cell r="E86">
            <v>-168775.75</v>
          </cell>
        </row>
        <row r="87">
          <cell r="C87" t="str">
            <v>Asset Retirement Obligation (230)</v>
          </cell>
          <cell r="D87">
            <v>-167802.35</v>
          </cell>
          <cell r="E87">
            <v>-168775.75</v>
          </cell>
        </row>
        <row r="88">
          <cell r="C88" t="str">
            <v xml:space="preserve">  TOTAL OTHER NON-CURRENT LIABILITIES</v>
          </cell>
          <cell r="D88">
            <v>-2164971.9</v>
          </cell>
          <cell r="E88">
            <v>-2165876.56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-4098484.67</v>
          </cell>
          <cell r="E90">
            <v>-5459679.54</v>
          </cell>
        </row>
        <row r="91">
          <cell r="C91" t="str">
            <v>Accounts Payable (232)</v>
          </cell>
          <cell r="D91">
            <v>-4098484.67</v>
          </cell>
          <cell r="E91">
            <v>-5459679.54</v>
          </cell>
        </row>
        <row r="92">
          <cell r="C92" t="str">
            <v>9233000 Notes Payable to Associated Companies</v>
          </cell>
          <cell r="D92">
            <v>2715645.34</v>
          </cell>
          <cell r="E92">
            <v>-688122.09</v>
          </cell>
        </row>
        <row r="93">
          <cell r="C93" t="str">
            <v>Notes Payable to Assoc Companies (233)</v>
          </cell>
          <cell r="D93">
            <v>2715645.34</v>
          </cell>
          <cell r="E93">
            <v>-688122.09</v>
          </cell>
        </row>
        <row r="94">
          <cell r="C94" t="str">
            <v>9234000 Accounts Payable to Associated Companies</v>
          </cell>
          <cell r="D94">
            <v>-8243239.1500000004</v>
          </cell>
          <cell r="E94">
            <v>-6619876.8399999999</v>
          </cell>
        </row>
        <row r="95">
          <cell r="C95" t="str">
            <v>Accounts Payable to Assoc Companies (234)</v>
          </cell>
          <cell r="D95">
            <v>-8243239.1500000004</v>
          </cell>
          <cell r="E95">
            <v>-6619876.8399999999</v>
          </cell>
        </row>
        <row r="96">
          <cell r="C96" t="str">
            <v>9235000 Customer Deposits</v>
          </cell>
          <cell r="D96">
            <v>-980068.09</v>
          </cell>
          <cell r="E96">
            <v>-963809.69</v>
          </cell>
        </row>
        <row r="97">
          <cell r="C97" t="str">
            <v>Customer Deposits (235)</v>
          </cell>
          <cell r="D97">
            <v>-980068.09</v>
          </cell>
          <cell r="E97">
            <v>-963809.69</v>
          </cell>
        </row>
        <row r="98">
          <cell r="C98" t="str">
            <v>9236000 Taxes Accrued</v>
          </cell>
          <cell r="D98">
            <v>-6575651.6900000004</v>
          </cell>
          <cell r="E98">
            <v>-6174340.9900000002</v>
          </cell>
        </row>
        <row r="99">
          <cell r="C99" t="str">
            <v>Taxes Accrued (236)</v>
          </cell>
          <cell r="D99">
            <v>-6575651.6900000004</v>
          </cell>
          <cell r="E99">
            <v>-6174340.9900000002</v>
          </cell>
        </row>
        <row r="100">
          <cell r="C100" t="str">
            <v>9237000 Interest Accrued</v>
          </cell>
          <cell r="D100">
            <v>-3876.36</v>
          </cell>
          <cell r="E100">
            <v>-3706.94</v>
          </cell>
        </row>
        <row r="101">
          <cell r="C101" t="str">
            <v>Interest Accrued (237)</v>
          </cell>
          <cell r="D101">
            <v>-3876.36</v>
          </cell>
          <cell r="E101">
            <v>-3706.94</v>
          </cell>
        </row>
        <row r="102">
          <cell r="C102" t="str">
            <v>9241000 Tax Collections Payable</v>
          </cell>
          <cell r="D102">
            <v>-645169.38</v>
          </cell>
          <cell r="E102">
            <v>-682149</v>
          </cell>
        </row>
        <row r="103">
          <cell r="C103" t="str">
            <v>Tax Collections payable (241)</v>
          </cell>
          <cell r="D103">
            <v>-645169.38</v>
          </cell>
          <cell r="E103">
            <v>-682149</v>
          </cell>
        </row>
        <row r="104">
          <cell r="C104" t="str">
            <v>9242000 Miscellaneous Current &amp; Accrued Liabilities</v>
          </cell>
          <cell r="D104">
            <v>-2213905.34</v>
          </cell>
          <cell r="E104">
            <v>-2226428.2599999998</v>
          </cell>
        </row>
        <row r="105">
          <cell r="C105" t="str">
            <v>Misc Current &amp; Accrued Liabilities (242)</v>
          </cell>
          <cell r="D105">
            <v>-2213905.34</v>
          </cell>
          <cell r="E105">
            <v>-2226428.2599999998</v>
          </cell>
        </row>
        <row r="106">
          <cell r="C106" t="str">
            <v xml:space="preserve">  TOTAL CURRENT &amp; ACCRUED LIABILITIES</v>
          </cell>
          <cell r="D106">
            <v>-20044749.34</v>
          </cell>
          <cell r="E106">
            <v>-22818113.350000001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-2035558.89</v>
          </cell>
          <cell r="E108">
            <v>-1804726.2</v>
          </cell>
        </row>
        <row r="109">
          <cell r="C109" t="str">
            <v>Customer Advances for Construction (252)</v>
          </cell>
          <cell r="D109">
            <v>-2035558.89</v>
          </cell>
          <cell r="E109">
            <v>-1804726.2</v>
          </cell>
        </row>
        <row r="110">
          <cell r="C110" t="str">
            <v>9253000 Other Deferred Credits</v>
          </cell>
          <cell r="D110">
            <v>-276439.09000000003</v>
          </cell>
          <cell r="E110">
            <v>-280813.27</v>
          </cell>
        </row>
        <row r="111">
          <cell r="C111" t="str">
            <v>Other Deferred Credits (253)</v>
          </cell>
          <cell r="D111">
            <v>-276439.09000000003</v>
          </cell>
          <cell r="E111">
            <v>-280813.27</v>
          </cell>
        </row>
        <row r="112">
          <cell r="C112" t="str">
            <v>9254000 Other Regulatory Liabilities</v>
          </cell>
          <cell r="D112">
            <v>-14943531.6</v>
          </cell>
          <cell r="E112">
            <v>-14696088.09</v>
          </cell>
        </row>
        <row r="113">
          <cell r="C113" t="str">
            <v>Other Regulatory Liabilities (254)</v>
          </cell>
          <cell r="D113">
            <v>-14943531.6</v>
          </cell>
          <cell r="E113">
            <v>-14696088.09</v>
          </cell>
        </row>
        <row r="114">
          <cell r="C114" t="str">
            <v>9282000 Accumulated Deferred Income Taxes-Other Property</v>
          </cell>
          <cell r="D114">
            <v>-28683723.510000002</v>
          </cell>
          <cell r="E114">
            <v>-28726858.920000002</v>
          </cell>
        </row>
        <row r="115">
          <cell r="C115" t="str">
            <v>9283000 Accumulated Deferred Income Taxes-Other</v>
          </cell>
          <cell r="D115">
            <v>-1636244.04</v>
          </cell>
          <cell r="E115">
            <v>-1416560.82</v>
          </cell>
        </row>
        <row r="116">
          <cell r="C116" t="str">
            <v>Accum Deferred Income Taxes (281-283)</v>
          </cell>
          <cell r="D116">
            <v>-30319967.550000001</v>
          </cell>
          <cell r="E116">
            <v>-30143419.739999998</v>
          </cell>
        </row>
        <row r="117">
          <cell r="C117" t="str">
            <v xml:space="preserve">  TOTAL DEFERRED CREDITS</v>
          </cell>
          <cell r="D117">
            <v>-47575497.130000003</v>
          </cell>
          <cell r="E117">
            <v>-46925047.299999997</v>
          </cell>
        </row>
        <row r="118">
          <cell r="C118" t="str">
            <v xml:space="preserve">   TOTAL LIABILITIES &amp; OTHER CREDITS</v>
          </cell>
          <cell r="D118">
            <v>-211382985.91</v>
          </cell>
          <cell r="E118">
            <v>-213260524.47</v>
          </cell>
        </row>
        <row r="119">
          <cell r="D119">
            <v>0</v>
          </cell>
          <cell r="E119">
            <v>0</v>
          </cell>
        </row>
        <row r="120">
          <cell r="D120">
            <v>686156598.67999995</v>
          </cell>
          <cell r="E120">
            <v>692183334.83000004</v>
          </cell>
        </row>
      </sheetData>
      <sheetData sheetId="4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07.2024</v>
          </cell>
          <cell r="E9" t="str">
            <v>08.2024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311819416.16000003</v>
          </cell>
          <cell r="E12">
            <v>313025364.56</v>
          </cell>
        </row>
        <row r="13">
          <cell r="C13" t="str">
            <v>9106000 Completed Construction not Classified-Gas</v>
          </cell>
          <cell r="D13">
            <v>11143161.18</v>
          </cell>
          <cell r="E13">
            <v>11182540.050000001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322381818.25999999</v>
          </cell>
          <cell r="E15">
            <v>323627145.52999997</v>
          </cell>
        </row>
        <row r="16">
          <cell r="C16" t="str">
            <v>9107000 Construction Work in Progress</v>
          </cell>
          <cell r="D16">
            <v>13130871.359999999</v>
          </cell>
          <cell r="E16">
            <v>12898489.390000001</v>
          </cell>
        </row>
        <row r="17">
          <cell r="C17" t="str">
            <v xml:space="preserve"> Construction Work in Progress (107)</v>
          </cell>
          <cell r="D17">
            <v>13130871.359999999</v>
          </cell>
          <cell r="E17">
            <v>12898489.390000001</v>
          </cell>
        </row>
        <row r="18">
          <cell r="C18" t="str">
            <v xml:space="preserve">  Total Utility Plant (Gross)</v>
          </cell>
          <cell r="D18">
            <v>335512689.62</v>
          </cell>
          <cell r="E18">
            <v>336525634.92000002</v>
          </cell>
        </row>
        <row r="19">
          <cell r="C19" t="str">
            <v>9108000 Accumulated Depreciation-Utility Plant</v>
          </cell>
          <cell r="D19">
            <v>-147082405.16999999</v>
          </cell>
          <cell r="E19">
            <v>-147700259.97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-146501646.09</v>
          </cell>
          <cell r="E21">
            <v>-147119500.88999999</v>
          </cell>
        </row>
        <row r="22">
          <cell r="C22" t="str">
            <v xml:space="preserve">  Net Utility Plant</v>
          </cell>
          <cell r="D22">
            <v>189011043.53</v>
          </cell>
          <cell r="E22">
            <v>189406134.03</v>
          </cell>
        </row>
        <row r="23">
          <cell r="C23" t="str">
            <v xml:space="preserve">   Total Net Utility Plant</v>
          </cell>
          <cell r="D23">
            <v>189011043.53</v>
          </cell>
          <cell r="E23">
            <v>189406134.03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193219113.02000001</v>
          </cell>
          <cell r="E26">
            <v>193614203.52000001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1942891.33</v>
          </cell>
          <cell r="E28">
            <v>1942891.33</v>
          </cell>
        </row>
        <row r="29">
          <cell r="C29" t="str">
            <v>Other Special Funds (128)</v>
          </cell>
          <cell r="D29">
            <v>1942891.33</v>
          </cell>
          <cell r="E29">
            <v>1942891.33</v>
          </cell>
        </row>
        <row r="30">
          <cell r="C30" t="str">
            <v xml:space="preserve">  TOTAL OTHER PROPERTY &amp; INVESTMENTS</v>
          </cell>
          <cell r="D30">
            <v>1942891.33</v>
          </cell>
          <cell r="E30">
            <v>1942891.33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88005.81</v>
          </cell>
          <cell r="E32">
            <v>41279.040000000001</v>
          </cell>
        </row>
        <row r="33">
          <cell r="C33" t="str">
            <v>Cash (131)</v>
          </cell>
          <cell r="D33">
            <v>88005.81</v>
          </cell>
          <cell r="E33">
            <v>41279.040000000001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2447733.16</v>
          </cell>
          <cell r="E36">
            <v>2244788.67</v>
          </cell>
        </row>
        <row r="37">
          <cell r="C37" t="str">
            <v>Customer Accounts Receivable (142)</v>
          </cell>
          <cell r="D37">
            <v>2447733.16</v>
          </cell>
          <cell r="E37">
            <v>2244788.67</v>
          </cell>
        </row>
        <row r="38">
          <cell r="C38" t="str">
            <v>9143000 Other Accounts Receivable</v>
          </cell>
          <cell r="D38">
            <v>163584.07</v>
          </cell>
          <cell r="E38">
            <v>169388.44</v>
          </cell>
        </row>
        <row r="39">
          <cell r="C39" t="str">
            <v>Other Accounts Recevable (143)</v>
          </cell>
          <cell r="D39">
            <v>163584.07</v>
          </cell>
          <cell r="E39">
            <v>169388.44</v>
          </cell>
        </row>
        <row r="40">
          <cell r="C40" t="str">
            <v>9144000 Accumulated Provision for Uncollectible Accounts</v>
          </cell>
          <cell r="D40">
            <v>-748770.91</v>
          </cell>
          <cell r="E40">
            <v>-614532.73</v>
          </cell>
        </row>
        <row r="41">
          <cell r="C41" t="str">
            <v>Accum Prov - Uncollectible Accts (144)</v>
          </cell>
          <cell r="D41">
            <v>-748770.91</v>
          </cell>
          <cell r="E41">
            <v>-614532.73</v>
          </cell>
        </row>
        <row r="42">
          <cell r="C42" t="str">
            <v>9146000 Accounts Receivable from Associated Companies</v>
          </cell>
          <cell r="D42">
            <v>401121.54</v>
          </cell>
          <cell r="E42">
            <v>193593.78</v>
          </cell>
        </row>
        <row r="43">
          <cell r="C43" t="str">
            <v>Accts Receivable from Assoc. Co.'s (146)</v>
          </cell>
          <cell r="D43">
            <v>401121.54</v>
          </cell>
          <cell r="E43">
            <v>193593.78</v>
          </cell>
        </row>
        <row r="44">
          <cell r="C44" t="str">
            <v>9154000 Plant Materials &amp; Operating Supplies</v>
          </cell>
          <cell r="D44">
            <v>1405798.74</v>
          </cell>
          <cell r="E44">
            <v>1412182.49</v>
          </cell>
        </row>
        <row r="45">
          <cell r="C45" t="str">
            <v>Plant Materials &amp; Operating Supplies (154)</v>
          </cell>
          <cell r="D45">
            <v>1405798.74</v>
          </cell>
          <cell r="E45">
            <v>1412182.49</v>
          </cell>
        </row>
        <row r="46">
          <cell r="C46" t="str">
            <v>9164100 Gas Stored - Current</v>
          </cell>
          <cell r="D46">
            <v>2372763.7599999998</v>
          </cell>
          <cell r="E46">
            <v>2372763.7599999998</v>
          </cell>
        </row>
        <row r="47">
          <cell r="C47" t="str">
            <v>Gas Stored Underground - Current (164.1)</v>
          </cell>
          <cell r="D47">
            <v>2372763.7599999998</v>
          </cell>
          <cell r="E47">
            <v>2372763.7599999998</v>
          </cell>
        </row>
        <row r="48">
          <cell r="C48" t="str">
            <v>9165000 Prepayments</v>
          </cell>
          <cell r="D48">
            <v>139659.01999999999</v>
          </cell>
          <cell r="E48">
            <v>128458.35</v>
          </cell>
        </row>
        <row r="49">
          <cell r="C49" t="str">
            <v>Prepayments (165)</v>
          </cell>
          <cell r="D49">
            <v>139659.01999999999</v>
          </cell>
          <cell r="E49">
            <v>128458.35</v>
          </cell>
        </row>
        <row r="50">
          <cell r="C50" t="str">
            <v>9173000 Accrued Utility Revenues</v>
          </cell>
          <cell r="D50">
            <v>1865607.76</v>
          </cell>
          <cell r="E50">
            <v>1734239.81</v>
          </cell>
        </row>
        <row r="51">
          <cell r="C51" t="str">
            <v>Accrued Utility Revenues (173)</v>
          </cell>
          <cell r="D51">
            <v>1865607.76</v>
          </cell>
          <cell r="E51">
            <v>1734239.81</v>
          </cell>
        </row>
        <row r="52">
          <cell r="C52" t="str">
            <v>9174000 Miscellaneous Current &amp; Accrued Assets</v>
          </cell>
          <cell r="D52">
            <v>85223.64</v>
          </cell>
          <cell r="E52">
            <v>168157.74</v>
          </cell>
        </row>
        <row r="53">
          <cell r="C53" t="str">
            <v>Misc. Current &amp; Accrued Assets (174)</v>
          </cell>
          <cell r="D53">
            <v>85223.64</v>
          </cell>
          <cell r="E53">
            <v>168157.74</v>
          </cell>
        </row>
        <row r="54">
          <cell r="C54" t="str">
            <v xml:space="preserve">  TOTAL CURRENT &amp; ACCRUED ASSETS</v>
          </cell>
          <cell r="D54">
            <v>8221026.5899999999</v>
          </cell>
          <cell r="E54">
            <v>7850619.3499999996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111830.94</v>
          </cell>
          <cell r="E56">
            <v>111104.02</v>
          </cell>
        </row>
        <row r="57">
          <cell r="C57" t="str">
            <v>Unamortized Debt Expenses (181)</v>
          </cell>
          <cell r="D57">
            <v>111830.94</v>
          </cell>
          <cell r="E57">
            <v>111104.02</v>
          </cell>
        </row>
        <row r="58">
          <cell r="C58" t="str">
            <v>9182300 Other Regulatory Assets</v>
          </cell>
          <cell r="D58">
            <v>2250122.31</v>
          </cell>
          <cell r="E58">
            <v>2229916.33</v>
          </cell>
        </row>
        <row r="59">
          <cell r="C59" t="str">
            <v>Other Regulatory Assets (182.3)</v>
          </cell>
          <cell r="D59">
            <v>2250122.31</v>
          </cell>
          <cell r="E59">
            <v>2229916.33</v>
          </cell>
        </row>
        <row r="60">
          <cell r="C60" t="str">
            <v>9186000 Miscellaneous Deferred Debits</v>
          </cell>
          <cell r="D60">
            <v>1037864.11</v>
          </cell>
          <cell r="E60">
            <v>1056765.83</v>
          </cell>
        </row>
        <row r="61">
          <cell r="C61" t="str">
            <v>Miscellaneous Deferred Debits (186)</v>
          </cell>
          <cell r="D61">
            <v>1037864.11</v>
          </cell>
          <cell r="E61">
            <v>1056765.83</v>
          </cell>
        </row>
        <row r="62">
          <cell r="C62" t="str">
            <v>9190000 Accumulated Deferred Income Taxes</v>
          </cell>
          <cell r="D62">
            <v>4968127.7699999996</v>
          </cell>
          <cell r="E62">
            <v>4968127.7699999996</v>
          </cell>
        </row>
        <row r="63">
          <cell r="C63" t="str">
            <v>Accumulated Deferred Income Taxes (190)</v>
          </cell>
          <cell r="D63">
            <v>4968127.7699999996</v>
          </cell>
          <cell r="E63">
            <v>4968127.7699999996</v>
          </cell>
        </row>
        <row r="64">
          <cell r="C64" t="str">
            <v>9191000 Unrecovered Purchased Gas Costs</v>
          </cell>
          <cell r="D64">
            <v>5400186.96</v>
          </cell>
          <cell r="E64">
            <v>5025401.08</v>
          </cell>
        </row>
        <row r="65">
          <cell r="C65" t="str">
            <v>Unrecoverd Purchased Gas Costs (191)</v>
          </cell>
          <cell r="D65">
            <v>5400186.96</v>
          </cell>
          <cell r="E65">
            <v>5025401.08</v>
          </cell>
        </row>
        <row r="66">
          <cell r="C66" t="str">
            <v xml:space="preserve">  TOTAL DEFERRED DEBITS</v>
          </cell>
          <cell r="D66">
            <v>13768132.09</v>
          </cell>
          <cell r="E66">
            <v>13391315.029999999</v>
          </cell>
        </row>
        <row r="67">
          <cell r="C67" t="str">
            <v xml:space="preserve">   TOTAL ASSETS &amp; OTHER DEBITS</v>
          </cell>
          <cell r="D67">
            <v>217151163.03</v>
          </cell>
          <cell r="E67">
            <v>216799029.22999999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-3662155.67</v>
          </cell>
          <cell r="E74">
            <v>-2876518.13</v>
          </cell>
        </row>
        <row r="75">
          <cell r="C75" t="str">
            <v>Retained Earnings (215, 215.1, 216)</v>
          </cell>
          <cell r="D75">
            <v>-13152068.26</v>
          </cell>
          <cell r="E75">
            <v>-12366430.720000001</v>
          </cell>
        </row>
        <row r="76">
          <cell r="C76" t="str">
            <v xml:space="preserve">  TOTAL PROPRIETARY CAPITAL</v>
          </cell>
          <cell r="D76">
            <v>-87880087.540000007</v>
          </cell>
          <cell r="E76">
            <v>-87094450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-1997032.07</v>
          </cell>
          <cell r="E84">
            <v>-1996963.33</v>
          </cell>
        </row>
        <row r="85">
          <cell r="C85" t="str">
            <v>Accum Prov for Pensions &amp; Benefits (228.3)</v>
          </cell>
          <cell r="D85">
            <v>-1997032.07</v>
          </cell>
          <cell r="E85">
            <v>-1996963.33</v>
          </cell>
        </row>
        <row r="86">
          <cell r="C86" t="str">
            <v>9230000 Asset Retirement Obligation</v>
          </cell>
          <cell r="D86">
            <v>-169755.3</v>
          </cell>
          <cell r="E86">
            <v>-170741.04</v>
          </cell>
        </row>
        <row r="87">
          <cell r="C87" t="str">
            <v>Asset Retirement Obligation (230)</v>
          </cell>
          <cell r="D87">
            <v>-169755.3</v>
          </cell>
          <cell r="E87">
            <v>-170741.04</v>
          </cell>
        </row>
        <row r="88">
          <cell r="C88" t="str">
            <v xml:space="preserve">  TOTAL OTHER NON-CURRENT LIABILITIES</v>
          </cell>
          <cell r="D88">
            <v>-2166787.37</v>
          </cell>
          <cell r="E88">
            <v>-2167704.37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-5744435.96</v>
          </cell>
          <cell r="E90">
            <v>-4756373.83</v>
          </cell>
        </row>
        <row r="91">
          <cell r="C91" t="str">
            <v>Accounts Payable (232)</v>
          </cell>
          <cell r="D91">
            <v>-5744435.96</v>
          </cell>
          <cell r="E91">
            <v>-4756373.83</v>
          </cell>
        </row>
        <row r="92">
          <cell r="C92" t="str">
            <v>9233000 Notes Payable to Associated Companies</v>
          </cell>
          <cell r="D92">
            <v>-1092415.02</v>
          </cell>
          <cell r="E92">
            <v>-3537731.82</v>
          </cell>
        </row>
        <row r="93">
          <cell r="C93" t="str">
            <v>Notes Payable to Assoc Companies (233)</v>
          </cell>
          <cell r="D93">
            <v>-1092415.02</v>
          </cell>
          <cell r="E93">
            <v>-3537731.82</v>
          </cell>
        </row>
        <row r="94">
          <cell r="C94" t="str">
            <v>9234000 Accounts Payable to Associated Companies</v>
          </cell>
          <cell r="D94">
            <v>-9852023.8399999999</v>
          </cell>
          <cell r="E94">
            <v>-8658751.5700000003</v>
          </cell>
        </row>
        <row r="95">
          <cell r="C95" t="str">
            <v>Accounts Payable to Assoc Companies (234)</v>
          </cell>
          <cell r="D95">
            <v>-9852023.8399999999</v>
          </cell>
          <cell r="E95">
            <v>-8658751.5700000003</v>
          </cell>
        </row>
        <row r="96">
          <cell r="C96" t="str">
            <v>9235000 Customer Deposits</v>
          </cell>
          <cell r="D96">
            <v>-959848.64</v>
          </cell>
          <cell r="E96">
            <v>-963077.53</v>
          </cell>
        </row>
        <row r="97">
          <cell r="C97" t="str">
            <v>Customer Deposits (235)</v>
          </cell>
          <cell r="D97">
            <v>-959848.64</v>
          </cell>
          <cell r="E97">
            <v>-963077.53</v>
          </cell>
        </row>
        <row r="98">
          <cell r="C98" t="str">
            <v>9236000 Taxes Accrued</v>
          </cell>
          <cell r="D98">
            <v>-6276375.7300000004</v>
          </cell>
          <cell r="E98">
            <v>-6506126.1600000001</v>
          </cell>
        </row>
        <row r="99">
          <cell r="C99" t="str">
            <v>Taxes Accrued (236)</v>
          </cell>
          <cell r="D99">
            <v>-6276375.7300000004</v>
          </cell>
          <cell r="E99">
            <v>-6506126.1600000001</v>
          </cell>
        </row>
        <row r="100">
          <cell r="C100" t="str">
            <v>9237000 Interest Accrued</v>
          </cell>
          <cell r="D100">
            <v>-3447.05</v>
          </cell>
          <cell r="E100">
            <v>-3227.58</v>
          </cell>
        </row>
        <row r="101">
          <cell r="C101" t="str">
            <v>Interest Accrued (237)</v>
          </cell>
          <cell r="D101">
            <v>-3447.05</v>
          </cell>
          <cell r="E101">
            <v>-3227.58</v>
          </cell>
        </row>
        <row r="102">
          <cell r="C102" t="str">
            <v>9241000 Tax Collections Payable</v>
          </cell>
          <cell r="D102">
            <v>-715620.6</v>
          </cell>
          <cell r="E102">
            <v>-752430.36</v>
          </cell>
        </row>
        <row r="103">
          <cell r="C103" t="str">
            <v>Tax Collections payable (241)</v>
          </cell>
          <cell r="D103">
            <v>-715620.6</v>
          </cell>
          <cell r="E103">
            <v>-752430.36</v>
          </cell>
        </row>
        <row r="104">
          <cell r="C104" t="str">
            <v>9242000 Miscellaneous Current &amp; Accrued Liabilities</v>
          </cell>
          <cell r="D104">
            <v>-2240806.59</v>
          </cell>
          <cell r="E104">
            <v>-2417107.84</v>
          </cell>
        </row>
        <row r="105">
          <cell r="C105" t="str">
            <v>Misc Current &amp; Accrued Liabilities (242)</v>
          </cell>
          <cell r="D105">
            <v>-2240806.59</v>
          </cell>
          <cell r="E105">
            <v>-2417107.84</v>
          </cell>
        </row>
        <row r="106">
          <cell r="C106" t="str">
            <v xml:space="preserve">  TOTAL CURRENT &amp; ACCRUED LIABILITIES</v>
          </cell>
          <cell r="D106">
            <v>-26884973.43</v>
          </cell>
          <cell r="E106">
            <v>-27594826.690000001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-1444900.64</v>
          </cell>
          <cell r="E108">
            <v>-1152732.8500000001</v>
          </cell>
        </row>
        <row r="109">
          <cell r="C109" t="str">
            <v>Customer Advances for Construction (252)</v>
          </cell>
          <cell r="D109">
            <v>-1444900.64</v>
          </cell>
          <cell r="E109">
            <v>-1152732.8500000001</v>
          </cell>
        </row>
        <row r="110">
          <cell r="C110" t="str">
            <v>9253000 Other Deferred Credits</v>
          </cell>
          <cell r="D110">
            <v>-285187.45</v>
          </cell>
          <cell r="E110">
            <v>-289561.63</v>
          </cell>
        </row>
        <row r="111">
          <cell r="C111" t="str">
            <v>Other Deferred Credits (253)</v>
          </cell>
          <cell r="D111">
            <v>-285187.45</v>
          </cell>
          <cell r="E111">
            <v>-289561.63</v>
          </cell>
        </row>
        <row r="112">
          <cell r="C112" t="str">
            <v>9254000 Other Regulatory Liabilities</v>
          </cell>
          <cell r="D112">
            <v>-14706732.91</v>
          </cell>
          <cell r="E112">
            <v>-14717260</v>
          </cell>
        </row>
        <row r="113">
          <cell r="C113" t="str">
            <v>Other Regulatory Liabilities (254)</v>
          </cell>
          <cell r="D113">
            <v>-14706732.91</v>
          </cell>
          <cell r="E113">
            <v>-14717260</v>
          </cell>
        </row>
        <row r="114">
          <cell r="C114" t="str">
            <v>9282000 Accumulated Deferred Income Taxes-Other Property</v>
          </cell>
          <cell r="D114">
            <v>-28726858.920000002</v>
          </cell>
          <cell r="E114">
            <v>-28726858.920000002</v>
          </cell>
        </row>
        <row r="115">
          <cell r="C115" t="str">
            <v>9283000 Accumulated Deferred Income Taxes-Other</v>
          </cell>
          <cell r="D115">
            <v>-1416560.82</v>
          </cell>
          <cell r="E115">
            <v>-1416560.82</v>
          </cell>
        </row>
        <row r="116">
          <cell r="C116" t="str">
            <v>Accum Deferred Income Taxes (281-283)</v>
          </cell>
          <cell r="D116">
            <v>-30143419.739999998</v>
          </cell>
          <cell r="E116">
            <v>-30143419.739999998</v>
          </cell>
        </row>
        <row r="117">
          <cell r="C117" t="str">
            <v xml:space="preserve">  TOTAL DEFERRED CREDITS</v>
          </cell>
          <cell r="D117">
            <v>-46580240.740000002</v>
          </cell>
          <cell r="E117">
            <v>-46302974.219999999</v>
          </cell>
        </row>
        <row r="118">
          <cell r="C118" t="str">
            <v xml:space="preserve">   TOTAL LIABILITIES &amp; OTHER CREDITS</v>
          </cell>
          <cell r="D118">
            <v>-217151163.03</v>
          </cell>
          <cell r="E118">
            <v>-216799029.22999999</v>
          </cell>
        </row>
        <row r="119">
          <cell r="D119">
            <v>0</v>
          </cell>
          <cell r="E119">
            <v>0</v>
          </cell>
        </row>
        <row r="120">
          <cell r="D120">
            <v>704044864.09000003</v>
          </cell>
          <cell r="E120">
            <v>705847990.38999999</v>
          </cell>
        </row>
      </sheetData>
      <sheetData sheetId="5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09.2024</v>
          </cell>
          <cell r="E9">
            <v>10.202400000000001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313176289.75999999</v>
          </cell>
          <cell r="E12">
            <v>321241480.22000003</v>
          </cell>
        </row>
        <row r="13">
          <cell r="C13" t="str">
            <v>9106000 Completed Construction not Classified-Gas</v>
          </cell>
          <cell r="D13">
            <v>11696540.74</v>
          </cell>
          <cell r="E13">
            <v>4433461.28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324292071.42000002</v>
          </cell>
          <cell r="E15">
            <v>325094182.42000002</v>
          </cell>
        </row>
        <row r="16">
          <cell r="C16" t="str">
            <v>9107000 Construction Work in Progress</v>
          </cell>
          <cell r="D16">
            <v>15794705.529999999</v>
          </cell>
          <cell r="E16">
            <v>17753703.039999999</v>
          </cell>
        </row>
        <row r="17">
          <cell r="C17" t="str">
            <v xml:space="preserve"> Construction Work in Progress (107)</v>
          </cell>
          <cell r="D17">
            <v>15794705.529999999</v>
          </cell>
          <cell r="E17">
            <v>17753703.039999999</v>
          </cell>
        </row>
        <row r="18">
          <cell r="C18" t="str">
            <v xml:space="preserve">  Total Utility Plant (Gross)</v>
          </cell>
          <cell r="D18">
            <v>340086776.94999999</v>
          </cell>
          <cell r="E18">
            <v>342847885.45999998</v>
          </cell>
        </row>
        <row r="19">
          <cell r="C19" t="str">
            <v>9108000 Accumulated Depreciation-Utility Plant</v>
          </cell>
          <cell r="D19">
            <v>-148577672.83000001</v>
          </cell>
          <cell r="E19">
            <v>-149337678.50999999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-147996913.75</v>
          </cell>
          <cell r="E21">
            <v>-148756919.43000001</v>
          </cell>
        </row>
        <row r="22">
          <cell r="C22" t="str">
            <v xml:space="preserve">  Net Utility Plant</v>
          </cell>
          <cell r="D22">
            <v>192089863.19999999</v>
          </cell>
          <cell r="E22">
            <v>194090966.03</v>
          </cell>
        </row>
        <row r="23">
          <cell r="C23" t="str">
            <v xml:space="preserve">   Total Net Utility Plant</v>
          </cell>
          <cell r="D23">
            <v>192089863.19999999</v>
          </cell>
          <cell r="E23">
            <v>194090966.03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196297932.69</v>
          </cell>
          <cell r="E26">
            <v>198299035.52000001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2070841.98</v>
          </cell>
          <cell r="E28">
            <v>2070841.98</v>
          </cell>
        </row>
        <row r="29">
          <cell r="C29" t="str">
            <v>Other Special Funds (128)</v>
          </cell>
          <cell r="D29">
            <v>2070841.98</v>
          </cell>
          <cell r="E29">
            <v>2070841.98</v>
          </cell>
        </row>
        <row r="30">
          <cell r="C30" t="str">
            <v xml:space="preserve">  TOTAL OTHER PROPERTY &amp; INVESTMENTS</v>
          </cell>
          <cell r="D30">
            <v>2070841.98</v>
          </cell>
          <cell r="E30">
            <v>2070841.98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52073.15</v>
          </cell>
          <cell r="E32">
            <v>35457.53</v>
          </cell>
        </row>
        <row r="33">
          <cell r="C33" t="str">
            <v>Cash (131)</v>
          </cell>
          <cell r="D33">
            <v>52073.15</v>
          </cell>
          <cell r="E33">
            <v>35457.53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2151782.19</v>
          </cell>
          <cell r="E36">
            <v>2000217.94</v>
          </cell>
        </row>
        <row r="37">
          <cell r="C37" t="str">
            <v>Customer Accounts Receivable (142)</v>
          </cell>
          <cell r="D37">
            <v>2151782.19</v>
          </cell>
          <cell r="E37">
            <v>2000217.94</v>
          </cell>
        </row>
        <row r="38">
          <cell r="C38" t="str">
            <v>9143000 Other Accounts Receivable</v>
          </cell>
          <cell r="D38">
            <v>417463.76</v>
          </cell>
          <cell r="E38">
            <v>477282.54</v>
          </cell>
        </row>
        <row r="39">
          <cell r="C39" t="str">
            <v>Other Accounts Recevable (143)</v>
          </cell>
          <cell r="D39">
            <v>417463.76</v>
          </cell>
          <cell r="E39">
            <v>477282.54</v>
          </cell>
        </row>
        <row r="40">
          <cell r="C40" t="str">
            <v>9144000 Accumulated Provision for Uncollectible Accounts</v>
          </cell>
          <cell r="D40">
            <v>-542285.73</v>
          </cell>
          <cell r="E40">
            <v>-478349.59</v>
          </cell>
        </row>
        <row r="41">
          <cell r="C41" t="str">
            <v>Accum Prov - Uncollectible Accts (144)</v>
          </cell>
          <cell r="D41">
            <v>-542285.73</v>
          </cell>
          <cell r="E41">
            <v>-478349.59</v>
          </cell>
        </row>
        <row r="42">
          <cell r="C42" t="str">
            <v>9146000 Accounts Receivable from Associated Companies</v>
          </cell>
          <cell r="D42">
            <v>151673.98000000001</v>
          </cell>
          <cell r="E42">
            <v>400028.85</v>
          </cell>
        </row>
        <row r="43">
          <cell r="C43" t="str">
            <v>Accts Receivable from Assoc. Co.'s (146)</v>
          </cell>
          <cell r="D43">
            <v>151673.98000000001</v>
          </cell>
          <cell r="E43">
            <v>400028.85</v>
          </cell>
        </row>
        <row r="44">
          <cell r="C44" t="str">
            <v>9154000 Plant Materials &amp; Operating Supplies</v>
          </cell>
          <cell r="D44">
            <v>1404434.95</v>
          </cell>
          <cell r="E44">
            <v>1357713.16</v>
          </cell>
        </row>
        <row r="45">
          <cell r="C45" t="str">
            <v>Plant Materials &amp; Operating Supplies (154)</v>
          </cell>
          <cell r="D45">
            <v>1404434.95</v>
          </cell>
          <cell r="E45">
            <v>1357713.16</v>
          </cell>
        </row>
        <row r="46">
          <cell r="C46" t="str">
            <v>9164100 Gas Stored - Current</v>
          </cell>
          <cell r="D46">
            <v>2372763.7599999998</v>
          </cell>
          <cell r="E46">
            <v>2372763.7599999998</v>
          </cell>
        </row>
        <row r="47">
          <cell r="C47" t="str">
            <v>Gas Stored Underground - Current (164.1)</v>
          </cell>
          <cell r="D47">
            <v>2372763.7599999998</v>
          </cell>
          <cell r="E47">
            <v>2372763.7599999998</v>
          </cell>
        </row>
        <row r="48">
          <cell r="C48" t="str">
            <v>9165000 Prepayments</v>
          </cell>
          <cell r="D48">
            <v>114952.11</v>
          </cell>
          <cell r="E48">
            <v>97363.75</v>
          </cell>
        </row>
        <row r="49">
          <cell r="C49" t="str">
            <v>Prepayments (165)</v>
          </cell>
          <cell r="D49">
            <v>114952.11</v>
          </cell>
          <cell r="E49">
            <v>97363.75</v>
          </cell>
        </row>
        <row r="50">
          <cell r="C50" t="str">
            <v>9173000 Accrued Utility Revenues</v>
          </cell>
          <cell r="D50">
            <v>1946081.3</v>
          </cell>
          <cell r="E50">
            <v>2701177.04</v>
          </cell>
        </row>
        <row r="51">
          <cell r="C51" t="str">
            <v>Accrued Utility Revenues (173)</v>
          </cell>
          <cell r="D51">
            <v>1946081.3</v>
          </cell>
          <cell r="E51">
            <v>2701177.04</v>
          </cell>
        </row>
        <row r="52">
          <cell r="C52" t="str">
            <v>9174000 Miscellaneous Current &amp; Accrued Assets</v>
          </cell>
          <cell r="D52">
            <v>227178.88</v>
          </cell>
          <cell r="E52">
            <v>286855.71000000002</v>
          </cell>
        </row>
        <row r="53">
          <cell r="C53" t="str">
            <v>Misc. Current &amp; Accrued Assets (174)</v>
          </cell>
          <cell r="D53">
            <v>227178.88</v>
          </cell>
          <cell r="E53">
            <v>286855.71000000002</v>
          </cell>
        </row>
        <row r="54">
          <cell r="C54" t="str">
            <v xml:space="preserve">  TOTAL CURRENT &amp; ACCRUED ASSETS</v>
          </cell>
          <cell r="D54">
            <v>8296418.3499999996</v>
          </cell>
          <cell r="E54">
            <v>9250810.6899999995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110377.1</v>
          </cell>
          <cell r="E56">
            <v>109512.06</v>
          </cell>
        </row>
        <row r="57">
          <cell r="C57" t="str">
            <v>Unamortized Debt Expenses (181)</v>
          </cell>
          <cell r="D57">
            <v>110377.1</v>
          </cell>
          <cell r="E57">
            <v>109512.06</v>
          </cell>
        </row>
        <row r="58">
          <cell r="C58" t="str">
            <v>9182300 Other Regulatory Assets</v>
          </cell>
          <cell r="D58">
            <v>2092146.93</v>
          </cell>
          <cell r="E58">
            <v>2086893.48</v>
          </cell>
        </row>
        <row r="59">
          <cell r="C59" t="str">
            <v>Other Regulatory Assets (182.3)</v>
          </cell>
          <cell r="D59">
            <v>2092146.93</v>
          </cell>
          <cell r="E59">
            <v>2086893.48</v>
          </cell>
        </row>
        <row r="60">
          <cell r="C60" t="str">
            <v>9186000 Miscellaneous Deferred Debits</v>
          </cell>
          <cell r="D60">
            <v>1135151.96</v>
          </cell>
          <cell r="E60">
            <v>1090607.26</v>
          </cell>
        </row>
        <row r="61">
          <cell r="C61" t="str">
            <v>Miscellaneous Deferred Debits (186)</v>
          </cell>
          <cell r="D61">
            <v>1135151.96</v>
          </cell>
          <cell r="E61">
            <v>1090607.26</v>
          </cell>
        </row>
        <row r="62">
          <cell r="C62" t="str">
            <v>9190000 Accumulated Deferred Income Taxes</v>
          </cell>
          <cell r="D62">
            <v>4885409</v>
          </cell>
          <cell r="E62">
            <v>4885409</v>
          </cell>
        </row>
        <row r="63">
          <cell r="C63" t="str">
            <v>Accumulated Deferred Income Taxes (190)</v>
          </cell>
          <cell r="D63">
            <v>4885409</v>
          </cell>
          <cell r="E63">
            <v>4885409</v>
          </cell>
        </row>
        <row r="64">
          <cell r="C64" t="str">
            <v>9191000 Unrecovered Purchased Gas Costs</v>
          </cell>
          <cell r="D64">
            <v>5358321.38</v>
          </cell>
          <cell r="E64">
            <v>4553269.41</v>
          </cell>
        </row>
        <row r="65">
          <cell r="C65" t="str">
            <v>Unrecoverd Purchased Gas Costs (191)</v>
          </cell>
          <cell r="D65">
            <v>5358321.38</v>
          </cell>
          <cell r="E65">
            <v>4553269.41</v>
          </cell>
        </row>
        <row r="66">
          <cell r="C66" t="str">
            <v xml:space="preserve">  TOTAL DEFERRED DEBITS</v>
          </cell>
          <cell r="D66">
            <v>13581406.369999999</v>
          </cell>
          <cell r="E66">
            <v>12725691.210000001</v>
          </cell>
        </row>
        <row r="67">
          <cell r="C67" t="str">
            <v xml:space="preserve">   TOTAL ASSETS &amp; OTHER DEBITS</v>
          </cell>
          <cell r="D67">
            <v>220246599.38999999</v>
          </cell>
          <cell r="E67">
            <v>222346379.40000001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-2622174.9300000002</v>
          </cell>
          <cell r="E74">
            <v>-2378653.73</v>
          </cell>
        </row>
        <row r="75">
          <cell r="C75" t="str">
            <v>Retained Earnings (215, 215.1, 216)</v>
          </cell>
          <cell r="D75">
            <v>-12112087.52</v>
          </cell>
          <cell r="E75">
            <v>-11868566.32</v>
          </cell>
        </row>
        <row r="76">
          <cell r="C76" t="str">
            <v xml:space="preserve">  TOTAL PROPRIETARY CAPITAL</v>
          </cell>
          <cell r="D76">
            <v>-86840106.799999997</v>
          </cell>
          <cell r="E76">
            <v>-86596585.599999994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-53637599.950000003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-53637599.950000003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-53639073.950000003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-1996894.59</v>
          </cell>
          <cell r="E84">
            <v>-1996825.85</v>
          </cell>
        </row>
        <row r="85">
          <cell r="C85" t="str">
            <v>Accum Prov for Pensions &amp; Benefits (228.3)</v>
          </cell>
          <cell r="D85">
            <v>-1996894.59</v>
          </cell>
          <cell r="E85">
            <v>-1996825.85</v>
          </cell>
        </row>
        <row r="86">
          <cell r="C86" t="str">
            <v>9230000 Asset Retirement Obligation</v>
          </cell>
          <cell r="D86">
            <v>-171732.97</v>
          </cell>
          <cell r="E86">
            <v>-172731.15</v>
          </cell>
        </row>
        <row r="87">
          <cell r="C87" t="str">
            <v>Asset Retirement Obligation (230)</v>
          </cell>
          <cell r="D87">
            <v>-171732.97</v>
          </cell>
          <cell r="E87">
            <v>-172731.15</v>
          </cell>
        </row>
        <row r="88">
          <cell r="C88" t="str">
            <v xml:space="preserve">  TOTAL OTHER NON-CURRENT LIABILITIES</v>
          </cell>
          <cell r="D88">
            <v>-2168627.56</v>
          </cell>
          <cell r="E88">
            <v>-2169557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-6929886.6399999997</v>
          </cell>
          <cell r="E90">
            <v>-5731518.5099999998</v>
          </cell>
        </row>
        <row r="91">
          <cell r="C91" t="str">
            <v>Accounts Payable (232)</v>
          </cell>
          <cell r="D91">
            <v>-6929886.6399999997</v>
          </cell>
          <cell r="E91">
            <v>-5731518.5099999998</v>
          </cell>
        </row>
        <row r="92">
          <cell r="C92" t="str">
            <v>9233000 Notes Payable to Associated Companies</v>
          </cell>
          <cell r="D92">
            <v>-7041997.54</v>
          </cell>
          <cell r="E92">
            <v>-8283744.5999999996</v>
          </cell>
        </row>
        <row r="93">
          <cell r="C93" t="str">
            <v>Notes Payable to Assoc Companies (233)</v>
          </cell>
          <cell r="D93">
            <v>-7041997.54</v>
          </cell>
          <cell r="E93">
            <v>-8283744.5999999996</v>
          </cell>
        </row>
        <row r="94">
          <cell r="C94" t="str">
            <v>9234000 Accounts Payable to Associated Companies</v>
          </cell>
          <cell r="D94">
            <v>-6853613.2999999998</v>
          </cell>
          <cell r="E94">
            <v>-8751335.6999999993</v>
          </cell>
        </row>
        <row r="95">
          <cell r="C95" t="str">
            <v>Accounts Payable to Assoc Companies (234)</v>
          </cell>
          <cell r="D95">
            <v>-6853613.2999999998</v>
          </cell>
          <cell r="E95">
            <v>-8751335.6999999993</v>
          </cell>
        </row>
        <row r="96">
          <cell r="C96" t="str">
            <v>9235000 Customer Deposits</v>
          </cell>
          <cell r="D96">
            <v>-965059.46</v>
          </cell>
          <cell r="E96">
            <v>-973817.35</v>
          </cell>
        </row>
        <row r="97">
          <cell r="C97" t="str">
            <v>Customer Deposits (235)</v>
          </cell>
          <cell r="D97">
            <v>-965059.46</v>
          </cell>
          <cell r="E97">
            <v>-973817.35</v>
          </cell>
        </row>
        <row r="98">
          <cell r="C98" t="str">
            <v>9236000 Taxes Accrued</v>
          </cell>
          <cell r="D98">
            <v>-6134266.9199999999</v>
          </cell>
          <cell r="E98">
            <v>-6413077.3399999999</v>
          </cell>
        </row>
        <row r="99">
          <cell r="C99" t="str">
            <v>Taxes Accrued (236)</v>
          </cell>
          <cell r="D99">
            <v>-6134266.9199999999</v>
          </cell>
          <cell r="E99">
            <v>-6413077.3399999999</v>
          </cell>
        </row>
        <row r="100">
          <cell r="C100" t="str">
            <v>9237000 Interest Accrued</v>
          </cell>
          <cell r="D100">
            <v>-3135.1</v>
          </cell>
          <cell r="E100">
            <v>-2882.17</v>
          </cell>
        </row>
        <row r="101">
          <cell r="C101" t="str">
            <v>Interest Accrued (237)</v>
          </cell>
          <cell r="D101">
            <v>-3135.1</v>
          </cell>
          <cell r="E101">
            <v>-2882.17</v>
          </cell>
        </row>
        <row r="102">
          <cell r="C102" t="str">
            <v>9241000 Tax Collections Payable</v>
          </cell>
          <cell r="D102">
            <v>-786366.64</v>
          </cell>
          <cell r="E102">
            <v>-826902.49</v>
          </cell>
        </row>
        <row r="103">
          <cell r="C103" t="str">
            <v>Tax Collections payable (241)</v>
          </cell>
          <cell r="D103">
            <v>-786366.64</v>
          </cell>
          <cell r="E103">
            <v>-826902.49</v>
          </cell>
        </row>
        <row r="104">
          <cell r="C104" t="str">
            <v>9242000 Miscellaneous Current &amp; Accrued Liabilities</v>
          </cell>
          <cell r="D104">
            <v>-2639247.37</v>
          </cell>
          <cell r="E104">
            <v>-2718075.04</v>
          </cell>
        </row>
        <row r="105">
          <cell r="C105" t="str">
            <v>Misc Current &amp; Accrued Liabilities (242)</v>
          </cell>
          <cell r="D105">
            <v>-2639247.37</v>
          </cell>
          <cell r="E105">
            <v>-2718075.04</v>
          </cell>
        </row>
        <row r="106">
          <cell r="C106" t="str">
            <v xml:space="preserve">  TOTAL CURRENT &amp; ACCRUED LIABILITIES</v>
          </cell>
          <cell r="D106">
            <v>-31353572.969999999</v>
          </cell>
          <cell r="E106">
            <v>-33701353.200000003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-1097531.25</v>
          </cell>
          <cell r="E108">
            <v>-1077934.3799999999</v>
          </cell>
        </row>
        <row r="109">
          <cell r="C109" t="str">
            <v>Customer Advances for Construction (252)</v>
          </cell>
          <cell r="D109">
            <v>-1097531.25</v>
          </cell>
          <cell r="E109">
            <v>-1077934.3799999999</v>
          </cell>
        </row>
        <row r="110">
          <cell r="C110" t="str">
            <v>9253000 Other Deferred Credits</v>
          </cell>
          <cell r="D110">
            <v>-327963.31</v>
          </cell>
          <cell r="E110">
            <v>-332337.49</v>
          </cell>
        </row>
        <row r="111">
          <cell r="C111" t="str">
            <v>Other Deferred Credits (253)</v>
          </cell>
          <cell r="D111">
            <v>-327963.31</v>
          </cell>
          <cell r="E111">
            <v>-332337.49</v>
          </cell>
        </row>
        <row r="112">
          <cell r="C112" t="str">
            <v>9254000 Other Regulatory Liabilities</v>
          </cell>
          <cell r="D112">
            <v>-14469086.689999999</v>
          </cell>
          <cell r="E112">
            <v>-14478900.92</v>
          </cell>
        </row>
        <row r="113">
          <cell r="C113" t="str">
            <v>Other Regulatory Liabilities (254)</v>
          </cell>
          <cell r="D113">
            <v>-14469086.689999999</v>
          </cell>
          <cell r="E113">
            <v>-14478900.92</v>
          </cell>
        </row>
        <row r="114">
          <cell r="C114" t="str">
            <v>9282000 Accumulated Deferred Income Taxes-Other Property</v>
          </cell>
          <cell r="D114">
            <v>-28858310.02</v>
          </cell>
          <cell r="E114">
            <v>-28858310.02</v>
          </cell>
        </row>
        <row r="115">
          <cell r="C115" t="str">
            <v>9283000 Accumulated Deferred Income Taxes-Other</v>
          </cell>
          <cell r="D115">
            <v>-1492326.84</v>
          </cell>
          <cell r="E115">
            <v>-1492326.84</v>
          </cell>
        </row>
        <row r="116">
          <cell r="C116" t="str">
            <v>Accum Deferred Income Taxes (281-283)</v>
          </cell>
          <cell r="D116">
            <v>-30350636.859999999</v>
          </cell>
          <cell r="E116">
            <v>-30350636.859999999</v>
          </cell>
        </row>
        <row r="117">
          <cell r="C117" t="str">
            <v xml:space="preserve">  TOTAL DEFERRED CREDITS</v>
          </cell>
          <cell r="D117">
            <v>-46245218.109999999</v>
          </cell>
          <cell r="E117">
            <v>-46239809.649999999</v>
          </cell>
        </row>
        <row r="118">
          <cell r="C118" t="str">
            <v xml:space="preserve">   TOTAL LIABILITIES &amp; OTHER CREDITS</v>
          </cell>
          <cell r="D118">
            <v>-220246599.38999999</v>
          </cell>
          <cell r="E118">
            <v>-222346379.40000001</v>
          </cell>
        </row>
        <row r="119">
          <cell r="D119">
            <v>0</v>
          </cell>
          <cell r="E119">
            <v>0</v>
          </cell>
        </row>
        <row r="120">
          <cell r="D120">
            <v>714776590.75999999</v>
          </cell>
          <cell r="E120">
            <v>721539904.92999995</v>
          </cell>
        </row>
      </sheetData>
      <sheetData sheetId="6">
        <row r="3">
          <cell r="C3" t="str">
            <v>Ledger</v>
          </cell>
        </row>
        <row r="4">
          <cell r="C4" t="str">
            <v>Currency type Company code currency</v>
          </cell>
        </row>
        <row r="5">
          <cell r="C5" t="str">
            <v>Amounts in United States Dollar</v>
          </cell>
        </row>
        <row r="6">
          <cell r="C6" t="str">
            <v>Reporting periods</v>
          </cell>
        </row>
        <row r="7">
          <cell r="C7" t="str">
            <v>Comparison periods</v>
          </cell>
        </row>
        <row r="9">
          <cell r="C9" t="str">
            <v>Text for B/S P&amp;L Item</v>
          </cell>
          <cell r="D9" t="str">
            <v>11.2024</v>
          </cell>
          <cell r="E9">
            <v>12.202400000000001</v>
          </cell>
        </row>
        <row r="10">
          <cell r="C10" t="str">
            <v>ASSETS &amp; OTHER DEBITS:</v>
          </cell>
        </row>
        <row r="11">
          <cell r="C11" t="str">
            <v xml:space="preserve"> UTILITY PLANT:</v>
          </cell>
        </row>
        <row r="12">
          <cell r="C12" t="str">
            <v>9101000 Plant in Service</v>
          </cell>
          <cell r="D12">
            <v>323805144.69999999</v>
          </cell>
          <cell r="E12">
            <v>325264224.80000001</v>
          </cell>
        </row>
        <row r="13">
          <cell r="C13" t="str">
            <v>9106000 Completed Construction not Classified-Gas</v>
          </cell>
          <cell r="D13">
            <v>3702258.27</v>
          </cell>
          <cell r="E13">
            <v>3636372.21</v>
          </cell>
        </row>
        <row r="14">
          <cell r="C14" t="str">
            <v>9114000 Plant Acquisition Adjustments</v>
          </cell>
          <cell r="D14">
            <v>-580759.07999999996</v>
          </cell>
          <cell r="E14">
            <v>-580759.07999999996</v>
          </cell>
        </row>
        <row r="15">
          <cell r="C15" t="str">
            <v xml:space="preserve"> Utility Plant (101,-106,114)</v>
          </cell>
          <cell r="D15">
            <v>326926643.88999999</v>
          </cell>
          <cell r="E15">
            <v>328319837.93000001</v>
          </cell>
        </row>
        <row r="16">
          <cell r="C16" t="str">
            <v>9107000 Construction Work in Progress</v>
          </cell>
          <cell r="D16">
            <v>17509993.739999998</v>
          </cell>
          <cell r="E16">
            <v>18486649.780000001</v>
          </cell>
        </row>
        <row r="17">
          <cell r="C17" t="str">
            <v xml:space="preserve"> Construction Work in Progress (107)</v>
          </cell>
          <cell r="D17">
            <v>17509993.739999998</v>
          </cell>
          <cell r="E17">
            <v>18486649.780000001</v>
          </cell>
        </row>
        <row r="18">
          <cell r="C18" t="str">
            <v xml:space="preserve">  Total Utility Plant (Gross)</v>
          </cell>
          <cell r="D18">
            <v>344436637.63</v>
          </cell>
          <cell r="E18">
            <v>346806487.70999998</v>
          </cell>
        </row>
        <row r="19">
          <cell r="C19" t="str">
            <v>9108000 Accumulated Depreciation-Utility Plant</v>
          </cell>
          <cell r="D19">
            <v>-149162119.47999999</v>
          </cell>
          <cell r="E19">
            <v>-150230551.15000001</v>
          </cell>
        </row>
        <row r="20">
          <cell r="C20" t="str">
            <v>9115000 Accum Prov for Amort of Plant Acquisition Adjust</v>
          </cell>
          <cell r="D20">
            <v>580759.07999999996</v>
          </cell>
          <cell r="E20">
            <v>580759.07999999996</v>
          </cell>
        </row>
        <row r="21">
          <cell r="C21" t="str">
            <v xml:space="preserve"> Accum Prov for Depr &amp; Amort (108,111,115)</v>
          </cell>
          <cell r="D21">
            <v>-148581360.40000001</v>
          </cell>
          <cell r="E21">
            <v>-149649792.06999999</v>
          </cell>
        </row>
        <row r="22">
          <cell r="C22" t="str">
            <v xml:space="preserve">  Net Utility Plant</v>
          </cell>
          <cell r="D22">
            <v>195855277.22999999</v>
          </cell>
          <cell r="E22">
            <v>197156695.63999999</v>
          </cell>
        </row>
        <row r="23">
          <cell r="C23" t="str">
            <v xml:space="preserve">   Total Net Utility Plant</v>
          </cell>
          <cell r="D23">
            <v>195855277.22999999</v>
          </cell>
          <cell r="E23">
            <v>197156695.63999999</v>
          </cell>
        </row>
        <row r="24">
          <cell r="C24" t="str">
            <v>9117300 Gas Stored in Reservoirs and Pipelines-Noncurrent</v>
          </cell>
          <cell r="D24">
            <v>4208069.49</v>
          </cell>
          <cell r="E24">
            <v>4208069.49</v>
          </cell>
        </row>
        <row r="25">
          <cell r="C25" t="str">
            <v xml:space="preserve">  Gas Stored Underground, Non-Curr. (117)</v>
          </cell>
          <cell r="D25">
            <v>4208069.49</v>
          </cell>
          <cell r="E25">
            <v>4208069.49</v>
          </cell>
        </row>
        <row r="26">
          <cell r="C26" t="str">
            <v xml:space="preserve">    TOTAL UTILITY PLANT</v>
          </cell>
          <cell r="D26">
            <v>200063346.72</v>
          </cell>
          <cell r="E26">
            <v>201364765.13</v>
          </cell>
        </row>
        <row r="27">
          <cell r="C27" t="str">
            <v>OTHER PROPERTY &amp; INVESTMENTS:</v>
          </cell>
        </row>
        <row r="28">
          <cell r="C28" t="str">
            <v>9128000 Other Special Funds</v>
          </cell>
          <cell r="D28">
            <v>2070841.98</v>
          </cell>
          <cell r="E28">
            <v>2041798.25</v>
          </cell>
        </row>
        <row r="29">
          <cell r="C29" t="str">
            <v>Other Special Funds (128)</v>
          </cell>
          <cell r="D29">
            <v>2070841.98</v>
          </cell>
          <cell r="E29">
            <v>2041798.25</v>
          </cell>
        </row>
        <row r="30">
          <cell r="C30" t="str">
            <v xml:space="preserve">  TOTAL OTHER PROPERTY &amp; INVESTMENTS</v>
          </cell>
          <cell r="D30">
            <v>2070841.98</v>
          </cell>
          <cell r="E30">
            <v>2041798.25</v>
          </cell>
        </row>
        <row r="31">
          <cell r="C31" t="str">
            <v>CURRENT &amp; ACCRUED ASSETS:</v>
          </cell>
        </row>
        <row r="32">
          <cell r="C32" t="str">
            <v>9131000 Cash</v>
          </cell>
          <cell r="D32">
            <v>96227.9</v>
          </cell>
          <cell r="E32">
            <v>139735.54999999999</v>
          </cell>
        </row>
        <row r="33">
          <cell r="C33" t="str">
            <v>Cash (131)</v>
          </cell>
          <cell r="D33">
            <v>96227.9</v>
          </cell>
          <cell r="E33">
            <v>139735.54999999999</v>
          </cell>
        </row>
        <row r="34">
          <cell r="C34" t="str">
            <v>9135000 Working Funds</v>
          </cell>
          <cell r="D34">
            <v>300</v>
          </cell>
          <cell r="E34">
            <v>300</v>
          </cell>
        </row>
        <row r="35">
          <cell r="C35" t="str">
            <v>Working Fund (135)</v>
          </cell>
          <cell r="D35">
            <v>300</v>
          </cell>
          <cell r="E35">
            <v>300</v>
          </cell>
        </row>
        <row r="36">
          <cell r="C36" t="str">
            <v>9142000 Customer Accounts Receivable</v>
          </cell>
          <cell r="D36">
            <v>2129426.38</v>
          </cell>
          <cell r="E36">
            <v>2587542.0099999998</v>
          </cell>
        </row>
        <row r="37">
          <cell r="C37" t="str">
            <v>Customer Accounts Receivable (142)</v>
          </cell>
          <cell r="D37">
            <v>2129426.38</v>
          </cell>
          <cell r="E37">
            <v>2587542.0099999998</v>
          </cell>
        </row>
        <row r="38">
          <cell r="C38" t="str">
            <v>9143000 Other Accounts Receivable</v>
          </cell>
          <cell r="D38">
            <v>502789.27</v>
          </cell>
          <cell r="E38">
            <v>513152.22</v>
          </cell>
        </row>
        <row r="39">
          <cell r="C39" t="str">
            <v>Other Accounts Recevable (143)</v>
          </cell>
          <cell r="D39">
            <v>502789.27</v>
          </cell>
          <cell r="E39">
            <v>513152.22</v>
          </cell>
        </row>
        <row r="40">
          <cell r="C40" t="str">
            <v>9144000 Accumulated Provision for Uncollectible Accounts</v>
          </cell>
          <cell r="D40">
            <v>-462807.32</v>
          </cell>
          <cell r="E40">
            <v>-478167.72</v>
          </cell>
        </row>
        <row r="41">
          <cell r="C41" t="str">
            <v>Accum Prov - Uncollectible Accts (144)</v>
          </cell>
          <cell r="D41">
            <v>-462807.32</v>
          </cell>
          <cell r="E41">
            <v>-478167.72</v>
          </cell>
        </row>
        <row r="42">
          <cell r="C42" t="str">
            <v>9146000 Accounts Receivable from Associated Companies</v>
          </cell>
          <cell r="D42">
            <v>274768.57</v>
          </cell>
          <cell r="E42">
            <v>22555.34</v>
          </cell>
        </row>
        <row r="43">
          <cell r="C43" t="str">
            <v>Accts Receivable from Assoc. Co.'s (146)</v>
          </cell>
          <cell r="D43">
            <v>274768.57</v>
          </cell>
          <cell r="E43">
            <v>22555.34</v>
          </cell>
        </row>
        <row r="44">
          <cell r="C44" t="str">
            <v>9154000 Plant Materials &amp; Operating Supplies</v>
          </cell>
          <cell r="D44">
            <v>946464.4</v>
          </cell>
          <cell r="E44">
            <v>1086857.52</v>
          </cell>
        </row>
        <row r="45">
          <cell r="C45" t="str">
            <v>Plant Materials &amp; Operating Supplies (154)</v>
          </cell>
          <cell r="D45">
            <v>946464.4</v>
          </cell>
          <cell r="E45">
            <v>1086857.52</v>
          </cell>
        </row>
        <row r="46">
          <cell r="C46" t="str">
            <v>9164100 Gas Stored - Current</v>
          </cell>
          <cell r="D46">
            <v>2372763.7599999998</v>
          </cell>
          <cell r="E46">
            <v>1637940.52</v>
          </cell>
        </row>
        <row r="47">
          <cell r="C47" t="str">
            <v>Gas Stored Underground - Current (164.1)</v>
          </cell>
          <cell r="D47">
            <v>2372763.7599999998</v>
          </cell>
          <cell r="E47">
            <v>1637940.52</v>
          </cell>
        </row>
        <row r="48">
          <cell r="C48" t="str">
            <v>9165000 Prepayments</v>
          </cell>
          <cell r="D48">
            <v>101998.19</v>
          </cell>
          <cell r="E48">
            <v>115189.15</v>
          </cell>
        </row>
        <row r="49">
          <cell r="C49" t="str">
            <v>Prepayments (165)</v>
          </cell>
          <cell r="D49">
            <v>101998.19</v>
          </cell>
          <cell r="E49">
            <v>115189.15</v>
          </cell>
        </row>
        <row r="50">
          <cell r="C50" t="str">
            <v>9173000 Accrued Utility Revenues</v>
          </cell>
          <cell r="D50">
            <v>4771951.24</v>
          </cell>
          <cell r="E50">
            <v>7871884.3700000001</v>
          </cell>
        </row>
        <row r="51">
          <cell r="C51" t="str">
            <v>Accrued Utility Revenues (173)</v>
          </cell>
          <cell r="D51">
            <v>4771951.24</v>
          </cell>
          <cell r="E51">
            <v>7871884.3700000001</v>
          </cell>
        </row>
        <row r="52">
          <cell r="C52" t="str">
            <v>9174000 Miscellaneous Current &amp; Accrued Assets</v>
          </cell>
          <cell r="D52">
            <v>167623.79</v>
          </cell>
          <cell r="E52">
            <v>558844.43000000005</v>
          </cell>
        </row>
        <row r="53">
          <cell r="C53" t="str">
            <v>Misc. Current &amp; Accrued Assets (174)</v>
          </cell>
          <cell r="D53">
            <v>167623.79</v>
          </cell>
          <cell r="E53">
            <v>558844.43000000005</v>
          </cell>
        </row>
        <row r="54">
          <cell r="C54" t="str">
            <v xml:space="preserve">  TOTAL CURRENT &amp; ACCRUED ASSETS</v>
          </cell>
          <cell r="D54">
            <v>10901506.18</v>
          </cell>
          <cell r="E54">
            <v>14055833.390000001</v>
          </cell>
        </row>
        <row r="55">
          <cell r="C55" t="str">
            <v>DEFERRED DEBITS:</v>
          </cell>
        </row>
        <row r="56">
          <cell r="C56" t="str">
            <v>9181000 Unamortized Debt Expense</v>
          </cell>
          <cell r="D56">
            <v>108771.46</v>
          </cell>
          <cell r="E56">
            <v>108030.86</v>
          </cell>
        </row>
        <row r="57">
          <cell r="C57" t="str">
            <v>Unamortized Debt Expenses (181)</v>
          </cell>
          <cell r="D57">
            <v>108771.46</v>
          </cell>
          <cell r="E57">
            <v>108030.86</v>
          </cell>
        </row>
        <row r="58">
          <cell r="C58" t="str">
            <v>9182300 Other Regulatory Assets</v>
          </cell>
          <cell r="D58">
            <v>2106913.5499999998</v>
          </cell>
          <cell r="E58">
            <v>1832212.17</v>
          </cell>
        </row>
        <row r="59">
          <cell r="C59" t="str">
            <v>Other Regulatory Assets (182.3)</v>
          </cell>
          <cell r="D59">
            <v>2106913.5499999998</v>
          </cell>
          <cell r="E59">
            <v>1832212.17</v>
          </cell>
        </row>
        <row r="60">
          <cell r="C60" t="str">
            <v>9186000 Miscellaneous Deferred Debits</v>
          </cell>
          <cell r="D60">
            <v>81197.649999999994</v>
          </cell>
          <cell r="E60">
            <v>684044.85</v>
          </cell>
        </row>
        <row r="61">
          <cell r="C61" t="str">
            <v>Miscellaneous Deferred Debits (186)</v>
          </cell>
          <cell r="D61">
            <v>81197.649999999994</v>
          </cell>
          <cell r="E61">
            <v>684044.85</v>
          </cell>
        </row>
        <row r="62">
          <cell r="C62" t="str">
            <v>9190000 Accumulated Deferred Income Taxes</v>
          </cell>
          <cell r="D62">
            <v>4839479.4400000004</v>
          </cell>
          <cell r="E62">
            <v>4777537.1500000004</v>
          </cell>
        </row>
        <row r="63">
          <cell r="C63" t="str">
            <v>Accumulated Deferred Income Taxes (190)</v>
          </cell>
          <cell r="D63">
            <v>4839479.4400000004</v>
          </cell>
          <cell r="E63">
            <v>4777537.1500000004</v>
          </cell>
        </row>
        <row r="64">
          <cell r="C64" t="str">
            <v>9191000 Unrecovered Purchased Gas Costs</v>
          </cell>
          <cell r="D64">
            <v>4678062.28</v>
          </cell>
          <cell r="E64">
            <v>4121006.55</v>
          </cell>
        </row>
        <row r="65">
          <cell r="C65" t="str">
            <v>Unrecoverd Purchased Gas Costs (191)</v>
          </cell>
          <cell r="D65">
            <v>4678062.28</v>
          </cell>
          <cell r="E65">
            <v>4121006.55</v>
          </cell>
        </row>
        <row r="66">
          <cell r="C66" t="str">
            <v xml:space="preserve">  TOTAL DEFERRED DEBITS</v>
          </cell>
          <cell r="D66">
            <v>11814424.380000001</v>
          </cell>
          <cell r="E66">
            <v>11522831.58</v>
          </cell>
        </row>
        <row r="67">
          <cell r="C67" t="str">
            <v xml:space="preserve">   TOTAL ASSETS &amp; OTHER DEBITS</v>
          </cell>
          <cell r="D67">
            <v>224850119.25999999</v>
          </cell>
          <cell r="E67">
            <v>228985228.34999999</v>
          </cell>
        </row>
        <row r="68">
          <cell r="C68" t="str">
            <v>LIABILITIES &amp; OTHER CREDITS:</v>
          </cell>
        </row>
        <row r="69">
          <cell r="C69" t="str">
            <v xml:space="preserve"> PROPRIETARY CAPITAL:</v>
          </cell>
        </row>
        <row r="70">
          <cell r="C70" t="str">
            <v>9211000 Miscellaneous Paid-In Capital</v>
          </cell>
          <cell r="D70">
            <v>-74728019.280000001</v>
          </cell>
          <cell r="E70">
            <v>-74728019.280000001</v>
          </cell>
        </row>
        <row r="71">
          <cell r="C71" t="str">
            <v>Other Paid-In-Capital (208-211)</v>
          </cell>
          <cell r="D71">
            <v>-74728019.280000001</v>
          </cell>
          <cell r="E71">
            <v>-74728019.280000001</v>
          </cell>
        </row>
        <row r="72">
          <cell r="C72" t="str">
            <v>9216000 Unappropriated Retained Earnings</v>
          </cell>
          <cell r="D72">
            <v>-9489912.5899999999</v>
          </cell>
          <cell r="E72">
            <v>-9489912.5899999999</v>
          </cell>
        </row>
        <row r="73">
          <cell r="C73" t="str">
            <v>Retained Earnings - Prior Year Balance</v>
          </cell>
          <cell r="D73">
            <v>-9489912.5899999999</v>
          </cell>
          <cell r="E73">
            <v>-9489912.5899999999</v>
          </cell>
        </row>
        <row r="74">
          <cell r="C74" t="str">
            <v>Current Year Profit</v>
          </cell>
          <cell r="D74">
            <v>-3805139.82</v>
          </cell>
          <cell r="E74">
            <v>-5915940.2400000002</v>
          </cell>
        </row>
        <row r="75">
          <cell r="C75" t="str">
            <v>Retained Earnings (215, 215.1, 216)</v>
          </cell>
          <cell r="D75">
            <v>-13295052.41</v>
          </cell>
          <cell r="E75">
            <v>-15405852.83</v>
          </cell>
        </row>
        <row r="76">
          <cell r="C76" t="str">
            <v xml:space="preserve">  TOTAL PROPRIETARY CAPITAL</v>
          </cell>
          <cell r="D76">
            <v>-88023071.689999998</v>
          </cell>
          <cell r="E76">
            <v>-90133872.109999999</v>
          </cell>
        </row>
        <row r="77">
          <cell r="C77" t="str">
            <v>LONG TERM DEBT:</v>
          </cell>
        </row>
        <row r="78">
          <cell r="C78" t="str">
            <v>9223000 Advances from Associated Companies</v>
          </cell>
          <cell r="D78">
            <v>-53637599.950000003</v>
          </cell>
          <cell r="E78">
            <v>-51999999.950000003</v>
          </cell>
        </row>
        <row r="79">
          <cell r="C79" t="str">
            <v>Advances From Associated Companies (223)</v>
          </cell>
          <cell r="D79">
            <v>-53637599.950000003</v>
          </cell>
          <cell r="E79">
            <v>-51999999.950000003</v>
          </cell>
        </row>
        <row r="80">
          <cell r="C80" t="str">
            <v>9225000 Unamortized premium on long-term debt.</v>
          </cell>
          <cell r="D80">
            <v>-1474</v>
          </cell>
          <cell r="E80">
            <v>-1474</v>
          </cell>
        </row>
        <row r="81">
          <cell r="C81" t="str">
            <v>Unamort Premium on Long-Term Debt (225)</v>
          </cell>
          <cell r="D81">
            <v>-1474</v>
          </cell>
          <cell r="E81">
            <v>-1474</v>
          </cell>
        </row>
        <row r="82">
          <cell r="C82" t="str">
            <v xml:space="preserve">  TOTAL LONG TERM DEBT</v>
          </cell>
          <cell r="D82">
            <v>-53639073.950000003</v>
          </cell>
          <cell r="E82">
            <v>-52001473.950000003</v>
          </cell>
        </row>
        <row r="83">
          <cell r="C83" t="str">
            <v>OTHER NON-CURRENT LIABILITIES:</v>
          </cell>
        </row>
        <row r="84">
          <cell r="C84" t="str">
            <v>9228300 Accumulated Provision for Pensions &amp; Benefits</v>
          </cell>
          <cell r="D84">
            <v>-1996757.11</v>
          </cell>
          <cell r="E84">
            <v>-1996688.37</v>
          </cell>
        </row>
        <row r="85">
          <cell r="C85" t="str">
            <v>Accum Prov for Pensions &amp; Benefits (228.3)</v>
          </cell>
          <cell r="D85">
            <v>-1996757.11</v>
          </cell>
          <cell r="E85">
            <v>-1996688.37</v>
          </cell>
        </row>
        <row r="86">
          <cell r="C86" t="str">
            <v>9230000 Asset Retirement Obligation</v>
          </cell>
          <cell r="D86">
            <v>-173735.62</v>
          </cell>
          <cell r="E86">
            <v>-174746.39</v>
          </cell>
        </row>
        <row r="87">
          <cell r="C87" t="str">
            <v>Asset Retirement Obligation (230)</v>
          </cell>
          <cell r="D87">
            <v>-173735.62</v>
          </cell>
          <cell r="E87">
            <v>-174746.39</v>
          </cell>
        </row>
        <row r="88">
          <cell r="C88" t="str">
            <v xml:space="preserve">  TOTAL OTHER NON-CURRENT LIABILITIES</v>
          </cell>
          <cell r="D88">
            <v>-2170492.73</v>
          </cell>
          <cell r="E88">
            <v>-2171434.7599999998</v>
          </cell>
        </row>
        <row r="89">
          <cell r="C89" t="str">
            <v>CURRENT &amp; ACCRUED LIABILITIES:</v>
          </cell>
        </row>
        <row r="90">
          <cell r="C90" t="str">
            <v>9232000 Accounts Payable</v>
          </cell>
          <cell r="D90">
            <v>-7470005.9800000004</v>
          </cell>
          <cell r="E90">
            <v>-8296686.9500000002</v>
          </cell>
        </row>
        <row r="91">
          <cell r="C91" t="str">
            <v>Accounts Payable (232)</v>
          </cell>
          <cell r="D91">
            <v>-7470005.9800000004</v>
          </cell>
          <cell r="E91">
            <v>-8296686.9500000002</v>
          </cell>
        </row>
        <row r="92">
          <cell r="C92" t="str">
            <v>9233000 Notes Payable to Associated Companies</v>
          </cell>
          <cell r="D92">
            <v>-9343650.3000000007</v>
          </cell>
          <cell r="E92">
            <v>-19313993.52</v>
          </cell>
        </row>
        <row r="93">
          <cell r="C93" t="str">
            <v>Notes Payable to Assoc Companies (233)</v>
          </cell>
          <cell r="D93">
            <v>-9343650.3000000007</v>
          </cell>
          <cell r="E93">
            <v>-19313993.52</v>
          </cell>
        </row>
        <row r="94">
          <cell r="C94" t="str">
            <v>9234000 Accounts Payable to Associated Companies</v>
          </cell>
          <cell r="D94">
            <v>-9069727.5899999999</v>
          </cell>
          <cell r="E94">
            <v>-1443566.17</v>
          </cell>
        </row>
        <row r="95">
          <cell r="C95" t="str">
            <v>Accounts Payable to Assoc Companies (234)</v>
          </cell>
          <cell r="D95">
            <v>-9069727.5899999999</v>
          </cell>
          <cell r="E95">
            <v>-1443566.17</v>
          </cell>
        </row>
        <row r="96">
          <cell r="C96" t="str">
            <v>9235000 Customer Deposits</v>
          </cell>
          <cell r="D96">
            <v>-1001241.15</v>
          </cell>
          <cell r="E96">
            <v>-1034998.43</v>
          </cell>
        </row>
        <row r="97">
          <cell r="C97" t="str">
            <v>Customer Deposits (235)</v>
          </cell>
          <cell r="D97">
            <v>-1001241.15</v>
          </cell>
          <cell r="E97">
            <v>-1034998.43</v>
          </cell>
        </row>
        <row r="98">
          <cell r="C98" t="str">
            <v>9236000 Taxes Accrued</v>
          </cell>
          <cell r="D98">
            <v>-4399260.32</v>
          </cell>
          <cell r="E98">
            <v>-6001616.8499999996</v>
          </cell>
        </row>
        <row r="99">
          <cell r="C99" t="str">
            <v>Taxes Accrued (236)</v>
          </cell>
          <cell r="D99">
            <v>-4399260.32</v>
          </cell>
          <cell r="E99">
            <v>-6001616.8499999996</v>
          </cell>
        </row>
        <row r="100">
          <cell r="C100" t="str">
            <v>9237000 Interest Accrued</v>
          </cell>
          <cell r="D100">
            <v>-2742.9</v>
          </cell>
          <cell r="E100">
            <v>-2696.74</v>
          </cell>
        </row>
        <row r="101">
          <cell r="C101" t="str">
            <v>Interest Accrued (237)</v>
          </cell>
          <cell r="D101">
            <v>-2742.9</v>
          </cell>
          <cell r="E101">
            <v>-2696.74</v>
          </cell>
        </row>
        <row r="102">
          <cell r="C102" t="str">
            <v>9241000 Tax Collections Payable</v>
          </cell>
          <cell r="D102">
            <v>-878283.07</v>
          </cell>
          <cell r="E102">
            <v>-952253.3</v>
          </cell>
        </row>
        <row r="103">
          <cell r="C103" t="str">
            <v>Tax Collections payable (241)</v>
          </cell>
          <cell r="D103">
            <v>-878283.07</v>
          </cell>
          <cell r="E103">
            <v>-952253.3</v>
          </cell>
        </row>
        <row r="104">
          <cell r="C104" t="str">
            <v>9242000 Miscellaneous Current &amp; Accrued Liabilities</v>
          </cell>
          <cell r="D104">
            <v>-2730082.33</v>
          </cell>
          <cell r="E104">
            <v>-2572634.59</v>
          </cell>
        </row>
        <row r="105">
          <cell r="C105" t="str">
            <v>Misc Current &amp; Accrued Liabilities (242)</v>
          </cell>
          <cell r="D105">
            <v>-2730082.33</v>
          </cell>
          <cell r="E105">
            <v>-2572634.59</v>
          </cell>
        </row>
        <row r="106">
          <cell r="C106" t="str">
            <v xml:space="preserve">  TOTAL CURRENT &amp; ACCRUED LIABILITIES</v>
          </cell>
          <cell r="D106">
            <v>-34894993.640000001</v>
          </cell>
          <cell r="E106">
            <v>-39618446.549999997</v>
          </cell>
        </row>
        <row r="107">
          <cell r="C107" t="str">
            <v>DEFERRED CREDITS:</v>
          </cell>
        </row>
        <row r="108">
          <cell r="C108" t="str">
            <v>9252000 Customer Advances for Construction</v>
          </cell>
          <cell r="D108">
            <v>-936009.66</v>
          </cell>
          <cell r="E108">
            <v>-938032.96</v>
          </cell>
        </row>
        <row r="109">
          <cell r="C109" t="str">
            <v>Customer Advances for Construction (252)</v>
          </cell>
          <cell r="D109">
            <v>-936009.66</v>
          </cell>
          <cell r="E109">
            <v>-938032.96</v>
          </cell>
        </row>
        <row r="110">
          <cell r="C110" t="str">
            <v>9253000 Other Deferred Credits</v>
          </cell>
          <cell r="D110">
            <v>-337491.67</v>
          </cell>
          <cell r="E110">
            <v>-367730.4</v>
          </cell>
        </row>
        <row r="111">
          <cell r="C111" t="str">
            <v>Other Deferred Credits (253)</v>
          </cell>
          <cell r="D111">
            <v>-337491.67</v>
          </cell>
          <cell r="E111">
            <v>-367730.4</v>
          </cell>
        </row>
        <row r="112">
          <cell r="C112" t="str">
            <v>9254000 Other Regulatory Liabilities</v>
          </cell>
          <cell r="D112">
            <v>-14555154.390000001</v>
          </cell>
          <cell r="E112">
            <v>-14307937.15</v>
          </cell>
        </row>
        <row r="113">
          <cell r="C113" t="str">
            <v>Other Regulatory Liabilities (254)</v>
          </cell>
          <cell r="D113">
            <v>-14555154.390000001</v>
          </cell>
          <cell r="E113">
            <v>-14307937.15</v>
          </cell>
        </row>
        <row r="114">
          <cell r="C114" t="str">
            <v>9282000 Accumulated Deferred Income Taxes-Other Property</v>
          </cell>
          <cell r="D114">
            <v>-28801504.18</v>
          </cell>
          <cell r="E114">
            <v>-28044508.210000001</v>
          </cell>
        </row>
        <row r="115">
          <cell r="C115" t="str">
            <v>9283000 Accumulated Deferred Income Taxes-Other</v>
          </cell>
          <cell r="D115">
            <v>-1492327.35</v>
          </cell>
          <cell r="E115">
            <v>-1401792.26</v>
          </cell>
        </row>
        <row r="116">
          <cell r="C116" t="str">
            <v>Accum Deferred Income Taxes (281-283)</v>
          </cell>
          <cell r="D116">
            <v>-30293831.530000001</v>
          </cell>
          <cell r="E116">
            <v>-29446300.469999999</v>
          </cell>
        </row>
        <row r="117">
          <cell r="C117" t="str">
            <v xml:space="preserve">  TOTAL DEFERRED CREDITS</v>
          </cell>
          <cell r="D117">
            <v>-46122487.25</v>
          </cell>
          <cell r="E117">
            <v>-45060000.979999997</v>
          </cell>
        </row>
        <row r="118">
          <cell r="C118" t="str">
            <v xml:space="preserve">   TOTAL LIABILITIES &amp; OTHER CREDITS</v>
          </cell>
          <cell r="D118">
            <v>-224850119.25999999</v>
          </cell>
          <cell r="E118">
            <v>-228985228.34999999</v>
          </cell>
        </row>
        <row r="119">
          <cell r="D119">
            <v>0</v>
          </cell>
          <cell r="E119">
            <v>0</v>
          </cell>
        </row>
        <row r="120">
          <cell r="D120">
            <v>726657279.5</v>
          </cell>
          <cell r="E120">
            <v>731629966.39999998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R66"/>
  <sheetViews>
    <sheetView tabSelected="1" view="pageLayout" zoomScale="70" zoomScaleNormal="100" zoomScaleSheetLayoutView="100" zoomScalePageLayoutView="70" workbookViewId="0">
      <selection activeCell="F57" sqref="F57"/>
    </sheetView>
  </sheetViews>
  <sheetFormatPr defaultColWidth="9.140625" defaultRowHeight="12.75" x14ac:dyDescent="0.2"/>
  <cols>
    <col min="1" max="1" width="3.140625" style="1" customWidth="1"/>
    <col min="2" max="2" width="4.28515625" style="1" customWidth="1"/>
    <col min="3" max="3" width="17.28515625" style="1" customWidth="1"/>
    <col min="4" max="4" width="10.42578125" style="1" customWidth="1"/>
    <col min="5" max="5" width="9.140625" style="1"/>
    <col min="6" max="6" width="12.28515625" style="1" bestFit="1" customWidth="1"/>
    <col min="7" max="7" width="9.140625" style="1"/>
    <col min="8" max="8" width="15" style="1" bestFit="1" customWidth="1"/>
    <col min="9" max="9" width="11.85546875" style="1" bestFit="1" customWidth="1"/>
    <col min="10" max="10" width="10.7109375" style="1" bestFit="1" customWidth="1"/>
    <col min="11" max="11" width="3.7109375" style="1" customWidth="1"/>
    <col min="12" max="12" width="9.140625" style="1"/>
    <col min="13" max="13" width="3.140625" style="1" customWidth="1"/>
    <col min="14" max="14" width="10.85546875" style="1" bestFit="1" customWidth="1"/>
    <col min="15" max="15" width="2.7109375" style="1" customWidth="1"/>
    <col min="16" max="16" width="10.85546875" style="1" customWidth="1"/>
    <col min="17" max="16384" width="9.140625" style="1"/>
  </cols>
  <sheetData>
    <row r="1" spans="1:18" x14ac:dyDescent="0.2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x14ac:dyDescent="0.2">
      <c r="A3" s="82"/>
      <c r="B3" s="82"/>
      <c r="C3" s="83" t="s">
        <v>29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ht="21" x14ac:dyDescent="0.3">
      <c r="A5" s="82"/>
      <c r="B5" s="82"/>
      <c r="C5" s="82"/>
      <c r="D5" s="84" t="s">
        <v>1</v>
      </c>
      <c r="E5" s="85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21" x14ac:dyDescent="0.3">
      <c r="A6" s="82"/>
      <c r="B6" s="82"/>
      <c r="C6" s="82"/>
      <c r="D6" s="85"/>
      <c r="E6" s="84" t="s">
        <v>2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8" x14ac:dyDescent="0.2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8" x14ac:dyDescent="0.2">
      <c r="A8" s="82"/>
      <c r="B8" s="86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 x14ac:dyDescent="0.2">
      <c r="A9" s="82"/>
      <c r="B9" s="86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x14ac:dyDescent="0.2">
      <c r="A10" s="82"/>
      <c r="B10" s="86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18" x14ac:dyDescent="0.2">
      <c r="A11" s="82"/>
      <c r="B11" s="82"/>
      <c r="C11" s="87" t="s">
        <v>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 x14ac:dyDescent="0.2">
      <c r="A12" s="82"/>
      <c r="B12" s="86"/>
      <c r="C12" s="88">
        <v>45716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2">
      <c r="A13" s="82"/>
      <c r="B13" s="86"/>
      <c r="C13" s="82"/>
      <c r="D13" s="82"/>
      <c r="E13" s="82"/>
      <c r="F13" s="82"/>
      <c r="G13" s="82"/>
      <c r="H13" s="81"/>
      <c r="I13" s="81"/>
      <c r="J13" s="81"/>
      <c r="K13" s="81"/>
      <c r="L13" s="87" t="s">
        <v>4</v>
      </c>
      <c r="M13" s="82"/>
      <c r="N13" s="82"/>
      <c r="O13" s="82"/>
      <c r="P13" s="87" t="s">
        <v>5</v>
      </c>
      <c r="Q13" s="82"/>
      <c r="R13" s="82"/>
    </row>
    <row r="14" spans="1:18" x14ac:dyDescent="0.2">
      <c r="A14" s="82"/>
      <c r="B14" s="86"/>
      <c r="C14" s="82"/>
      <c r="D14" s="82"/>
      <c r="E14" s="82"/>
      <c r="F14" s="82"/>
      <c r="G14" s="82"/>
      <c r="H14" s="89" t="s">
        <v>6</v>
      </c>
      <c r="I14" s="81"/>
      <c r="J14" s="81"/>
      <c r="K14" s="81"/>
      <c r="L14" s="89" t="s">
        <v>7</v>
      </c>
      <c r="M14" s="82"/>
      <c r="N14" s="89" t="s">
        <v>8</v>
      </c>
      <c r="O14" s="82"/>
      <c r="P14" s="89" t="s">
        <v>4</v>
      </c>
      <c r="Q14" s="82"/>
      <c r="R14" s="82"/>
    </row>
    <row r="15" spans="1:18" ht="15.75" x14ac:dyDescent="0.25">
      <c r="A15" s="82"/>
      <c r="B15" s="86"/>
      <c r="C15" s="90" t="s">
        <v>9</v>
      </c>
      <c r="D15" s="82" t="s">
        <v>10</v>
      </c>
      <c r="E15" s="82"/>
      <c r="F15" s="82"/>
      <c r="G15" s="82"/>
      <c r="H15" s="91">
        <f>-'Jan 24 - Feb 25'!Q76</f>
        <v>96703759.180000007</v>
      </c>
      <c r="I15" s="92"/>
      <c r="J15" s="82"/>
      <c r="K15" s="82"/>
      <c r="L15" s="93">
        <v>0.1095</v>
      </c>
      <c r="M15" s="82"/>
      <c r="N15" s="94">
        <f>H15/$H$36</f>
        <v>0.58895788290562512</v>
      </c>
      <c r="O15" s="83"/>
      <c r="P15" s="94">
        <f>L15*N15</f>
        <v>6.449088817816595E-2</v>
      </c>
      <c r="Q15" s="82"/>
      <c r="R15" s="82"/>
    </row>
    <row r="16" spans="1:18" ht="15.75" x14ac:dyDescent="0.25">
      <c r="A16" s="82"/>
      <c r="B16" s="86"/>
      <c r="C16" s="95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1:18" ht="15.75" x14ac:dyDescent="0.25">
      <c r="A17" s="82"/>
      <c r="B17" s="86"/>
      <c r="C17" s="95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ht="15.75" x14ac:dyDescent="0.25">
      <c r="A18" s="82"/>
      <c r="B18" s="86"/>
      <c r="C18" s="96" t="s">
        <v>11</v>
      </c>
      <c r="D18" s="82"/>
      <c r="E18" s="82"/>
      <c r="F18" s="97"/>
      <c r="G18" s="97"/>
      <c r="H18" s="98"/>
      <c r="I18" s="98"/>
      <c r="J18" s="98"/>
      <c r="K18" s="82"/>
      <c r="L18" s="82"/>
      <c r="M18" s="82"/>
      <c r="N18" s="82"/>
      <c r="O18" s="82"/>
      <c r="P18" s="82"/>
      <c r="Q18" s="82"/>
      <c r="R18" s="82"/>
    </row>
    <row r="19" spans="1:18" x14ac:dyDescent="0.2">
      <c r="A19" s="82"/>
      <c r="B19" s="86"/>
      <c r="C19" s="82"/>
      <c r="D19" s="82"/>
      <c r="E19" s="99" t="s">
        <v>12</v>
      </c>
      <c r="F19" s="100" t="s">
        <v>13</v>
      </c>
      <c r="G19" s="100" t="s">
        <v>14</v>
      </c>
      <c r="H19" s="100" t="s">
        <v>26</v>
      </c>
      <c r="I19" s="101" t="s">
        <v>15</v>
      </c>
      <c r="J19" s="101" t="s">
        <v>16</v>
      </c>
      <c r="K19" s="82"/>
      <c r="L19" s="82"/>
      <c r="M19" s="82"/>
      <c r="N19" s="82"/>
      <c r="O19" s="82"/>
      <c r="P19" s="82"/>
      <c r="Q19" s="82"/>
      <c r="R19" s="82"/>
    </row>
    <row r="20" spans="1:18" x14ac:dyDescent="0.2">
      <c r="A20" s="82"/>
      <c r="B20" s="86"/>
      <c r="C20" s="82"/>
      <c r="D20" s="82"/>
      <c r="E20" s="102" t="s">
        <v>7</v>
      </c>
      <c r="F20" s="103" t="s">
        <v>17</v>
      </c>
      <c r="G20" s="103" t="s">
        <v>17</v>
      </c>
      <c r="H20" s="104" t="s">
        <v>18</v>
      </c>
      <c r="I20" s="105" t="s">
        <v>12</v>
      </c>
      <c r="J20" s="105" t="s">
        <v>19</v>
      </c>
      <c r="K20" s="82"/>
      <c r="L20" s="82"/>
      <c r="M20" s="82"/>
      <c r="N20" s="82"/>
      <c r="O20" s="82"/>
      <c r="P20" s="82"/>
      <c r="Q20" s="82"/>
      <c r="R20" s="82"/>
    </row>
    <row r="21" spans="1:18" ht="15.75" x14ac:dyDescent="0.25">
      <c r="A21" s="82"/>
      <c r="B21" s="86"/>
      <c r="C21" s="82"/>
      <c r="D21" s="82"/>
      <c r="E21" s="95"/>
      <c r="F21" s="82"/>
      <c r="G21" s="82"/>
      <c r="H21" s="98"/>
      <c r="I21" s="92"/>
      <c r="J21" s="82"/>
      <c r="K21" s="82"/>
      <c r="L21" s="82"/>
      <c r="M21" s="82"/>
      <c r="N21" s="82"/>
      <c r="O21" s="82"/>
      <c r="P21" s="82"/>
      <c r="Q21" s="82"/>
      <c r="R21" s="82"/>
    </row>
    <row r="22" spans="1:18" x14ac:dyDescent="0.2">
      <c r="A22" s="82"/>
      <c r="B22" s="86"/>
      <c r="C22" s="82"/>
      <c r="D22" s="82"/>
      <c r="E22" s="82"/>
      <c r="F22" s="82"/>
      <c r="G22" s="82"/>
      <c r="H22" s="82"/>
      <c r="I22" s="92"/>
      <c r="J22" s="82"/>
      <c r="K22" s="82"/>
      <c r="L22" s="82"/>
      <c r="M22" s="82"/>
      <c r="N22" s="82"/>
      <c r="O22" s="82"/>
      <c r="P22" s="82"/>
      <c r="Q22" s="82"/>
      <c r="R22" s="82"/>
    </row>
    <row r="23" spans="1:18" x14ac:dyDescent="0.2">
      <c r="A23" s="82"/>
      <c r="B23" s="86"/>
      <c r="C23" s="82" t="s">
        <v>22</v>
      </c>
      <c r="D23" s="82"/>
      <c r="E23" s="93">
        <v>4.2599999999999999E-2</v>
      </c>
      <c r="F23" s="106">
        <v>43067</v>
      </c>
      <c r="G23" s="106">
        <v>11677</v>
      </c>
      <c r="H23" s="107">
        <v>37000000</v>
      </c>
      <c r="I23" s="108">
        <f>E23*H23</f>
        <v>1576200</v>
      </c>
      <c r="J23" s="109">
        <v>180146.66</v>
      </c>
      <c r="K23" s="82"/>
      <c r="L23" s="110">
        <f>(+I23+J23)/(+H23)</f>
        <v>4.7468828648648646E-2</v>
      </c>
      <c r="M23" s="82"/>
      <c r="N23" s="82"/>
      <c r="O23" s="82"/>
      <c r="P23" s="82"/>
      <c r="Q23" s="82"/>
      <c r="R23" s="82"/>
    </row>
    <row r="24" spans="1:18" x14ac:dyDescent="0.2">
      <c r="A24" s="82"/>
      <c r="B24" s="86"/>
      <c r="C24" s="82" t="s">
        <v>23</v>
      </c>
      <c r="D24" s="82"/>
      <c r="E24" s="93">
        <v>2.7040000000000002E-2</v>
      </c>
      <c r="F24" s="106">
        <v>44561</v>
      </c>
      <c r="G24" s="106">
        <v>11063</v>
      </c>
      <c r="H24" s="107">
        <v>6818182</v>
      </c>
      <c r="I24" s="108">
        <f t="shared" ref="I24:I27" si="0">E24*H24</f>
        <v>184363.64128000001</v>
      </c>
      <c r="J24" s="109">
        <v>8723.0399999999991</v>
      </c>
      <c r="K24" s="82"/>
      <c r="L24" s="110">
        <f t="shared" ref="L24:L28" si="1">(+I24+J24)/(+H24)</f>
        <v>2.8319379165883226E-2</v>
      </c>
      <c r="M24" s="82"/>
      <c r="N24" s="82"/>
      <c r="O24" s="82"/>
      <c r="P24" s="82"/>
      <c r="Q24" s="82"/>
      <c r="R24" s="82"/>
    </row>
    <row r="25" spans="1:18" x14ac:dyDescent="0.2">
      <c r="A25" s="82"/>
      <c r="B25" s="86"/>
      <c r="C25" s="82" t="s">
        <v>24</v>
      </c>
      <c r="D25" s="82"/>
      <c r="E25" s="93">
        <v>3.3509999999999998E-2</v>
      </c>
      <c r="F25" s="106">
        <v>44561</v>
      </c>
      <c r="G25" s="106">
        <v>18368</v>
      </c>
      <c r="H25" s="107">
        <v>8181818</v>
      </c>
      <c r="I25" s="108">
        <f t="shared" si="0"/>
        <v>274172.72117999999</v>
      </c>
      <c r="J25" s="109">
        <v>0</v>
      </c>
      <c r="K25" s="82"/>
      <c r="L25" s="110">
        <f t="shared" si="1"/>
        <v>3.3509999999999998E-2</v>
      </c>
      <c r="M25" s="82"/>
      <c r="N25" s="82"/>
      <c r="O25" s="82"/>
      <c r="P25" s="82"/>
      <c r="Q25" s="82"/>
      <c r="R25" s="82"/>
    </row>
    <row r="26" spans="1:18" x14ac:dyDescent="0.2">
      <c r="A26" s="82"/>
      <c r="B26" s="86"/>
      <c r="C26" s="82" t="s">
        <v>24</v>
      </c>
      <c r="D26" s="82"/>
      <c r="E26" s="93">
        <v>2.4299999999999999E-2</v>
      </c>
      <c r="F26" s="106">
        <v>44549</v>
      </c>
      <c r="G26" s="106">
        <v>46010</v>
      </c>
      <c r="H26" s="107">
        <v>137600</v>
      </c>
      <c r="I26" s="108">
        <f t="shared" si="0"/>
        <v>3343.68</v>
      </c>
      <c r="J26" s="109">
        <v>0</v>
      </c>
      <c r="K26" s="82"/>
      <c r="L26" s="110">
        <f t="shared" si="1"/>
        <v>2.4299999999999999E-2</v>
      </c>
      <c r="M26" s="82"/>
      <c r="N26" s="82"/>
      <c r="O26" s="82"/>
      <c r="P26" s="82"/>
      <c r="Q26" s="82"/>
      <c r="R26" s="82"/>
    </row>
    <row r="27" spans="1:18" x14ac:dyDescent="0.2">
      <c r="A27" s="82"/>
      <c r="B27" s="86"/>
      <c r="C27" s="82" t="s">
        <v>28</v>
      </c>
      <c r="D27" s="82"/>
      <c r="E27" s="111">
        <v>4.0111111008000001E-2</v>
      </c>
      <c r="F27" s="112" t="s">
        <v>743</v>
      </c>
      <c r="G27" s="113">
        <v>11444</v>
      </c>
      <c r="H27" s="91">
        <f>-('Jan 24 - Feb 25'!S79)</f>
        <v>15111111</v>
      </c>
      <c r="I27" s="108">
        <f t="shared" si="0"/>
        <v>606123.45077520993</v>
      </c>
      <c r="J27" s="109">
        <v>15000</v>
      </c>
      <c r="K27" s="82"/>
      <c r="L27" s="110">
        <f t="shared" si="1"/>
        <v>4.1103758074122407E-2</v>
      </c>
      <c r="M27" s="82"/>
      <c r="N27" s="82"/>
      <c r="O27" s="82"/>
      <c r="P27" s="82"/>
      <c r="Q27" s="82"/>
      <c r="R27" s="82"/>
    </row>
    <row r="28" spans="1:18" ht="15" x14ac:dyDescent="0.35">
      <c r="A28" s="82"/>
      <c r="B28" s="86"/>
      <c r="C28" s="82" t="s">
        <v>28</v>
      </c>
      <c r="D28" s="82"/>
      <c r="E28" s="111">
        <v>5.3999999999999999E-2</v>
      </c>
      <c r="F28" s="113" t="s">
        <v>25</v>
      </c>
      <c r="G28" s="113">
        <v>19115</v>
      </c>
      <c r="H28" s="114">
        <v>0</v>
      </c>
      <c r="I28" s="115">
        <v>0</v>
      </c>
      <c r="J28" s="116">
        <v>0</v>
      </c>
      <c r="K28" s="82"/>
      <c r="L28" s="117" t="e">
        <f t="shared" si="1"/>
        <v>#DIV/0!</v>
      </c>
      <c r="M28" s="82"/>
      <c r="N28" s="82"/>
      <c r="O28" s="82"/>
      <c r="P28" s="82"/>
      <c r="Q28" s="82"/>
      <c r="R28" s="82"/>
    </row>
    <row r="29" spans="1:18" ht="13.5" x14ac:dyDescent="0.25">
      <c r="A29" s="82"/>
      <c r="B29" s="86"/>
      <c r="C29" s="82"/>
      <c r="D29" s="82"/>
      <c r="E29" s="97"/>
      <c r="F29" s="97"/>
      <c r="G29" s="97"/>
      <c r="H29" s="97"/>
      <c r="I29" s="118"/>
      <c r="J29" s="97"/>
      <c r="K29" s="82"/>
      <c r="L29" s="97"/>
      <c r="M29" s="82"/>
      <c r="N29" s="82"/>
      <c r="O29" s="82"/>
      <c r="P29" s="82"/>
      <c r="Q29" s="82"/>
      <c r="R29" s="82"/>
    </row>
    <row r="30" spans="1:18" ht="13.5" x14ac:dyDescent="0.25">
      <c r="A30" s="82"/>
      <c r="B30" s="86"/>
      <c r="C30" s="82"/>
      <c r="D30" s="82"/>
      <c r="E30" s="97"/>
      <c r="F30" s="97"/>
      <c r="G30" s="97"/>
      <c r="H30" s="107">
        <f>SUM(H23:H28)</f>
        <v>67248711</v>
      </c>
      <c r="I30" s="107">
        <f>SUM(I23:I28)</f>
        <v>2644203.49323521</v>
      </c>
      <c r="J30" s="119">
        <v>203869.7</v>
      </c>
      <c r="K30" s="82"/>
      <c r="L30" s="120">
        <v>4.2351342507003238E-2</v>
      </c>
      <c r="M30" s="82"/>
      <c r="N30" s="94">
        <f>H30/$H$36</f>
        <v>0.40956689579119859</v>
      </c>
      <c r="O30" s="83"/>
      <c r="P30" s="94">
        <f>L30*N30</f>
        <v>1.7345707883183153E-2</v>
      </c>
      <c r="Q30" s="82"/>
      <c r="R30" s="82"/>
    </row>
    <row r="31" spans="1:18" x14ac:dyDescent="0.2">
      <c r="A31" s="82"/>
      <c r="B31" s="86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  <c r="O31" s="83"/>
      <c r="P31" s="83"/>
      <c r="Q31" s="82"/>
      <c r="R31" s="82"/>
    </row>
    <row r="32" spans="1:18" x14ac:dyDescent="0.2">
      <c r="A32" s="82"/>
      <c r="B32" s="86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83"/>
      <c r="P32" s="83"/>
      <c r="Q32" s="82"/>
      <c r="R32" s="82"/>
    </row>
    <row r="33" spans="1:18" ht="17.25" x14ac:dyDescent="0.35">
      <c r="A33" s="82"/>
      <c r="B33" s="86"/>
      <c r="C33" s="90" t="s">
        <v>20</v>
      </c>
      <c r="D33" s="82"/>
      <c r="E33" s="82"/>
      <c r="F33" s="82"/>
      <c r="G33" s="82"/>
      <c r="H33" s="114">
        <f>-'Jan 24 - Feb 25'!Q93</f>
        <v>242223.51</v>
      </c>
      <c r="I33" s="82"/>
      <c r="J33" s="82"/>
      <c r="K33" s="82"/>
      <c r="L33" s="110">
        <v>6.3436999999999993E-2</v>
      </c>
      <c r="M33" s="82"/>
      <c r="N33" s="121">
        <f>H33/$H$36</f>
        <v>1.4752213031763294E-3</v>
      </c>
      <c r="O33" s="83"/>
      <c r="P33" s="121">
        <f>L33*N33</f>
        <v>9.3583613809596793E-5</v>
      </c>
      <c r="Q33" s="82"/>
      <c r="R33" s="82"/>
    </row>
    <row r="34" spans="1:18" x14ac:dyDescent="0.2">
      <c r="A34" s="82"/>
      <c r="B34" s="86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  <c r="O34" s="83"/>
      <c r="P34" s="83"/>
      <c r="Q34" s="82"/>
      <c r="R34" s="82"/>
    </row>
    <row r="35" spans="1:18" x14ac:dyDescent="0.2">
      <c r="A35" s="82"/>
      <c r="B35" s="86"/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83"/>
      <c r="P35" s="83"/>
      <c r="Q35" s="82"/>
      <c r="R35" s="82"/>
    </row>
    <row r="36" spans="1:18" x14ac:dyDescent="0.2">
      <c r="A36" s="82"/>
      <c r="B36" s="86"/>
      <c r="C36" s="81" t="s">
        <v>21</v>
      </c>
      <c r="D36" s="82"/>
      <c r="E36" s="82"/>
      <c r="F36" s="82"/>
      <c r="G36" s="82"/>
      <c r="H36" s="124">
        <f>H15+H30+H33</f>
        <v>164194693.69</v>
      </c>
      <c r="I36" s="82"/>
      <c r="J36" s="82"/>
      <c r="K36" s="82"/>
      <c r="L36" s="82"/>
      <c r="M36" s="82"/>
      <c r="N36" s="123">
        <f>N15+N30+N33</f>
        <v>1</v>
      </c>
      <c r="O36" s="82"/>
      <c r="P36" s="122">
        <f>P15+P30+P33</f>
        <v>8.1930179675158699E-2</v>
      </c>
      <c r="Q36" s="82"/>
      <c r="R36" s="82"/>
    </row>
    <row r="37" spans="1:18" x14ac:dyDescent="0.2">
      <c r="B37" s="3"/>
    </row>
    <row r="38" spans="1:18" x14ac:dyDescent="0.2">
      <c r="B38" s="3"/>
    </row>
    <row r="39" spans="1:18" x14ac:dyDescent="0.2">
      <c r="B39" s="3"/>
    </row>
    <row r="40" spans="1:18" x14ac:dyDescent="0.2">
      <c r="B40" s="3"/>
    </row>
    <row r="41" spans="1:18" x14ac:dyDescent="0.2">
      <c r="B41" s="3"/>
      <c r="C41" s="4" t="s">
        <v>27</v>
      </c>
    </row>
    <row r="42" spans="1:18" x14ac:dyDescent="0.2">
      <c r="B42" s="3"/>
      <c r="C42" s="5">
        <v>46203</v>
      </c>
    </row>
    <row r="43" spans="1:18" x14ac:dyDescent="0.2">
      <c r="B43" s="3"/>
      <c r="H43" s="6"/>
      <c r="I43" s="6"/>
      <c r="J43" s="6"/>
      <c r="K43" s="6"/>
      <c r="L43" s="4" t="s">
        <v>4</v>
      </c>
      <c r="P43" s="4" t="s">
        <v>5</v>
      </c>
    </row>
    <row r="44" spans="1:18" x14ac:dyDescent="0.2">
      <c r="B44" s="3"/>
      <c r="H44" s="7" t="s">
        <v>6</v>
      </c>
      <c r="I44" s="6"/>
      <c r="J44" s="6"/>
      <c r="K44" s="6"/>
      <c r="L44" s="7" t="s">
        <v>7</v>
      </c>
      <c r="N44" s="7" t="s">
        <v>8</v>
      </c>
      <c r="P44" s="7" t="s">
        <v>4</v>
      </c>
    </row>
    <row r="45" spans="1:18" ht="15.75" x14ac:dyDescent="0.25">
      <c r="B45" s="3"/>
      <c r="C45" s="8" t="s">
        <v>9</v>
      </c>
      <c r="D45" s="1" t="s">
        <v>10</v>
      </c>
      <c r="H45" s="9">
        <v>95224983.417022049</v>
      </c>
      <c r="I45" s="10"/>
      <c r="L45" s="73">
        <v>0.1095</v>
      </c>
      <c r="N45" s="11">
        <v>0.52761836189389755</v>
      </c>
      <c r="P45" s="11">
        <v>5.7774210627381785E-2</v>
      </c>
    </row>
    <row r="46" spans="1:18" ht="15.75" x14ac:dyDescent="0.25">
      <c r="B46" s="3"/>
      <c r="C46" s="12"/>
    </row>
    <row r="47" spans="1:18" ht="15.75" x14ac:dyDescent="0.25">
      <c r="B47" s="3"/>
      <c r="C47" s="12"/>
    </row>
    <row r="48" spans="1:18" ht="15.75" x14ac:dyDescent="0.25">
      <c r="B48" s="3"/>
      <c r="C48" s="13" t="s">
        <v>11</v>
      </c>
      <c r="F48" s="14"/>
      <c r="G48" s="14"/>
      <c r="H48" s="15"/>
      <c r="I48" s="15"/>
      <c r="J48" s="15"/>
    </row>
    <row r="49" spans="2:16" x14ac:dyDescent="0.2">
      <c r="B49" s="3"/>
      <c r="E49" s="16" t="s">
        <v>12</v>
      </c>
      <c r="F49" s="17" t="s">
        <v>13</v>
      </c>
      <c r="G49" s="17" t="s">
        <v>14</v>
      </c>
      <c r="H49" s="17" t="s">
        <v>26</v>
      </c>
      <c r="I49" s="18" t="s">
        <v>15</v>
      </c>
      <c r="J49" s="18" t="s">
        <v>16</v>
      </c>
      <c r="L49" s="19"/>
    </row>
    <row r="50" spans="2:16" x14ac:dyDescent="0.2">
      <c r="B50" s="3"/>
      <c r="E50" s="20" t="s">
        <v>7</v>
      </c>
      <c r="F50" s="21" t="s">
        <v>17</v>
      </c>
      <c r="G50" s="21" t="s">
        <v>17</v>
      </c>
      <c r="H50" s="22" t="s">
        <v>18</v>
      </c>
      <c r="I50" s="23" t="s">
        <v>12</v>
      </c>
      <c r="J50" s="23" t="s">
        <v>19</v>
      </c>
    </row>
    <row r="51" spans="2:16" ht="15.75" x14ac:dyDescent="0.25">
      <c r="B51" s="3"/>
      <c r="E51" s="12"/>
      <c r="H51" s="15"/>
      <c r="I51" s="10"/>
    </row>
    <row r="52" spans="2:16" x14ac:dyDescent="0.2">
      <c r="B52" s="3"/>
      <c r="I52" s="10"/>
    </row>
    <row r="53" spans="2:16" x14ac:dyDescent="0.2">
      <c r="B53" s="3"/>
      <c r="C53" s="43" t="s">
        <v>22</v>
      </c>
      <c r="D53" s="43"/>
      <c r="E53" s="44">
        <v>4.2599999999999999E-2</v>
      </c>
      <c r="F53" s="74">
        <v>43067</v>
      </c>
      <c r="G53" s="74">
        <v>11677</v>
      </c>
      <c r="H53" s="25">
        <v>36192307.692307696</v>
      </c>
      <c r="I53" s="35">
        <v>1541792.3076923077</v>
      </c>
      <c r="J53" s="26">
        <v>174479.99333333335</v>
      </c>
      <c r="L53" s="36">
        <v>4.7420913737159051E-2</v>
      </c>
    </row>
    <row r="54" spans="2:16" x14ac:dyDescent="0.2">
      <c r="C54" s="43" t="s">
        <v>23</v>
      </c>
      <c r="D54" s="43"/>
      <c r="E54" s="44">
        <v>2.7040000000000002E-2</v>
      </c>
      <c r="F54" s="74">
        <v>44561</v>
      </c>
      <c r="G54" s="74">
        <v>11063</v>
      </c>
      <c r="H54" s="25">
        <v>6818182</v>
      </c>
      <c r="I54" s="35">
        <v>184363.64128000001</v>
      </c>
      <c r="J54" s="26">
        <v>8723.0399999999991</v>
      </c>
      <c r="L54" s="36">
        <v>2.8319379165883226E-2</v>
      </c>
    </row>
    <row r="55" spans="2:16" x14ac:dyDescent="0.2">
      <c r="C55" s="43" t="s">
        <v>24</v>
      </c>
      <c r="D55" s="43"/>
      <c r="E55" s="44">
        <v>3.3509999999999998E-2</v>
      </c>
      <c r="F55" s="74">
        <v>44561</v>
      </c>
      <c r="G55" s="74">
        <v>18368</v>
      </c>
      <c r="H55" s="25">
        <v>8181818</v>
      </c>
      <c r="I55" s="35">
        <v>274172.72117999999</v>
      </c>
      <c r="J55" s="26">
        <v>0</v>
      </c>
      <c r="L55" s="36">
        <v>3.3509999999999998E-2</v>
      </c>
    </row>
    <row r="56" spans="2:16" x14ac:dyDescent="0.2">
      <c r="C56" s="43" t="s">
        <v>24</v>
      </c>
      <c r="D56" s="43"/>
      <c r="E56" s="44">
        <v>2.4299999999999999E-2</v>
      </c>
      <c r="F56" s="74">
        <v>44549</v>
      </c>
      <c r="G56" s="74">
        <v>46010</v>
      </c>
      <c r="H56" s="25">
        <v>63507.692307692305</v>
      </c>
      <c r="I56" s="35">
        <v>1543.2369230769229</v>
      </c>
      <c r="J56" s="26">
        <v>0</v>
      </c>
      <c r="L56" s="36">
        <v>2.4299999999999999E-2</v>
      </c>
    </row>
    <row r="57" spans="2:16" x14ac:dyDescent="0.2">
      <c r="C57" s="43" t="s">
        <v>28</v>
      </c>
      <c r="D57" s="43"/>
      <c r="E57" s="24">
        <v>4.0111111008000001E-2</v>
      </c>
      <c r="F57" s="34" t="str">
        <f>F27</f>
        <v>2/25</v>
      </c>
      <c r="G57" s="34">
        <v>11444</v>
      </c>
      <c r="H57" s="25">
        <v>15111111.231999995</v>
      </c>
      <c r="I57" s="35">
        <v>606123.46008098742</v>
      </c>
      <c r="J57" s="26">
        <v>15000</v>
      </c>
      <c r="L57" s="36">
        <v>4.1103758058882355E-2</v>
      </c>
    </row>
    <row r="58" spans="2:16" ht="15" x14ac:dyDescent="0.35">
      <c r="C58" s="43" t="s">
        <v>28</v>
      </c>
      <c r="D58" s="43"/>
      <c r="E58" s="24">
        <v>5.3999999999999999E-2</v>
      </c>
      <c r="F58" s="34" t="s">
        <v>25</v>
      </c>
      <c r="G58" s="34">
        <v>19115</v>
      </c>
      <c r="H58" s="27">
        <v>18888888.768000003</v>
      </c>
      <c r="I58" s="37">
        <v>1019999.9934720001</v>
      </c>
      <c r="J58" s="28">
        <v>18888.900000000001</v>
      </c>
      <c r="L58" s="38">
        <v>5.50000005946353E-2</v>
      </c>
    </row>
    <row r="59" spans="2:16" ht="13.5" x14ac:dyDescent="0.25">
      <c r="E59" s="14"/>
      <c r="F59" s="14"/>
      <c r="G59" s="14"/>
      <c r="H59" s="29"/>
      <c r="I59" s="14"/>
      <c r="J59" s="29"/>
      <c r="L59" s="14"/>
    </row>
    <row r="60" spans="2:16" ht="13.5" x14ac:dyDescent="0.25">
      <c r="E60" s="14"/>
      <c r="F60" s="14"/>
      <c r="G60" s="14"/>
      <c r="H60" s="25">
        <v>85255815.384615391</v>
      </c>
      <c r="I60" s="39">
        <v>3627995.3606283725</v>
      </c>
      <c r="J60" s="40">
        <v>217091.93333333335</v>
      </c>
      <c r="L60" s="41">
        <v>4.5100586706200929E-2</v>
      </c>
      <c r="N60" s="11">
        <v>0.47238163810610245</v>
      </c>
      <c r="P60" s="11">
        <v>2.1304689027821504E-2</v>
      </c>
    </row>
    <row r="63" spans="2:16" ht="17.25" x14ac:dyDescent="0.35">
      <c r="C63" s="30" t="s">
        <v>20</v>
      </c>
      <c r="H63" s="31">
        <v>0</v>
      </c>
      <c r="L63" s="36">
        <v>6.3436999999999993E-2</v>
      </c>
      <c r="N63" s="32">
        <v>0</v>
      </c>
      <c r="P63" s="32">
        <v>0</v>
      </c>
    </row>
    <row r="64" spans="2:16" x14ac:dyDescent="0.2">
      <c r="C64" s="6"/>
    </row>
    <row r="65" spans="3:16" x14ac:dyDescent="0.2">
      <c r="C65" s="6"/>
    </row>
    <row r="66" spans="3:16" x14ac:dyDescent="0.2">
      <c r="C66" s="6" t="s">
        <v>21</v>
      </c>
      <c r="H66" s="42">
        <v>180480798.80163744</v>
      </c>
      <c r="N66" s="33">
        <v>1</v>
      </c>
      <c r="P66" s="11">
        <v>7.9078899655203289E-2</v>
      </c>
    </row>
  </sheetData>
  <pageMargins left="0.7" right="0.7" top="0.93166666666666664" bottom="0.75" header="0.3" footer="0.3"/>
  <pageSetup paperSize="5" fitToHeight="0" orientation="landscape" r:id="rId1"/>
  <headerFooter>
    <oddHeader xml:space="preserve">&amp;CDelta Natural Gas Company, Inc.
Case No. 2024-00346
Cost of Capital Summary as of 2/28/25 and 6/30/26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57DA-C04C-44D6-B364-BB41E2DF67F9}">
  <dimension ref="A1:S120"/>
  <sheetViews>
    <sheetView topLeftCell="I62" workbookViewId="0">
      <selection activeCell="S82" sqref="S82"/>
    </sheetView>
  </sheetViews>
  <sheetFormatPr defaultRowHeight="12.75" outlineLevelRow="1" x14ac:dyDescent="0.2"/>
  <cols>
    <col min="1" max="1" width="9" customWidth="1"/>
    <col min="2" max="2" width="8.7109375" customWidth="1"/>
    <col min="3" max="3" width="46" customWidth="1"/>
    <col min="4" max="17" width="14.42578125" customWidth="1"/>
    <col min="19" max="19" width="16.5703125" bestFit="1" customWidth="1"/>
  </cols>
  <sheetData>
    <row r="1" spans="1:17" ht="20.25" hidden="1" outlineLevel="1" x14ac:dyDescent="0.3">
      <c r="A1" s="2" t="s">
        <v>574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idden="1" outlineLevel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idden="1" outlineLevel="1" x14ac:dyDescent="0.2">
      <c r="A3" s="6" t="s">
        <v>31</v>
      </c>
      <c r="B3" s="1"/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idden="1" outlineLevel="1" x14ac:dyDescent="0.2">
      <c r="A4" s="6">
        <v>10</v>
      </c>
      <c r="B4" s="1"/>
      <c r="C4" s="1" t="s">
        <v>33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idden="1" outlineLevel="1" x14ac:dyDescent="0.2">
      <c r="A5" s="6" t="s">
        <v>34</v>
      </c>
      <c r="B5" s="1"/>
      <c r="C5" s="1" t="s">
        <v>35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idden="1" outlineLevel="1" x14ac:dyDescent="0.2">
      <c r="A6" s="6" t="s">
        <v>575</v>
      </c>
      <c r="B6" s="6"/>
      <c r="C6" s="1" t="s">
        <v>37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idden="1" outlineLevel="1" x14ac:dyDescent="0.2">
      <c r="A7" s="1" t="s">
        <v>576</v>
      </c>
      <c r="B7" s="1"/>
      <c r="C7" s="1" t="s">
        <v>39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collapsed="1" x14ac:dyDescent="0.2">
      <c r="A8" s="4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78" customFormat="1" ht="33" customHeight="1" x14ac:dyDescent="0.2">
      <c r="A9" s="75" t="s">
        <v>40</v>
      </c>
      <c r="B9" s="76" t="s">
        <v>41</v>
      </c>
      <c r="C9" s="76" t="s">
        <v>42</v>
      </c>
      <c r="D9" s="77" t="s">
        <v>577</v>
      </c>
      <c r="E9" s="77" t="s">
        <v>578</v>
      </c>
      <c r="F9" s="77" t="s">
        <v>579</v>
      </c>
      <c r="G9" s="77" t="s">
        <v>580</v>
      </c>
      <c r="H9" s="77" t="s">
        <v>581</v>
      </c>
      <c r="I9" s="77" t="s">
        <v>582</v>
      </c>
      <c r="J9" s="77" t="s">
        <v>583</v>
      </c>
      <c r="K9" s="77" t="s">
        <v>584</v>
      </c>
      <c r="L9" s="77" t="s">
        <v>585</v>
      </c>
      <c r="M9" s="77" t="s">
        <v>586</v>
      </c>
      <c r="N9" s="77" t="s">
        <v>587</v>
      </c>
      <c r="O9" s="77" t="s">
        <v>588</v>
      </c>
      <c r="P9" s="77" t="s">
        <v>589</v>
      </c>
      <c r="Q9" s="77" t="s">
        <v>590</v>
      </c>
    </row>
    <row r="10" spans="1:17" x14ac:dyDescent="0.2">
      <c r="A10" s="50"/>
      <c r="B10" s="51"/>
      <c r="C10" s="52" t="s">
        <v>591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x14ac:dyDescent="0.2">
      <c r="A11" s="50"/>
      <c r="B11" s="51"/>
      <c r="C11" s="52" t="s">
        <v>592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 x14ac:dyDescent="0.2">
      <c r="A12" s="50" t="s">
        <v>56</v>
      </c>
      <c r="B12" s="51" t="s">
        <v>593</v>
      </c>
      <c r="C12" s="52" t="s">
        <v>594</v>
      </c>
      <c r="D12" s="56">
        <f>IFERROR(VLOOKUP($C12,'[36]01-02.2024'!$C:$E,2,FALSE),0)</f>
        <v>308530249.56999999</v>
      </c>
      <c r="E12" s="56">
        <f>IFERROR(VLOOKUP($C12,'[36]01-02.2024'!$C:$E,3,FALSE),0)</f>
        <v>308576540.76999998</v>
      </c>
      <c r="F12" s="56">
        <f>IFERROR(VLOOKUP($C12,'[36]03-04.2024'!$C:$E,2,FALSE),0)</f>
        <v>310189905.23000002</v>
      </c>
      <c r="G12" s="56">
        <f>IFERROR(VLOOKUP($C12,'[36]03-04.2024'!$C:$E,3,FALSE),0)</f>
        <v>310383085.22000003</v>
      </c>
      <c r="H12" s="56">
        <f>IFERROR(VLOOKUP($C12,'[36]05-06.2024'!$C:$E,2,FALSE),0)</f>
        <v>311214310.81</v>
      </c>
      <c r="I12" s="56">
        <f>IFERROR(VLOOKUP($C12,'[36]05-06.2024'!$C:$E,3,FALSE),0)</f>
        <v>311135226.98000002</v>
      </c>
      <c r="J12" s="56">
        <f>IFERROR(VLOOKUP($C12,'[36]07-08.2024'!$C:$E,2,FALSE),0)</f>
        <v>311819416.16000003</v>
      </c>
      <c r="K12" s="56">
        <f>IFERROR(VLOOKUP($C12,'[36]07-08.2024'!$C:$E,3,FALSE),0)</f>
        <v>313025364.56</v>
      </c>
      <c r="L12" s="56">
        <f>IFERROR(VLOOKUP($C12,'[36]09-10.2024'!$C:$E,2,FALSE),0)</f>
        <v>313176289.75999999</v>
      </c>
      <c r="M12" s="56">
        <f>IFERROR(VLOOKUP($C12,'[36]09-10.2024'!$C:$E,3,FALSE),0)</f>
        <v>321241480.22000003</v>
      </c>
      <c r="N12" s="56">
        <f>IFERROR(VLOOKUP($C12,'[36]11-12.2024'!$C:$E,2,FALSE),0)</f>
        <v>323805144.69999999</v>
      </c>
      <c r="O12" s="56">
        <f>IFERROR(VLOOKUP($C12,'[36]11-12.2024'!$C:$E,3,FALSE),0)</f>
        <v>325264224.80000001</v>
      </c>
      <c r="P12" s="56">
        <v>325604814.97000003</v>
      </c>
      <c r="Q12" s="56">
        <v>331461964.91000003</v>
      </c>
    </row>
    <row r="13" spans="1:17" x14ac:dyDescent="0.2">
      <c r="A13" s="50" t="s">
        <v>56</v>
      </c>
      <c r="B13" s="51" t="s">
        <v>595</v>
      </c>
      <c r="C13" s="52" t="s">
        <v>596</v>
      </c>
      <c r="D13" s="56">
        <f>IFERROR(VLOOKUP($C13,'[36]01-02.2024'!$C:$E,2,FALSE),0)</f>
        <v>6613263.5700000003</v>
      </c>
      <c r="E13" s="56">
        <f>IFERROR(VLOOKUP($C13,'[36]01-02.2024'!$C:$E,3,FALSE),0)</f>
        <v>6778655.3600000003</v>
      </c>
      <c r="F13" s="56">
        <f>IFERROR(VLOOKUP($C13,'[36]03-04.2024'!$C:$E,2,FALSE),0)</f>
        <v>5779408.1399999997</v>
      </c>
      <c r="G13" s="56">
        <f>IFERROR(VLOOKUP($C13,'[36]03-04.2024'!$C:$E,3,FALSE),0)</f>
        <v>7745546.3399999999</v>
      </c>
      <c r="H13" s="56">
        <f>IFERROR(VLOOKUP($C13,'[36]05-06.2024'!$C:$E,2,FALSE),0)</f>
        <v>7486411.1900000004</v>
      </c>
      <c r="I13" s="56">
        <f>IFERROR(VLOOKUP($C13,'[36]05-06.2024'!$C:$E,3,FALSE),0)</f>
        <v>11006734.789999999</v>
      </c>
      <c r="J13" s="56">
        <f>IFERROR(VLOOKUP($C13,'[36]07-08.2024'!$C:$E,2,FALSE),0)</f>
        <v>11143161.18</v>
      </c>
      <c r="K13" s="56">
        <f>IFERROR(VLOOKUP($C13,'[36]07-08.2024'!$C:$E,3,FALSE),0)</f>
        <v>11182540.050000001</v>
      </c>
      <c r="L13" s="56">
        <f>IFERROR(VLOOKUP($C13,'[36]09-10.2024'!$C:$E,2,FALSE),0)</f>
        <v>11696540.74</v>
      </c>
      <c r="M13" s="56">
        <f>IFERROR(VLOOKUP($C13,'[36]09-10.2024'!$C:$E,3,FALSE),0)</f>
        <v>4433461.28</v>
      </c>
      <c r="N13" s="56">
        <f>IFERROR(VLOOKUP($C13,'[36]11-12.2024'!$C:$E,2,FALSE),0)</f>
        <v>3702258.27</v>
      </c>
      <c r="O13" s="56">
        <f>IFERROR(VLOOKUP($C13,'[36]11-12.2024'!$C:$E,3,FALSE),0)</f>
        <v>3636372.21</v>
      </c>
      <c r="P13" s="56">
        <v>3774651.42</v>
      </c>
      <c r="Q13" s="56">
        <v>2258215.11</v>
      </c>
    </row>
    <row r="14" spans="1:17" x14ac:dyDescent="0.2">
      <c r="A14" s="50" t="s">
        <v>61</v>
      </c>
      <c r="B14" s="51" t="s">
        <v>597</v>
      </c>
      <c r="C14" s="52" t="s">
        <v>598</v>
      </c>
      <c r="D14" s="56">
        <f>IFERROR(VLOOKUP($C14,'[36]01-02.2024'!$C:$E,2,FALSE),0)</f>
        <v>-580759.07999999996</v>
      </c>
      <c r="E14" s="56">
        <f>IFERROR(VLOOKUP($C14,'[36]01-02.2024'!$C:$E,3,FALSE),0)</f>
        <v>-580759.07999999996</v>
      </c>
      <c r="F14" s="56">
        <f>IFERROR(VLOOKUP($C14,'[36]03-04.2024'!$C:$E,2,FALSE),0)</f>
        <v>-580759.07999999996</v>
      </c>
      <c r="G14" s="56">
        <f>IFERROR(VLOOKUP($C14,'[36]03-04.2024'!$C:$E,3,FALSE),0)</f>
        <v>-580759.07999999996</v>
      </c>
      <c r="H14" s="56">
        <f>IFERROR(VLOOKUP($C14,'[36]05-06.2024'!$C:$E,2,FALSE),0)</f>
        <v>-580759.07999999996</v>
      </c>
      <c r="I14" s="56">
        <f>IFERROR(VLOOKUP($C14,'[36]05-06.2024'!$C:$E,3,FALSE),0)</f>
        <v>-580759.07999999996</v>
      </c>
      <c r="J14" s="56">
        <f>IFERROR(VLOOKUP($C14,'[36]07-08.2024'!$C:$E,2,FALSE),0)</f>
        <v>-580759.07999999996</v>
      </c>
      <c r="K14" s="56">
        <f>IFERROR(VLOOKUP($C14,'[36]07-08.2024'!$C:$E,3,FALSE),0)</f>
        <v>-580759.07999999996</v>
      </c>
      <c r="L14" s="56">
        <f>IFERROR(VLOOKUP($C14,'[36]09-10.2024'!$C:$E,2,FALSE),0)</f>
        <v>-580759.07999999996</v>
      </c>
      <c r="M14" s="56">
        <f>IFERROR(VLOOKUP($C14,'[36]09-10.2024'!$C:$E,3,FALSE),0)</f>
        <v>-580759.07999999996</v>
      </c>
      <c r="N14" s="56">
        <f>IFERROR(VLOOKUP($C14,'[36]11-12.2024'!$C:$E,2,FALSE),0)</f>
        <v>-580759.07999999996</v>
      </c>
      <c r="O14" s="56">
        <f>IFERROR(VLOOKUP($C14,'[36]11-12.2024'!$C:$E,3,FALSE),0)</f>
        <v>-580759.07999999996</v>
      </c>
      <c r="P14" s="56">
        <v>-580759.07999999996</v>
      </c>
      <c r="Q14" s="56">
        <v>-580759.07999999996</v>
      </c>
    </row>
    <row r="15" spans="1:17" x14ac:dyDescent="0.2">
      <c r="A15" s="58"/>
      <c r="B15" s="59"/>
      <c r="C15" s="52" t="s">
        <v>599</v>
      </c>
      <c r="D15" s="60">
        <f>IFERROR(VLOOKUP($C15,'[36]01-02.2024'!$C:$E,2,FALSE),0)</f>
        <v>314562754.06</v>
      </c>
      <c r="E15" s="60">
        <f>IFERROR(VLOOKUP($C15,'[36]01-02.2024'!$C:$E,3,FALSE),0)</f>
        <v>314774437.05000001</v>
      </c>
      <c r="F15" s="60">
        <f>IFERROR(VLOOKUP($C15,'[36]03-04.2024'!$C:$E,2,FALSE),0)</f>
        <v>315388554.29000002</v>
      </c>
      <c r="G15" s="60">
        <f>IFERROR(VLOOKUP($C15,'[36]03-04.2024'!$C:$E,3,FALSE),0)</f>
        <v>317547872.48000002</v>
      </c>
      <c r="H15" s="60">
        <f>IFERROR(VLOOKUP($C15,'[36]05-06.2024'!$C:$E,2,FALSE),0)</f>
        <v>318119962.92000002</v>
      </c>
      <c r="I15" s="60">
        <f>IFERROR(VLOOKUP($C15,'[36]05-06.2024'!$C:$E,3,FALSE),0)</f>
        <v>321561202.69</v>
      </c>
      <c r="J15" s="60">
        <f>IFERROR(VLOOKUP($C15,'[36]07-08.2024'!$C:$E,2,FALSE),0)</f>
        <v>322381818.25999999</v>
      </c>
      <c r="K15" s="60">
        <f>IFERROR(VLOOKUP($C15,'[36]07-08.2024'!$C:$E,3,FALSE),0)</f>
        <v>323627145.52999997</v>
      </c>
      <c r="L15" s="60">
        <f>IFERROR(VLOOKUP($C15,'[36]09-10.2024'!$C:$E,2,FALSE),0)</f>
        <v>324292071.42000002</v>
      </c>
      <c r="M15" s="60">
        <f>IFERROR(VLOOKUP($C15,'[36]09-10.2024'!$C:$E,3,FALSE),0)</f>
        <v>325094182.42000002</v>
      </c>
      <c r="N15" s="60">
        <f>IFERROR(VLOOKUP($C15,'[36]11-12.2024'!$C:$E,2,FALSE),0)</f>
        <v>326926643.88999999</v>
      </c>
      <c r="O15" s="60">
        <f>IFERROR(VLOOKUP($C15,'[36]11-12.2024'!$C:$E,3,FALSE),0)</f>
        <v>328319837.93000001</v>
      </c>
      <c r="P15" s="60">
        <v>328798707.31</v>
      </c>
      <c r="Q15" s="60">
        <v>333139420.94</v>
      </c>
    </row>
    <row r="16" spans="1:17" x14ac:dyDescent="0.2">
      <c r="A16" s="50" t="s">
        <v>56</v>
      </c>
      <c r="B16" s="51" t="s">
        <v>600</v>
      </c>
      <c r="C16" s="52" t="s">
        <v>601</v>
      </c>
      <c r="D16" s="56">
        <f>IFERROR(VLOOKUP($C16,'[36]01-02.2024'!$C:$E,2,FALSE),0)</f>
        <v>10270467.84</v>
      </c>
      <c r="E16" s="56">
        <f>IFERROR(VLOOKUP($C16,'[36]01-02.2024'!$C:$E,3,FALSE),0)</f>
        <v>11245085.310000001</v>
      </c>
      <c r="F16" s="56">
        <f>IFERROR(VLOOKUP($C16,'[36]03-04.2024'!$C:$E,2,FALSE),0)</f>
        <v>11092641.77</v>
      </c>
      <c r="G16" s="56">
        <f>IFERROR(VLOOKUP($C16,'[36]03-04.2024'!$C:$E,3,FALSE),0)</f>
        <v>8528599.1199999992</v>
      </c>
      <c r="H16" s="56">
        <f>IFERROR(VLOOKUP($C16,'[36]05-06.2024'!$C:$E,2,FALSE),0)</f>
        <v>10291831.17</v>
      </c>
      <c r="I16" s="56">
        <f>IFERROR(VLOOKUP($C16,'[36]05-06.2024'!$C:$E,3,FALSE),0)</f>
        <v>9401121.5700000003</v>
      </c>
      <c r="J16" s="56">
        <f>IFERROR(VLOOKUP($C16,'[36]07-08.2024'!$C:$E,2,FALSE),0)</f>
        <v>13130871.359999999</v>
      </c>
      <c r="K16" s="56">
        <f>IFERROR(VLOOKUP($C16,'[36]07-08.2024'!$C:$E,3,FALSE),0)</f>
        <v>12898489.390000001</v>
      </c>
      <c r="L16" s="56">
        <f>IFERROR(VLOOKUP($C16,'[36]09-10.2024'!$C:$E,2,FALSE),0)</f>
        <v>15794705.529999999</v>
      </c>
      <c r="M16" s="56">
        <f>IFERROR(VLOOKUP($C16,'[36]09-10.2024'!$C:$E,3,FALSE),0)</f>
        <v>17753703.039999999</v>
      </c>
      <c r="N16" s="56">
        <f>IFERROR(VLOOKUP($C16,'[36]11-12.2024'!$C:$E,2,FALSE),0)</f>
        <v>17509993.739999998</v>
      </c>
      <c r="O16" s="56">
        <f>IFERROR(VLOOKUP($C16,'[36]11-12.2024'!$C:$E,3,FALSE),0)</f>
        <v>18486649.780000001</v>
      </c>
      <c r="P16" s="56">
        <v>19203028.440000001</v>
      </c>
      <c r="Q16" s="56">
        <v>17287970.920000002</v>
      </c>
    </row>
    <row r="17" spans="1:17" x14ac:dyDescent="0.2">
      <c r="A17" s="58"/>
      <c r="B17" s="59"/>
      <c r="C17" s="52" t="s">
        <v>602</v>
      </c>
      <c r="D17" s="60">
        <f>IFERROR(VLOOKUP($C17,'[36]01-02.2024'!$C:$E,2,FALSE),0)</f>
        <v>10270467.84</v>
      </c>
      <c r="E17" s="60">
        <f>IFERROR(VLOOKUP($C17,'[36]01-02.2024'!$C:$E,3,FALSE),0)</f>
        <v>11245085.310000001</v>
      </c>
      <c r="F17" s="60">
        <f>IFERROR(VLOOKUP($C17,'[36]03-04.2024'!$C:$E,2,FALSE),0)</f>
        <v>11092641.77</v>
      </c>
      <c r="G17" s="60">
        <f>IFERROR(VLOOKUP($C17,'[36]03-04.2024'!$C:$E,3,FALSE),0)</f>
        <v>8528599.1199999992</v>
      </c>
      <c r="H17" s="60">
        <f>IFERROR(VLOOKUP($C17,'[36]05-06.2024'!$C:$E,2,FALSE),0)</f>
        <v>10291831.17</v>
      </c>
      <c r="I17" s="60">
        <f>IFERROR(VLOOKUP($C17,'[36]05-06.2024'!$C:$E,3,FALSE),0)</f>
        <v>9401121.5700000003</v>
      </c>
      <c r="J17" s="60">
        <f>IFERROR(VLOOKUP($C17,'[36]07-08.2024'!$C:$E,2,FALSE),0)</f>
        <v>13130871.359999999</v>
      </c>
      <c r="K17" s="60">
        <f>IFERROR(VLOOKUP($C17,'[36]07-08.2024'!$C:$E,3,FALSE),0)</f>
        <v>12898489.390000001</v>
      </c>
      <c r="L17" s="60">
        <f>IFERROR(VLOOKUP($C17,'[36]09-10.2024'!$C:$E,2,FALSE),0)</f>
        <v>15794705.529999999</v>
      </c>
      <c r="M17" s="60">
        <f>IFERROR(VLOOKUP($C17,'[36]09-10.2024'!$C:$E,3,FALSE),0)</f>
        <v>17753703.039999999</v>
      </c>
      <c r="N17" s="60">
        <f>IFERROR(VLOOKUP($C17,'[36]11-12.2024'!$C:$E,2,FALSE),0)</f>
        <v>17509993.739999998</v>
      </c>
      <c r="O17" s="60">
        <f>IFERROR(VLOOKUP($C17,'[36]11-12.2024'!$C:$E,3,FALSE),0)</f>
        <v>18486649.780000001</v>
      </c>
      <c r="P17" s="60">
        <v>19203028.440000001</v>
      </c>
      <c r="Q17" s="60">
        <v>17287970.920000002</v>
      </c>
    </row>
    <row r="18" spans="1:17" x14ac:dyDescent="0.2">
      <c r="A18" s="58"/>
      <c r="B18" s="59"/>
      <c r="C18" s="52" t="s">
        <v>603</v>
      </c>
      <c r="D18" s="60">
        <f>IFERROR(VLOOKUP($C18,'[36]01-02.2024'!$C:$E,2,FALSE),0)</f>
        <v>324833221.89999998</v>
      </c>
      <c r="E18" s="60">
        <f>IFERROR(VLOOKUP($C18,'[36]01-02.2024'!$C:$E,3,FALSE),0)</f>
        <v>326019522.36000001</v>
      </c>
      <c r="F18" s="60">
        <f>IFERROR(VLOOKUP($C18,'[36]03-04.2024'!$C:$E,2,FALSE),0)</f>
        <v>326481196.06</v>
      </c>
      <c r="G18" s="60">
        <f>IFERROR(VLOOKUP($C18,'[36]03-04.2024'!$C:$E,3,FALSE),0)</f>
        <v>326076471.60000002</v>
      </c>
      <c r="H18" s="60">
        <f>IFERROR(VLOOKUP($C18,'[36]05-06.2024'!$C:$E,2,FALSE),0)</f>
        <v>328411794.08999997</v>
      </c>
      <c r="I18" s="60">
        <f>IFERROR(VLOOKUP($C18,'[36]05-06.2024'!$C:$E,3,FALSE),0)</f>
        <v>330962324.25999999</v>
      </c>
      <c r="J18" s="60">
        <f>IFERROR(VLOOKUP($C18,'[36]07-08.2024'!$C:$E,2,FALSE),0)</f>
        <v>335512689.62</v>
      </c>
      <c r="K18" s="60">
        <f>IFERROR(VLOOKUP($C18,'[36]07-08.2024'!$C:$E,3,FALSE),0)</f>
        <v>336525634.92000002</v>
      </c>
      <c r="L18" s="60">
        <f>IFERROR(VLOOKUP($C18,'[36]09-10.2024'!$C:$E,2,FALSE),0)</f>
        <v>340086776.94999999</v>
      </c>
      <c r="M18" s="60">
        <f>IFERROR(VLOOKUP($C18,'[36]09-10.2024'!$C:$E,3,FALSE),0)</f>
        <v>342847885.45999998</v>
      </c>
      <c r="N18" s="60">
        <f>IFERROR(VLOOKUP($C18,'[36]11-12.2024'!$C:$E,2,FALSE),0)</f>
        <v>344436637.63</v>
      </c>
      <c r="O18" s="60">
        <f>IFERROR(VLOOKUP($C18,'[36]11-12.2024'!$C:$E,3,FALSE),0)</f>
        <v>346806487.70999998</v>
      </c>
      <c r="P18" s="60">
        <v>348001735.75</v>
      </c>
      <c r="Q18" s="60">
        <v>350427391.86000001</v>
      </c>
    </row>
    <row r="19" spans="1:17" x14ac:dyDescent="0.2">
      <c r="A19" s="50" t="s">
        <v>56</v>
      </c>
      <c r="B19" s="51" t="s">
        <v>604</v>
      </c>
      <c r="C19" s="52" t="s">
        <v>605</v>
      </c>
      <c r="D19" s="56">
        <f>IFERROR(VLOOKUP($C19,'[36]01-02.2024'!$C:$E,2,FALSE),0)</f>
        <v>-141882344.41</v>
      </c>
      <c r="E19" s="56">
        <f>IFERROR(VLOOKUP($C19,'[36]01-02.2024'!$C:$E,3,FALSE),0)</f>
        <v>-142766660.63</v>
      </c>
      <c r="F19" s="56">
        <f>IFERROR(VLOOKUP($C19,'[36]03-04.2024'!$C:$E,2,FALSE),0)</f>
        <v>-143598533.97999999</v>
      </c>
      <c r="G19" s="56">
        <f>IFERROR(VLOOKUP($C19,'[36]03-04.2024'!$C:$E,3,FALSE),0)</f>
        <v>-144487379.93000001</v>
      </c>
      <c r="H19" s="56">
        <f>IFERROR(VLOOKUP($C19,'[36]05-06.2024'!$C:$E,2,FALSE),0)</f>
        <v>-145375194.58000001</v>
      </c>
      <c r="I19" s="56">
        <f>IFERROR(VLOOKUP($C19,'[36]05-06.2024'!$C:$E,3,FALSE),0)</f>
        <v>-146187621.75999999</v>
      </c>
      <c r="J19" s="56">
        <f>IFERROR(VLOOKUP($C19,'[36]07-08.2024'!$C:$E,2,FALSE),0)</f>
        <v>-147082405.16999999</v>
      </c>
      <c r="K19" s="56">
        <f>IFERROR(VLOOKUP($C19,'[36]07-08.2024'!$C:$E,3,FALSE),0)</f>
        <v>-147700259.97</v>
      </c>
      <c r="L19" s="56">
        <f>IFERROR(VLOOKUP($C19,'[36]09-10.2024'!$C:$E,2,FALSE),0)</f>
        <v>-148577672.83000001</v>
      </c>
      <c r="M19" s="56">
        <f>IFERROR(VLOOKUP($C19,'[36]09-10.2024'!$C:$E,3,FALSE),0)</f>
        <v>-149337678.50999999</v>
      </c>
      <c r="N19" s="56">
        <f>IFERROR(VLOOKUP($C19,'[36]11-12.2024'!$C:$E,2,FALSE),0)</f>
        <v>-149162119.47999999</v>
      </c>
      <c r="O19" s="56">
        <f>IFERROR(VLOOKUP($C19,'[36]11-12.2024'!$C:$E,3,FALSE),0)</f>
        <v>-150230551.15000001</v>
      </c>
      <c r="P19" s="56">
        <v>-150574632.47999999</v>
      </c>
      <c r="Q19" s="56">
        <v>-152067408.43000001</v>
      </c>
    </row>
    <row r="20" spans="1:17" x14ac:dyDescent="0.2">
      <c r="A20" s="50" t="s">
        <v>61</v>
      </c>
      <c r="B20" s="51" t="s">
        <v>606</v>
      </c>
      <c r="C20" s="52" t="s">
        <v>607</v>
      </c>
      <c r="D20" s="56">
        <f>IFERROR(VLOOKUP($C20,'[36]01-02.2024'!$C:$E,2,FALSE),0)</f>
        <v>580759.07999999996</v>
      </c>
      <c r="E20" s="56">
        <f>IFERROR(VLOOKUP($C20,'[36]01-02.2024'!$C:$E,3,FALSE),0)</f>
        <v>580759.07999999996</v>
      </c>
      <c r="F20" s="56">
        <f>IFERROR(VLOOKUP($C20,'[36]03-04.2024'!$C:$E,2,FALSE),0)</f>
        <v>580759.07999999996</v>
      </c>
      <c r="G20" s="56">
        <f>IFERROR(VLOOKUP($C20,'[36]03-04.2024'!$C:$E,3,FALSE),0)</f>
        <v>580759.07999999996</v>
      </c>
      <c r="H20" s="56">
        <f>IFERROR(VLOOKUP($C20,'[36]05-06.2024'!$C:$E,2,FALSE),0)</f>
        <v>580759.07999999996</v>
      </c>
      <c r="I20" s="56">
        <f>IFERROR(VLOOKUP($C20,'[36]05-06.2024'!$C:$E,3,FALSE),0)</f>
        <v>580759.07999999996</v>
      </c>
      <c r="J20" s="56">
        <f>IFERROR(VLOOKUP($C20,'[36]07-08.2024'!$C:$E,2,FALSE),0)</f>
        <v>580759.07999999996</v>
      </c>
      <c r="K20" s="56">
        <f>IFERROR(VLOOKUP($C20,'[36]07-08.2024'!$C:$E,3,FALSE),0)</f>
        <v>580759.07999999996</v>
      </c>
      <c r="L20" s="56">
        <f>IFERROR(VLOOKUP($C20,'[36]09-10.2024'!$C:$E,2,FALSE),0)</f>
        <v>580759.07999999996</v>
      </c>
      <c r="M20" s="56">
        <f>IFERROR(VLOOKUP($C20,'[36]09-10.2024'!$C:$E,3,FALSE),0)</f>
        <v>580759.07999999996</v>
      </c>
      <c r="N20" s="56">
        <f>IFERROR(VLOOKUP($C20,'[36]11-12.2024'!$C:$E,2,FALSE),0)</f>
        <v>580759.07999999996</v>
      </c>
      <c r="O20" s="56">
        <f>IFERROR(VLOOKUP($C20,'[36]11-12.2024'!$C:$E,3,FALSE),0)</f>
        <v>580759.07999999996</v>
      </c>
      <c r="P20" s="56">
        <v>580759.07999999996</v>
      </c>
      <c r="Q20" s="56">
        <v>580759.07999999996</v>
      </c>
    </row>
    <row r="21" spans="1:17" x14ac:dyDescent="0.2">
      <c r="A21" s="58"/>
      <c r="B21" s="59"/>
      <c r="C21" s="52" t="s">
        <v>608</v>
      </c>
      <c r="D21" s="60">
        <f>IFERROR(VLOOKUP($C21,'[36]01-02.2024'!$C:$E,2,FALSE),0)</f>
        <v>-141301585.33000001</v>
      </c>
      <c r="E21" s="60">
        <f>IFERROR(VLOOKUP($C21,'[36]01-02.2024'!$C:$E,3,FALSE),0)</f>
        <v>-142185901.55000001</v>
      </c>
      <c r="F21" s="60">
        <f>IFERROR(VLOOKUP($C21,'[36]03-04.2024'!$C:$E,2,FALSE),0)</f>
        <v>-143017774.90000001</v>
      </c>
      <c r="G21" s="60">
        <f>IFERROR(VLOOKUP($C21,'[36]03-04.2024'!$C:$E,3,FALSE),0)</f>
        <v>-143906620.84999999</v>
      </c>
      <c r="H21" s="60">
        <f>IFERROR(VLOOKUP($C21,'[36]05-06.2024'!$C:$E,2,FALSE),0)</f>
        <v>-144794435.5</v>
      </c>
      <c r="I21" s="60">
        <f>IFERROR(VLOOKUP($C21,'[36]05-06.2024'!$C:$E,3,FALSE),0)</f>
        <v>-145606862.68000001</v>
      </c>
      <c r="J21" s="60">
        <f>IFERROR(VLOOKUP($C21,'[36]07-08.2024'!$C:$E,2,FALSE),0)</f>
        <v>-146501646.09</v>
      </c>
      <c r="K21" s="60">
        <f>IFERROR(VLOOKUP($C21,'[36]07-08.2024'!$C:$E,3,FALSE),0)</f>
        <v>-147119500.88999999</v>
      </c>
      <c r="L21" s="60">
        <f>IFERROR(VLOOKUP($C21,'[36]09-10.2024'!$C:$E,2,FALSE),0)</f>
        <v>-147996913.75</v>
      </c>
      <c r="M21" s="60">
        <f>IFERROR(VLOOKUP($C21,'[36]09-10.2024'!$C:$E,3,FALSE),0)</f>
        <v>-148756919.43000001</v>
      </c>
      <c r="N21" s="60">
        <f>IFERROR(VLOOKUP($C21,'[36]11-12.2024'!$C:$E,2,FALSE),0)</f>
        <v>-148581360.40000001</v>
      </c>
      <c r="O21" s="60">
        <f>IFERROR(VLOOKUP($C21,'[36]11-12.2024'!$C:$E,3,FALSE),0)</f>
        <v>-149649792.06999999</v>
      </c>
      <c r="P21" s="60">
        <v>-149993873.40000001</v>
      </c>
      <c r="Q21" s="60">
        <v>-151486649.34999999</v>
      </c>
    </row>
    <row r="22" spans="1:17" x14ac:dyDescent="0.2">
      <c r="A22" s="58"/>
      <c r="B22" s="59"/>
      <c r="C22" s="52" t="s">
        <v>609</v>
      </c>
      <c r="D22" s="60">
        <f>IFERROR(VLOOKUP($C22,'[36]01-02.2024'!$C:$E,2,FALSE),0)</f>
        <v>183531636.56999999</v>
      </c>
      <c r="E22" s="60">
        <f>IFERROR(VLOOKUP($C22,'[36]01-02.2024'!$C:$E,3,FALSE),0)</f>
        <v>183833620.81</v>
      </c>
      <c r="F22" s="60">
        <f>IFERROR(VLOOKUP($C22,'[36]03-04.2024'!$C:$E,2,FALSE),0)</f>
        <v>183463421.16</v>
      </c>
      <c r="G22" s="60">
        <f>IFERROR(VLOOKUP($C22,'[36]03-04.2024'!$C:$E,3,FALSE),0)</f>
        <v>182169850.75</v>
      </c>
      <c r="H22" s="60">
        <f>IFERROR(VLOOKUP($C22,'[36]05-06.2024'!$C:$E,2,FALSE),0)</f>
        <v>183617358.59</v>
      </c>
      <c r="I22" s="60">
        <f>IFERROR(VLOOKUP($C22,'[36]05-06.2024'!$C:$E,3,FALSE),0)</f>
        <v>185355461.58000001</v>
      </c>
      <c r="J22" s="60">
        <f>IFERROR(VLOOKUP($C22,'[36]07-08.2024'!$C:$E,2,FALSE),0)</f>
        <v>189011043.53</v>
      </c>
      <c r="K22" s="60">
        <f>IFERROR(VLOOKUP($C22,'[36]07-08.2024'!$C:$E,3,FALSE),0)</f>
        <v>189406134.03</v>
      </c>
      <c r="L22" s="60">
        <f>IFERROR(VLOOKUP($C22,'[36]09-10.2024'!$C:$E,2,FALSE),0)</f>
        <v>192089863.19999999</v>
      </c>
      <c r="M22" s="60">
        <f>IFERROR(VLOOKUP($C22,'[36]09-10.2024'!$C:$E,3,FALSE),0)</f>
        <v>194090966.03</v>
      </c>
      <c r="N22" s="60">
        <f>IFERROR(VLOOKUP($C22,'[36]11-12.2024'!$C:$E,2,FALSE),0)</f>
        <v>195855277.22999999</v>
      </c>
      <c r="O22" s="60">
        <f>IFERROR(VLOOKUP($C22,'[36]11-12.2024'!$C:$E,3,FALSE),0)</f>
        <v>197156695.63999999</v>
      </c>
      <c r="P22" s="60">
        <v>198007862.34999999</v>
      </c>
      <c r="Q22" s="60">
        <v>198940742.50999999</v>
      </c>
    </row>
    <row r="23" spans="1:17" x14ac:dyDescent="0.2">
      <c r="A23" s="58"/>
      <c r="B23" s="59"/>
      <c r="C23" s="52" t="s">
        <v>610</v>
      </c>
      <c r="D23" s="60">
        <f>IFERROR(VLOOKUP($C23,'[36]01-02.2024'!$C:$E,2,FALSE),0)</f>
        <v>183531636.56999999</v>
      </c>
      <c r="E23" s="60">
        <f>IFERROR(VLOOKUP($C23,'[36]01-02.2024'!$C:$E,3,FALSE),0)</f>
        <v>183833620.81</v>
      </c>
      <c r="F23" s="60">
        <f>IFERROR(VLOOKUP($C23,'[36]03-04.2024'!$C:$E,2,FALSE),0)</f>
        <v>183463421.16</v>
      </c>
      <c r="G23" s="60">
        <f>IFERROR(VLOOKUP($C23,'[36]03-04.2024'!$C:$E,3,FALSE),0)</f>
        <v>182169850.75</v>
      </c>
      <c r="H23" s="60">
        <f>IFERROR(VLOOKUP($C23,'[36]05-06.2024'!$C:$E,2,FALSE),0)</f>
        <v>183617358.59</v>
      </c>
      <c r="I23" s="60">
        <f>IFERROR(VLOOKUP($C23,'[36]05-06.2024'!$C:$E,3,FALSE),0)</f>
        <v>185355461.58000001</v>
      </c>
      <c r="J23" s="60">
        <f>IFERROR(VLOOKUP($C23,'[36]07-08.2024'!$C:$E,2,FALSE),0)</f>
        <v>189011043.53</v>
      </c>
      <c r="K23" s="60">
        <f>IFERROR(VLOOKUP($C23,'[36]07-08.2024'!$C:$E,3,FALSE),0)</f>
        <v>189406134.03</v>
      </c>
      <c r="L23" s="60">
        <f>IFERROR(VLOOKUP($C23,'[36]09-10.2024'!$C:$E,2,FALSE),0)</f>
        <v>192089863.19999999</v>
      </c>
      <c r="M23" s="60">
        <f>IFERROR(VLOOKUP($C23,'[36]09-10.2024'!$C:$E,3,FALSE),0)</f>
        <v>194090966.03</v>
      </c>
      <c r="N23" s="60">
        <f>IFERROR(VLOOKUP($C23,'[36]11-12.2024'!$C:$E,2,FALSE),0)</f>
        <v>195855277.22999999</v>
      </c>
      <c r="O23" s="60">
        <f>IFERROR(VLOOKUP($C23,'[36]11-12.2024'!$C:$E,3,FALSE),0)</f>
        <v>197156695.63999999</v>
      </c>
      <c r="P23" s="60">
        <v>198007862.34999999</v>
      </c>
      <c r="Q23" s="60">
        <v>198940742.50999999</v>
      </c>
    </row>
    <row r="24" spans="1:17" x14ac:dyDescent="0.2">
      <c r="A24" s="50" t="s">
        <v>61</v>
      </c>
      <c r="B24" s="51" t="s">
        <v>611</v>
      </c>
      <c r="C24" s="52" t="s">
        <v>612</v>
      </c>
      <c r="D24" s="56">
        <f>IFERROR(VLOOKUP($C24,'[36]01-02.2024'!$C:$E,2,FALSE),0)</f>
        <v>4208069.49</v>
      </c>
      <c r="E24" s="56">
        <f>IFERROR(VLOOKUP($C24,'[36]01-02.2024'!$C:$E,3,FALSE),0)</f>
        <v>4208069.49</v>
      </c>
      <c r="F24" s="56">
        <f>IFERROR(VLOOKUP($C24,'[36]03-04.2024'!$C:$E,2,FALSE),0)</f>
        <v>4208069.49</v>
      </c>
      <c r="G24" s="56">
        <f>IFERROR(VLOOKUP($C24,'[36]03-04.2024'!$C:$E,3,FALSE),0)</f>
        <v>4208069.49</v>
      </c>
      <c r="H24" s="56">
        <f>IFERROR(VLOOKUP($C24,'[36]05-06.2024'!$C:$E,2,FALSE),0)</f>
        <v>4208069.49</v>
      </c>
      <c r="I24" s="56">
        <f>IFERROR(VLOOKUP($C24,'[36]05-06.2024'!$C:$E,3,FALSE),0)</f>
        <v>4208069.49</v>
      </c>
      <c r="J24" s="56">
        <f>IFERROR(VLOOKUP($C24,'[36]07-08.2024'!$C:$E,2,FALSE),0)</f>
        <v>4208069.49</v>
      </c>
      <c r="K24" s="56">
        <f>IFERROR(VLOOKUP($C24,'[36]07-08.2024'!$C:$E,3,FALSE),0)</f>
        <v>4208069.49</v>
      </c>
      <c r="L24" s="56">
        <f>IFERROR(VLOOKUP($C24,'[36]09-10.2024'!$C:$E,2,FALSE),0)</f>
        <v>4208069.49</v>
      </c>
      <c r="M24" s="56">
        <f>IFERROR(VLOOKUP($C24,'[36]09-10.2024'!$C:$E,3,FALSE),0)</f>
        <v>4208069.49</v>
      </c>
      <c r="N24" s="56">
        <f>IFERROR(VLOOKUP($C24,'[36]11-12.2024'!$C:$E,2,FALSE),0)</f>
        <v>4208069.49</v>
      </c>
      <c r="O24" s="56">
        <f>IFERROR(VLOOKUP($C24,'[36]11-12.2024'!$C:$E,3,FALSE),0)</f>
        <v>4208069.49</v>
      </c>
      <c r="P24" s="56">
        <v>4208069.49</v>
      </c>
      <c r="Q24" s="56">
        <v>4208069.49</v>
      </c>
    </row>
    <row r="25" spans="1:17" x14ac:dyDescent="0.2">
      <c r="A25" s="58"/>
      <c r="B25" s="59"/>
      <c r="C25" s="52" t="s">
        <v>613</v>
      </c>
      <c r="D25" s="60">
        <f>IFERROR(VLOOKUP($C25,'[36]01-02.2024'!$C:$E,2,FALSE),0)</f>
        <v>4208069.49</v>
      </c>
      <c r="E25" s="60">
        <f>IFERROR(VLOOKUP($C25,'[36]01-02.2024'!$C:$E,3,FALSE),0)</f>
        <v>4208069.49</v>
      </c>
      <c r="F25" s="60">
        <f>IFERROR(VLOOKUP($C25,'[36]03-04.2024'!$C:$E,2,FALSE),0)</f>
        <v>4208069.49</v>
      </c>
      <c r="G25" s="60">
        <f>IFERROR(VLOOKUP($C25,'[36]03-04.2024'!$C:$E,3,FALSE),0)</f>
        <v>4208069.49</v>
      </c>
      <c r="H25" s="60">
        <f>IFERROR(VLOOKUP($C25,'[36]05-06.2024'!$C:$E,2,FALSE),0)</f>
        <v>4208069.49</v>
      </c>
      <c r="I25" s="60">
        <f>IFERROR(VLOOKUP($C25,'[36]05-06.2024'!$C:$E,3,FALSE),0)</f>
        <v>4208069.49</v>
      </c>
      <c r="J25" s="60">
        <f>IFERROR(VLOOKUP($C25,'[36]07-08.2024'!$C:$E,2,FALSE),0)</f>
        <v>4208069.49</v>
      </c>
      <c r="K25" s="60">
        <f>IFERROR(VLOOKUP($C25,'[36]07-08.2024'!$C:$E,3,FALSE),0)</f>
        <v>4208069.49</v>
      </c>
      <c r="L25" s="60">
        <f>IFERROR(VLOOKUP($C25,'[36]09-10.2024'!$C:$E,2,FALSE),0)</f>
        <v>4208069.49</v>
      </c>
      <c r="M25" s="60">
        <f>IFERROR(VLOOKUP($C25,'[36]09-10.2024'!$C:$E,3,FALSE),0)</f>
        <v>4208069.49</v>
      </c>
      <c r="N25" s="60">
        <f>IFERROR(VLOOKUP($C25,'[36]11-12.2024'!$C:$E,2,FALSE),0)</f>
        <v>4208069.49</v>
      </c>
      <c r="O25" s="60">
        <f>IFERROR(VLOOKUP($C25,'[36]11-12.2024'!$C:$E,3,FALSE),0)</f>
        <v>4208069.49</v>
      </c>
      <c r="P25" s="60">
        <v>4208069.49</v>
      </c>
      <c r="Q25" s="60">
        <v>4208069.49</v>
      </c>
    </row>
    <row r="26" spans="1:17" x14ac:dyDescent="0.2">
      <c r="A26" s="58"/>
      <c r="B26" s="59"/>
      <c r="C26" s="52" t="s">
        <v>614</v>
      </c>
      <c r="D26" s="60">
        <f>IFERROR(VLOOKUP($C26,'[36]01-02.2024'!$C:$E,2,FALSE),0)</f>
        <v>187739706.06</v>
      </c>
      <c r="E26" s="60">
        <f>IFERROR(VLOOKUP($C26,'[36]01-02.2024'!$C:$E,3,FALSE),0)</f>
        <v>188041690.30000001</v>
      </c>
      <c r="F26" s="60">
        <f>IFERROR(VLOOKUP($C26,'[36]03-04.2024'!$C:$E,2,FALSE),0)</f>
        <v>187671490.65000001</v>
      </c>
      <c r="G26" s="60">
        <f>IFERROR(VLOOKUP($C26,'[36]03-04.2024'!$C:$E,3,FALSE),0)</f>
        <v>186377920.24000001</v>
      </c>
      <c r="H26" s="60">
        <f>IFERROR(VLOOKUP($C26,'[36]05-06.2024'!$C:$E,2,FALSE),0)</f>
        <v>187825428.08000001</v>
      </c>
      <c r="I26" s="60">
        <f>IFERROR(VLOOKUP($C26,'[36]05-06.2024'!$C:$E,3,FALSE),0)</f>
        <v>189563531.06999999</v>
      </c>
      <c r="J26" s="60">
        <f>IFERROR(VLOOKUP($C26,'[36]07-08.2024'!$C:$E,2,FALSE),0)</f>
        <v>193219113.02000001</v>
      </c>
      <c r="K26" s="60">
        <f>IFERROR(VLOOKUP($C26,'[36]07-08.2024'!$C:$E,3,FALSE),0)</f>
        <v>193614203.52000001</v>
      </c>
      <c r="L26" s="60">
        <f>IFERROR(VLOOKUP($C26,'[36]09-10.2024'!$C:$E,2,FALSE),0)</f>
        <v>196297932.69</v>
      </c>
      <c r="M26" s="60">
        <f>IFERROR(VLOOKUP($C26,'[36]09-10.2024'!$C:$E,3,FALSE),0)</f>
        <v>198299035.52000001</v>
      </c>
      <c r="N26" s="60">
        <f>IFERROR(VLOOKUP($C26,'[36]11-12.2024'!$C:$E,2,FALSE),0)</f>
        <v>200063346.72</v>
      </c>
      <c r="O26" s="60">
        <f>IFERROR(VLOOKUP($C26,'[36]11-12.2024'!$C:$E,3,FALSE),0)</f>
        <v>201364765.13</v>
      </c>
      <c r="P26" s="60">
        <v>202215931.84</v>
      </c>
      <c r="Q26" s="60">
        <v>203148812</v>
      </c>
    </row>
    <row r="27" spans="1:17" x14ac:dyDescent="0.2">
      <c r="A27" s="50"/>
      <c r="B27" s="51"/>
      <c r="C27" s="52" t="s">
        <v>615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1:17" x14ac:dyDescent="0.2">
      <c r="A28" s="50" t="s">
        <v>61</v>
      </c>
      <c r="B28" s="51" t="s">
        <v>616</v>
      </c>
      <c r="C28" s="52" t="s">
        <v>617</v>
      </c>
      <c r="D28" s="56">
        <f>IFERROR(VLOOKUP($C28,'[36]01-02.2024'!$C:$E,2,FALSE),0)</f>
        <v>1882353.54</v>
      </c>
      <c r="E28" s="56">
        <f>IFERROR(VLOOKUP($C28,'[36]01-02.2024'!$C:$E,3,FALSE),0)</f>
        <v>1882353.54</v>
      </c>
      <c r="F28" s="56">
        <f>IFERROR(VLOOKUP($C28,'[36]03-04.2024'!$C:$E,2,FALSE),0)</f>
        <v>2003574.9</v>
      </c>
      <c r="G28" s="56">
        <f>IFERROR(VLOOKUP($C28,'[36]03-04.2024'!$C:$E,3,FALSE),0)</f>
        <v>1902534.91</v>
      </c>
      <c r="H28" s="56">
        <f>IFERROR(VLOOKUP($C28,'[36]05-06.2024'!$C:$E,2,FALSE),0)</f>
        <v>1902534.91</v>
      </c>
      <c r="I28" s="56">
        <f>IFERROR(VLOOKUP($C28,'[36]05-06.2024'!$C:$E,3,FALSE),0)</f>
        <v>1942867.03</v>
      </c>
      <c r="J28" s="56">
        <f>IFERROR(VLOOKUP($C28,'[36]07-08.2024'!$C:$E,2,FALSE),0)</f>
        <v>1942891.33</v>
      </c>
      <c r="K28" s="56">
        <f>IFERROR(VLOOKUP($C28,'[36]07-08.2024'!$C:$E,3,FALSE),0)</f>
        <v>1942891.33</v>
      </c>
      <c r="L28" s="56">
        <f>IFERROR(VLOOKUP($C28,'[36]09-10.2024'!$C:$E,2,FALSE),0)</f>
        <v>2070841.98</v>
      </c>
      <c r="M28" s="56">
        <f>IFERROR(VLOOKUP($C28,'[36]09-10.2024'!$C:$E,3,FALSE),0)</f>
        <v>2070841.98</v>
      </c>
      <c r="N28" s="56">
        <f>IFERROR(VLOOKUP($C28,'[36]11-12.2024'!$C:$E,2,FALSE),0)</f>
        <v>2070841.98</v>
      </c>
      <c r="O28" s="56">
        <f>IFERROR(VLOOKUP($C28,'[36]11-12.2024'!$C:$E,3,FALSE),0)</f>
        <v>2041798.25</v>
      </c>
      <c r="P28" s="56">
        <v>2041798.25</v>
      </c>
      <c r="Q28" s="56">
        <v>2041798.25</v>
      </c>
    </row>
    <row r="29" spans="1:17" x14ac:dyDescent="0.2">
      <c r="A29" s="58"/>
      <c r="B29" s="59"/>
      <c r="C29" s="52" t="s">
        <v>618</v>
      </c>
      <c r="D29" s="60">
        <f>IFERROR(VLOOKUP($C29,'[36]01-02.2024'!$C:$E,2,FALSE),0)</f>
        <v>1882353.54</v>
      </c>
      <c r="E29" s="60">
        <f>IFERROR(VLOOKUP($C29,'[36]01-02.2024'!$C:$E,3,FALSE),0)</f>
        <v>1882353.54</v>
      </c>
      <c r="F29" s="60">
        <f>IFERROR(VLOOKUP($C29,'[36]03-04.2024'!$C:$E,2,FALSE),0)</f>
        <v>2003574.9</v>
      </c>
      <c r="G29" s="60">
        <f>IFERROR(VLOOKUP($C29,'[36]03-04.2024'!$C:$E,3,FALSE),0)</f>
        <v>1902534.91</v>
      </c>
      <c r="H29" s="60">
        <f>IFERROR(VLOOKUP($C29,'[36]05-06.2024'!$C:$E,2,FALSE),0)</f>
        <v>1902534.91</v>
      </c>
      <c r="I29" s="60">
        <f>IFERROR(VLOOKUP($C29,'[36]05-06.2024'!$C:$E,3,FALSE),0)</f>
        <v>1942867.03</v>
      </c>
      <c r="J29" s="60">
        <f>IFERROR(VLOOKUP($C29,'[36]07-08.2024'!$C:$E,2,FALSE),0)</f>
        <v>1942891.33</v>
      </c>
      <c r="K29" s="60">
        <f>IFERROR(VLOOKUP($C29,'[36]07-08.2024'!$C:$E,3,FALSE),0)</f>
        <v>1942891.33</v>
      </c>
      <c r="L29" s="60">
        <f>IFERROR(VLOOKUP($C29,'[36]09-10.2024'!$C:$E,2,FALSE),0)</f>
        <v>2070841.98</v>
      </c>
      <c r="M29" s="60">
        <f>IFERROR(VLOOKUP($C29,'[36]09-10.2024'!$C:$E,3,FALSE),0)</f>
        <v>2070841.98</v>
      </c>
      <c r="N29" s="60">
        <f>IFERROR(VLOOKUP($C29,'[36]11-12.2024'!$C:$E,2,FALSE),0)</f>
        <v>2070841.98</v>
      </c>
      <c r="O29" s="60">
        <f>IFERROR(VLOOKUP($C29,'[36]11-12.2024'!$C:$E,3,FALSE),0)</f>
        <v>2041798.25</v>
      </c>
      <c r="P29" s="60">
        <v>2041798.25</v>
      </c>
      <c r="Q29" s="60">
        <v>2041798.25</v>
      </c>
    </row>
    <row r="30" spans="1:17" x14ac:dyDescent="0.2">
      <c r="A30" s="58"/>
      <c r="B30" s="59"/>
      <c r="C30" s="52" t="s">
        <v>619</v>
      </c>
      <c r="D30" s="60">
        <f>IFERROR(VLOOKUP($C30,'[36]01-02.2024'!$C:$E,2,FALSE),0)</f>
        <v>1882353.54</v>
      </c>
      <c r="E30" s="60">
        <f>IFERROR(VLOOKUP($C30,'[36]01-02.2024'!$C:$E,3,FALSE),0)</f>
        <v>1882353.54</v>
      </c>
      <c r="F30" s="60">
        <f>IFERROR(VLOOKUP($C30,'[36]03-04.2024'!$C:$E,2,FALSE),0)</f>
        <v>2003574.9</v>
      </c>
      <c r="G30" s="60">
        <f>IFERROR(VLOOKUP($C30,'[36]03-04.2024'!$C:$E,3,FALSE),0)</f>
        <v>1902534.91</v>
      </c>
      <c r="H30" s="60">
        <f>IFERROR(VLOOKUP($C30,'[36]05-06.2024'!$C:$E,2,FALSE),0)</f>
        <v>1902534.91</v>
      </c>
      <c r="I30" s="60">
        <f>IFERROR(VLOOKUP($C30,'[36]05-06.2024'!$C:$E,3,FALSE),0)</f>
        <v>1942867.03</v>
      </c>
      <c r="J30" s="60">
        <f>IFERROR(VLOOKUP($C30,'[36]07-08.2024'!$C:$E,2,FALSE),0)</f>
        <v>1942891.33</v>
      </c>
      <c r="K30" s="60">
        <f>IFERROR(VLOOKUP($C30,'[36]07-08.2024'!$C:$E,3,FALSE),0)</f>
        <v>1942891.33</v>
      </c>
      <c r="L30" s="60">
        <f>IFERROR(VLOOKUP($C30,'[36]09-10.2024'!$C:$E,2,FALSE),0)</f>
        <v>2070841.98</v>
      </c>
      <c r="M30" s="60">
        <f>IFERROR(VLOOKUP($C30,'[36]09-10.2024'!$C:$E,3,FALSE),0)</f>
        <v>2070841.98</v>
      </c>
      <c r="N30" s="60">
        <f>IFERROR(VLOOKUP($C30,'[36]11-12.2024'!$C:$E,2,FALSE),0)</f>
        <v>2070841.98</v>
      </c>
      <c r="O30" s="60">
        <f>IFERROR(VLOOKUP($C30,'[36]11-12.2024'!$C:$E,3,FALSE),0)</f>
        <v>2041798.25</v>
      </c>
      <c r="P30" s="60">
        <v>2041798.25</v>
      </c>
      <c r="Q30" s="60">
        <v>2041798.25</v>
      </c>
    </row>
    <row r="31" spans="1:17" x14ac:dyDescent="0.2">
      <c r="A31" s="50"/>
      <c r="B31" s="51"/>
      <c r="C31" s="52" t="s">
        <v>620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</row>
    <row r="32" spans="1:17" x14ac:dyDescent="0.2">
      <c r="A32" s="50" t="s">
        <v>56</v>
      </c>
      <c r="B32" s="51" t="s">
        <v>621</v>
      </c>
      <c r="C32" s="52" t="s">
        <v>622</v>
      </c>
      <c r="D32" s="56">
        <f>IFERROR(VLOOKUP($C32,'[36]01-02.2024'!$C:$E,2,FALSE),0)</f>
        <v>247543.63</v>
      </c>
      <c r="E32" s="56">
        <f>IFERROR(VLOOKUP($C32,'[36]01-02.2024'!$C:$E,3,FALSE),0)</f>
        <v>540697.32999999996</v>
      </c>
      <c r="F32" s="56">
        <f>IFERROR(VLOOKUP($C32,'[36]03-04.2024'!$C:$E,2,FALSE),0)</f>
        <v>270891.11</v>
      </c>
      <c r="G32" s="56">
        <f>IFERROR(VLOOKUP($C32,'[36]03-04.2024'!$C:$E,3,FALSE),0)</f>
        <v>125967.89</v>
      </c>
      <c r="H32" s="56">
        <f>IFERROR(VLOOKUP($C32,'[36]05-06.2024'!$C:$E,2,FALSE),0)</f>
        <v>49184.47</v>
      </c>
      <c r="I32" s="56">
        <f>IFERROR(VLOOKUP($C32,'[36]05-06.2024'!$C:$E,3,FALSE),0)</f>
        <v>214466.73</v>
      </c>
      <c r="J32" s="56">
        <f>IFERROR(VLOOKUP($C32,'[36]07-08.2024'!$C:$E,2,FALSE),0)</f>
        <v>88005.81</v>
      </c>
      <c r="K32" s="56">
        <f>IFERROR(VLOOKUP($C32,'[36]07-08.2024'!$C:$E,3,FALSE),0)</f>
        <v>41279.040000000001</v>
      </c>
      <c r="L32" s="56">
        <f>IFERROR(VLOOKUP($C32,'[36]09-10.2024'!$C:$E,2,FALSE),0)</f>
        <v>52073.15</v>
      </c>
      <c r="M32" s="56">
        <f>IFERROR(VLOOKUP($C32,'[36]09-10.2024'!$C:$E,3,FALSE),0)</f>
        <v>35457.53</v>
      </c>
      <c r="N32" s="56">
        <f>IFERROR(VLOOKUP($C32,'[36]11-12.2024'!$C:$E,2,FALSE),0)</f>
        <v>96227.9</v>
      </c>
      <c r="O32" s="56">
        <f>IFERROR(VLOOKUP($C32,'[36]11-12.2024'!$C:$E,3,FALSE),0)</f>
        <v>139735.54999999999</v>
      </c>
      <c r="P32" s="56">
        <v>57032.35</v>
      </c>
      <c r="Q32" s="56">
        <v>121765.04</v>
      </c>
    </row>
    <row r="33" spans="1:17" x14ac:dyDescent="0.2">
      <c r="A33" s="58"/>
      <c r="B33" s="59"/>
      <c r="C33" s="52" t="s">
        <v>623</v>
      </c>
      <c r="D33" s="60">
        <f>IFERROR(VLOOKUP($C33,'[36]01-02.2024'!$C:$E,2,FALSE),0)</f>
        <v>247543.63</v>
      </c>
      <c r="E33" s="60">
        <f>IFERROR(VLOOKUP($C33,'[36]01-02.2024'!$C:$E,3,FALSE),0)</f>
        <v>540697.32999999996</v>
      </c>
      <c r="F33" s="60">
        <f>IFERROR(VLOOKUP($C33,'[36]03-04.2024'!$C:$E,2,FALSE),0)</f>
        <v>270891.11</v>
      </c>
      <c r="G33" s="60">
        <f>IFERROR(VLOOKUP($C33,'[36]03-04.2024'!$C:$E,3,FALSE),0)</f>
        <v>125967.89</v>
      </c>
      <c r="H33" s="60">
        <f>IFERROR(VLOOKUP($C33,'[36]05-06.2024'!$C:$E,2,FALSE),0)</f>
        <v>49184.47</v>
      </c>
      <c r="I33" s="60">
        <f>IFERROR(VLOOKUP($C33,'[36]05-06.2024'!$C:$E,3,FALSE),0)</f>
        <v>214466.73</v>
      </c>
      <c r="J33" s="60">
        <f>IFERROR(VLOOKUP($C33,'[36]07-08.2024'!$C:$E,2,FALSE),0)</f>
        <v>88005.81</v>
      </c>
      <c r="K33" s="60">
        <f>IFERROR(VLOOKUP($C33,'[36]07-08.2024'!$C:$E,3,FALSE),0)</f>
        <v>41279.040000000001</v>
      </c>
      <c r="L33" s="60">
        <f>IFERROR(VLOOKUP($C33,'[36]09-10.2024'!$C:$E,2,FALSE),0)</f>
        <v>52073.15</v>
      </c>
      <c r="M33" s="60">
        <f>IFERROR(VLOOKUP($C33,'[36]09-10.2024'!$C:$E,3,FALSE),0)</f>
        <v>35457.53</v>
      </c>
      <c r="N33" s="60">
        <f>IFERROR(VLOOKUP($C33,'[36]11-12.2024'!$C:$E,2,FALSE),0)</f>
        <v>96227.9</v>
      </c>
      <c r="O33" s="60">
        <f>IFERROR(VLOOKUP($C33,'[36]11-12.2024'!$C:$E,3,FALSE),0)</f>
        <v>139735.54999999999</v>
      </c>
      <c r="P33" s="60">
        <v>57032.35</v>
      </c>
      <c r="Q33" s="60">
        <v>121765.04</v>
      </c>
    </row>
    <row r="34" spans="1:17" x14ac:dyDescent="0.2">
      <c r="A34" s="50" t="s">
        <v>61</v>
      </c>
      <c r="B34" s="51" t="s">
        <v>624</v>
      </c>
      <c r="C34" s="52" t="s">
        <v>625</v>
      </c>
      <c r="D34" s="53">
        <f>IFERROR(VLOOKUP($C34,'[36]01-02.2024'!$C:$E,2,FALSE),0)</f>
        <v>300</v>
      </c>
      <c r="E34" s="53">
        <f>IFERROR(VLOOKUP($C34,'[36]01-02.2024'!$C:$E,3,FALSE),0)</f>
        <v>300</v>
      </c>
      <c r="F34" s="53">
        <f>IFERROR(VLOOKUP($C34,'[36]03-04.2024'!$C:$E,2,FALSE),0)</f>
        <v>300</v>
      </c>
      <c r="G34" s="53">
        <f>IFERROR(VLOOKUP($C34,'[36]03-04.2024'!$C:$E,3,FALSE),0)</f>
        <v>300</v>
      </c>
      <c r="H34" s="53">
        <f>IFERROR(VLOOKUP($C34,'[36]05-06.2024'!$C:$E,2,FALSE),0)</f>
        <v>300</v>
      </c>
      <c r="I34" s="53">
        <f>IFERROR(VLOOKUP($C34,'[36]05-06.2024'!$C:$E,3,FALSE),0)</f>
        <v>300</v>
      </c>
      <c r="J34" s="53">
        <f>IFERROR(VLOOKUP($C34,'[36]07-08.2024'!$C:$E,2,FALSE),0)</f>
        <v>300</v>
      </c>
      <c r="K34" s="53">
        <f>IFERROR(VLOOKUP($C34,'[36]07-08.2024'!$C:$E,3,FALSE),0)</f>
        <v>300</v>
      </c>
      <c r="L34" s="53">
        <f>IFERROR(VLOOKUP($C34,'[36]09-10.2024'!$C:$E,2,FALSE),0)</f>
        <v>300</v>
      </c>
      <c r="M34" s="53">
        <f>IFERROR(VLOOKUP($C34,'[36]09-10.2024'!$C:$E,3,FALSE),0)</f>
        <v>300</v>
      </c>
      <c r="N34" s="53">
        <f>IFERROR(VLOOKUP($C34,'[36]11-12.2024'!$C:$E,2,FALSE),0)</f>
        <v>300</v>
      </c>
      <c r="O34" s="53">
        <f>IFERROR(VLOOKUP($C34,'[36]11-12.2024'!$C:$E,3,FALSE),0)</f>
        <v>300</v>
      </c>
      <c r="P34" s="53">
        <v>300</v>
      </c>
      <c r="Q34" s="53">
        <v>300</v>
      </c>
    </row>
    <row r="35" spans="1:17" x14ac:dyDescent="0.2">
      <c r="A35" s="58"/>
      <c r="B35" s="59"/>
      <c r="C35" s="52" t="s">
        <v>626</v>
      </c>
      <c r="D35" s="62">
        <f>IFERROR(VLOOKUP($C35,'[36]01-02.2024'!$C:$E,2,FALSE),0)</f>
        <v>300</v>
      </c>
      <c r="E35" s="62">
        <f>IFERROR(VLOOKUP($C35,'[36]01-02.2024'!$C:$E,3,FALSE),0)</f>
        <v>300</v>
      </c>
      <c r="F35" s="62">
        <f>IFERROR(VLOOKUP($C35,'[36]03-04.2024'!$C:$E,2,FALSE),0)</f>
        <v>300</v>
      </c>
      <c r="G35" s="62">
        <f>IFERROR(VLOOKUP($C35,'[36]03-04.2024'!$C:$E,3,FALSE),0)</f>
        <v>300</v>
      </c>
      <c r="H35" s="62">
        <f>IFERROR(VLOOKUP($C35,'[36]05-06.2024'!$C:$E,2,FALSE),0)</f>
        <v>300</v>
      </c>
      <c r="I35" s="62">
        <f>IFERROR(VLOOKUP($C35,'[36]05-06.2024'!$C:$E,3,FALSE),0)</f>
        <v>300</v>
      </c>
      <c r="J35" s="62">
        <f>IFERROR(VLOOKUP($C35,'[36]07-08.2024'!$C:$E,2,FALSE),0)</f>
        <v>300</v>
      </c>
      <c r="K35" s="62">
        <f>IFERROR(VLOOKUP($C35,'[36]07-08.2024'!$C:$E,3,FALSE),0)</f>
        <v>300</v>
      </c>
      <c r="L35" s="62">
        <f>IFERROR(VLOOKUP($C35,'[36]09-10.2024'!$C:$E,2,FALSE),0)</f>
        <v>300</v>
      </c>
      <c r="M35" s="62">
        <f>IFERROR(VLOOKUP($C35,'[36]09-10.2024'!$C:$E,3,FALSE),0)</f>
        <v>300</v>
      </c>
      <c r="N35" s="62">
        <f>IFERROR(VLOOKUP($C35,'[36]11-12.2024'!$C:$E,2,FALSE),0)</f>
        <v>300</v>
      </c>
      <c r="O35" s="62">
        <f>IFERROR(VLOOKUP($C35,'[36]11-12.2024'!$C:$E,3,FALSE),0)</f>
        <v>300</v>
      </c>
      <c r="P35" s="62">
        <v>300</v>
      </c>
      <c r="Q35" s="62">
        <v>300</v>
      </c>
    </row>
    <row r="36" spans="1:17" x14ac:dyDescent="0.2">
      <c r="A36" s="50" t="s">
        <v>56</v>
      </c>
      <c r="B36" s="51" t="s">
        <v>627</v>
      </c>
      <c r="C36" s="52" t="s">
        <v>628</v>
      </c>
      <c r="D36" s="56">
        <f>IFERROR(VLOOKUP($C36,'[36]01-02.2024'!$C:$E,2,FALSE),0)</f>
        <v>3297497.2</v>
      </c>
      <c r="E36" s="56">
        <f>IFERROR(VLOOKUP($C36,'[36]01-02.2024'!$C:$E,3,FALSE),0)</f>
        <v>4287929.53</v>
      </c>
      <c r="F36" s="56">
        <f>IFERROR(VLOOKUP($C36,'[36]03-04.2024'!$C:$E,2,FALSE),0)</f>
        <v>3687731.42</v>
      </c>
      <c r="G36" s="56">
        <f>IFERROR(VLOOKUP($C36,'[36]03-04.2024'!$C:$E,3,FALSE),0)</f>
        <v>3126013.01</v>
      </c>
      <c r="H36" s="56">
        <f>IFERROR(VLOOKUP($C36,'[36]05-06.2024'!$C:$E,2,FALSE),0)</f>
        <v>2899741.34</v>
      </c>
      <c r="I36" s="56">
        <f>IFERROR(VLOOKUP($C36,'[36]05-06.2024'!$C:$E,3,FALSE),0)</f>
        <v>2650743.65</v>
      </c>
      <c r="J36" s="56">
        <f>IFERROR(VLOOKUP($C36,'[36]07-08.2024'!$C:$E,2,FALSE),0)</f>
        <v>2447733.16</v>
      </c>
      <c r="K36" s="56">
        <f>IFERROR(VLOOKUP($C36,'[36]07-08.2024'!$C:$E,3,FALSE),0)</f>
        <v>2244788.67</v>
      </c>
      <c r="L36" s="56">
        <f>IFERROR(VLOOKUP($C36,'[36]09-10.2024'!$C:$E,2,FALSE),0)</f>
        <v>2151782.19</v>
      </c>
      <c r="M36" s="56">
        <f>IFERROR(VLOOKUP($C36,'[36]09-10.2024'!$C:$E,3,FALSE),0)</f>
        <v>2000217.94</v>
      </c>
      <c r="N36" s="56">
        <f>IFERROR(VLOOKUP($C36,'[36]11-12.2024'!$C:$E,2,FALSE),0)</f>
        <v>2129426.38</v>
      </c>
      <c r="O36" s="56">
        <f>IFERROR(VLOOKUP($C36,'[36]11-12.2024'!$C:$E,3,FALSE),0)</f>
        <v>2587542.0099999998</v>
      </c>
      <c r="P36" s="56">
        <v>3487943.03</v>
      </c>
      <c r="Q36" s="56">
        <v>4637265.42</v>
      </c>
    </row>
    <row r="37" spans="1:17" x14ac:dyDescent="0.2">
      <c r="A37" s="58"/>
      <c r="B37" s="59"/>
      <c r="C37" s="52" t="s">
        <v>629</v>
      </c>
      <c r="D37" s="60">
        <f>IFERROR(VLOOKUP($C37,'[36]01-02.2024'!$C:$E,2,FALSE),0)</f>
        <v>3297497.2</v>
      </c>
      <c r="E37" s="60">
        <f>IFERROR(VLOOKUP($C37,'[36]01-02.2024'!$C:$E,3,FALSE),0)</f>
        <v>4287929.53</v>
      </c>
      <c r="F37" s="60">
        <f>IFERROR(VLOOKUP($C37,'[36]03-04.2024'!$C:$E,2,FALSE),0)</f>
        <v>3687731.42</v>
      </c>
      <c r="G37" s="60">
        <f>IFERROR(VLOOKUP($C37,'[36]03-04.2024'!$C:$E,3,FALSE),0)</f>
        <v>3126013.01</v>
      </c>
      <c r="H37" s="60">
        <f>IFERROR(VLOOKUP($C37,'[36]05-06.2024'!$C:$E,2,FALSE),0)</f>
        <v>2899741.34</v>
      </c>
      <c r="I37" s="60">
        <f>IFERROR(VLOOKUP($C37,'[36]05-06.2024'!$C:$E,3,FALSE),0)</f>
        <v>2650743.65</v>
      </c>
      <c r="J37" s="60">
        <f>IFERROR(VLOOKUP($C37,'[36]07-08.2024'!$C:$E,2,FALSE),0)</f>
        <v>2447733.16</v>
      </c>
      <c r="K37" s="60">
        <f>IFERROR(VLOOKUP($C37,'[36]07-08.2024'!$C:$E,3,FALSE),0)</f>
        <v>2244788.67</v>
      </c>
      <c r="L37" s="60">
        <f>IFERROR(VLOOKUP($C37,'[36]09-10.2024'!$C:$E,2,FALSE),0)</f>
        <v>2151782.19</v>
      </c>
      <c r="M37" s="60">
        <f>IFERROR(VLOOKUP($C37,'[36]09-10.2024'!$C:$E,3,FALSE),0)</f>
        <v>2000217.94</v>
      </c>
      <c r="N37" s="60">
        <f>IFERROR(VLOOKUP($C37,'[36]11-12.2024'!$C:$E,2,FALSE),0)</f>
        <v>2129426.38</v>
      </c>
      <c r="O37" s="60">
        <f>IFERROR(VLOOKUP($C37,'[36]11-12.2024'!$C:$E,3,FALSE),0)</f>
        <v>2587542.0099999998</v>
      </c>
      <c r="P37" s="60">
        <v>3487943.03</v>
      </c>
      <c r="Q37" s="60">
        <v>4637265.42</v>
      </c>
    </row>
    <row r="38" spans="1:17" x14ac:dyDescent="0.2">
      <c r="A38" s="50" t="s">
        <v>61</v>
      </c>
      <c r="B38" s="51" t="s">
        <v>630</v>
      </c>
      <c r="C38" s="52" t="s">
        <v>631</v>
      </c>
      <c r="D38" s="56">
        <f>IFERROR(VLOOKUP($C38,'[36]01-02.2024'!$C:$E,2,FALSE),0)</f>
        <v>159951.49</v>
      </c>
      <c r="E38" s="56">
        <f>IFERROR(VLOOKUP($C38,'[36]01-02.2024'!$C:$E,3,FALSE),0)</f>
        <v>161589.72</v>
      </c>
      <c r="F38" s="56">
        <f>IFERROR(VLOOKUP($C38,'[36]03-04.2024'!$C:$E,2,FALSE),0)</f>
        <v>219855.71</v>
      </c>
      <c r="G38" s="56">
        <f>IFERROR(VLOOKUP($C38,'[36]03-04.2024'!$C:$E,3,FALSE),0)</f>
        <v>161073.69</v>
      </c>
      <c r="H38" s="56">
        <f>IFERROR(VLOOKUP($C38,'[36]05-06.2024'!$C:$E,2,FALSE),0)</f>
        <v>212595.82</v>
      </c>
      <c r="I38" s="56">
        <f>IFERROR(VLOOKUP($C38,'[36]05-06.2024'!$C:$E,3,FALSE),0)</f>
        <v>190096.07</v>
      </c>
      <c r="J38" s="56">
        <f>IFERROR(VLOOKUP($C38,'[36]07-08.2024'!$C:$E,2,FALSE),0)</f>
        <v>163584.07</v>
      </c>
      <c r="K38" s="56">
        <f>IFERROR(VLOOKUP($C38,'[36]07-08.2024'!$C:$E,3,FALSE),0)</f>
        <v>169388.44</v>
      </c>
      <c r="L38" s="56">
        <f>IFERROR(VLOOKUP($C38,'[36]09-10.2024'!$C:$E,2,FALSE),0)</f>
        <v>417463.76</v>
      </c>
      <c r="M38" s="56">
        <f>IFERROR(VLOOKUP($C38,'[36]09-10.2024'!$C:$E,3,FALSE),0)</f>
        <v>477282.54</v>
      </c>
      <c r="N38" s="56">
        <f>IFERROR(VLOOKUP($C38,'[36]11-12.2024'!$C:$E,2,FALSE),0)</f>
        <v>502789.27</v>
      </c>
      <c r="O38" s="56">
        <f>IFERROR(VLOOKUP($C38,'[36]11-12.2024'!$C:$E,3,FALSE),0)</f>
        <v>513152.22</v>
      </c>
      <c r="P38" s="56">
        <v>524958.12</v>
      </c>
      <c r="Q38" s="56">
        <v>535550.25</v>
      </c>
    </row>
    <row r="39" spans="1:17" x14ac:dyDescent="0.2">
      <c r="A39" s="58"/>
      <c r="B39" s="59"/>
      <c r="C39" s="52" t="s">
        <v>632</v>
      </c>
      <c r="D39" s="60">
        <f>IFERROR(VLOOKUP($C39,'[36]01-02.2024'!$C:$E,2,FALSE),0)</f>
        <v>159951.49</v>
      </c>
      <c r="E39" s="60">
        <f>IFERROR(VLOOKUP($C39,'[36]01-02.2024'!$C:$E,3,FALSE),0)</f>
        <v>161589.72</v>
      </c>
      <c r="F39" s="60">
        <f>IFERROR(VLOOKUP($C39,'[36]03-04.2024'!$C:$E,2,FALSE),0)</f>
        <v>219855.71</v>
      </c>
      <c r="G39" s="60">
        <f>IFERROR(VLOOKUP($C39,'[36]03-04.2024'!$C:$E,3,FALSE),0)</f>
        <v>161073.69</v>
      </c>
      <c r="H39" s="60">
        <f>IFERROR(VLOOKUP($C39,'[36]05-06.2024'!$C:$E,2,FALSE),0)</f>
        <v>212595.82</v>
      </c>
      <c r="I39" s="60">
        <f>IFERROR(VLOOKUP($C39,'[36]05-06.2024'!$C:$E,3,FALSE),0)</f>
        <v>190096.07</v>
      </c>
      <c r="J39" s="60">
        <f>IFERROR(VLOOKUP($C39,'[36]07-08.2024'!$C:$E,2,FALSE),0)</f>
        <v>163584.07</v>
      </c>
      <c r="K39" s="60">
        <f>IFERROR(VLOOKUP($C39,'[36]07-08.2024'!$C:$E,3,FALSE),0)</f>
        <v>169388.44</v>
      </c>
      <c r="L39" s="60">
        <f>IFERROR(VLOOKUP($C39,'[36]09-10.2024'!$C:$E,2,FALSE),0)</f>
        <v>417463.76</v>
      </c>
      <c r="M39" s="60">
        <f>IFERROR(VLOOKUP($C39,'[36]09-10.2024'!$C:$E,3,FALSE),0)</f>
        <v>477282.54</v>
      </c>
      <c r="N39" s="60">
        <f>IFERROR(VLOOKUP($C39,'[36]11-12.2024'!$C:$E,2,FALSE),0)</f>
        <v>502789.27</v>
      </c>
      <c r="O39" s="60">
        <f>IFERROR(VLOOKUP($C39,'[36]11-12.2024'!$C:$E,3,FALSE),0)</f>
        <v>513152.22</v>
      </c>
      <c r="P39" s="60">
        <v>524958.12</v>
      </c>
      <c r="Q39" s="60">
        <v>535550.25</v>
      </c>
    </row>
    <row r="40" spans="1:17" x14ac:dyDescent="0.2">
      <c r="A40" s="50" t="s">
        <v>56</v>
      </c>
      <c r="B40" s="51" t="s">
        <v>633</v>
      </c>
      <c r="C40" s="52" t="s">
        <v>634</v>
      </c>
      <c r="D40" s="56">
        <f>IFERROR(VLOOKUP($C40,'[36]01-02.2024'!$C:$E,2,FALSE),0)</f>
        <v>-800170.95</v>
      </c>
      <c r="E40" s="56">
        <f>IFERROR(VLOOKUP($C40,'[36]01-02.2024'!$C:$E,3,FALSE),0)</f>
        <v>-833787.46</v>
      </c>
      <c r="F40" s="56">
        <f>IFERROR(VLOOKUP($C40,'[36]03-04.2024'!$C:$E,2,FALSE),0)</f>
        <v>-736826.92</v>
      </c>
      <c r="G40" s="56">
        <f>IFERROR(VLOOKUP($C40,'[36]03-04.2024'!$C:$E,3,FALSE),0)</f>
        <v>-741635.21</v>
      </c>
      <c r="H40" s="56">
        <f>IFERROR(VLOOKUP($C40,'[36]05-06.2024'!$C:$E,2,FALSE),0)</f>
        <v>-757865.13</v>
      </c>
      <c r="I40" s="56">
        <f>IFERROR(VLOOKUP($C40,'[36]05-06.2024'!$C:$E,3,FALSE),0)</f>
        <v>-759257.05</v>
      </c>
      <c r="J40" s="56">
        <f>IFERROR(VLOOKUP($C40,'[36]07-08.2024'!$C:$E,2,FALSE),0)</f>
        <v>-748770.91</v>
      </c>
      <c r="K40" s="56">
        <f>IFERROR(VLOOKUP($C40,'[36]07-08.2024'!$C:$E,3,FALSE),0)</f>
        <v>-614532.73</v>
      </c>
      <c r="L40" s="56">
        <f>IFERROR(VLOOKUP($C40,'[36]09-10.2024'!$C:$E,2,FALSE),0)</f>
        <v>-542285.73</v>
      </c>
      <c r="M40" s="56">
        <f>IFERROR(VLOOKUP($C40,'[36]09-10.2024'!$C:$E,3,FALSE),0)</f>
        <v>-478349.59</v>
      </c>
      <c r="N40" s="56">
        <f>IFERROR(VLOOKUP($C40,'[36]11-12.2024'!$C:$E,2,FALSE),0)</f>
        <v>-462807.32</v>
      </c>
      <c r="O40" s="56">
        <f>IFERROR(VLOOKUP($C40,'[36]11-12.2024'!$C:$E,3,FALSE),0)</f>
        <v>-478167.72</v>
      </c>
      <c r="P40" s="56">
        <v>-545579.68999999994</v>
      </c>
      <c r="Q40" s="56">
        <v>-602898.02</v>
      </c>
    </row>
    <row r="41" spans="1:17" x14ac:dyDescent="0.2">
      <c r="A41" s="58"/>
      <c r="B41" s="59"/>
      <c r="C41" s="52" t="s">
        <v>635</v>
      </c>
      <c r="D41" s="60">
        <f>IFERROR(VLOOKUP($C41,'[36]01-02.2024'!$C:$E,2,FALSE),0)</f>
        <v>-800170.95</v>
      </c>
      <c r="E41" s="60">
        <f>IFERROR(VLOOKUP($C41,'[36]01-02.2024'!$C:$E,3,FALSE),0)</f>
        <v>-833787.46</v>
      </c>
      <c r="F41" s="60">
        <f>IFERROR(VLOOKUP($C41,'[36]03-04.2024'!$C:$E,2,FALSE),0)</f>
        <v>-736826.92</v>
      </c>
      <c r="G41" s="60">
        <f>IFERROR(VLOOKUP($C41,'[36]03-04.2024'!$C:$E,3,FALSE),0)</f>
        <v>-741635.21</v>
      </c>
      <c r="H41" s="60">
        <f>IFERROR(VLOOKUP($C41,'[36]05-06.2024'!$C:$E,2,FALSE),0)</f>
        <v>-757865.13</v>
      </c>
      <c r="I41" s="60">
        <f>IFERROR(VLOOKUP($C41,'[36]05-06.2024'!$C:$E,3,FALSE),0)</f>
        <v>-759257.05</v>
      </c>
      <c r="J41" s="60">
        <f>IFERROR(VLOOKUP($C41,'[36]07-08.2024'!$C:$E,2,FALSE),0)</f>
        <v>-748770.91</v>
      </c>
      <c r="K41" s="60">
        <f>IFERROR(VLOOKUP($C41,'[36]07-08.2024'!$C:$E,3,FALSE),0)</f>
        <v>-614532.73</v>
      </c>
      <c r="L41" s="60">
        <f>IFERROR(VLOOKUP($C41,'[36]09-10.2024'!$C:$E,2,FALSE),0)</f>
        <v>-542285.73</v>
      </c>
      <c r="M41" s="60">
        <f>IFERROR(VLOOKUP($C41,'[36]09-10.2024'!$C:$E,3,FALSE),0)</f>
        <v>-478349.59</v>
      </c>
      <c r="N41" s="60">
        <f>IFERROR(VLOOKUP($C41,'[36]11-12.2024'!$C:$E,2,FALSE),0)</f>
        <v>-462807.32</v>
      </c>
      <c r="O41" s="60">
        <f>IFERROR(VLOOKUP($C41,'[36]11-12.2024'!$C:$E,3,FALSE),0)</f>
        <v>-478167.72</v>
      </c>
      <c r="P41" s="60">
        <v>-545579.68999999994</v>
      </c>
      <c r="Q41" s="60">
        <v>-602898.02</v>
      </c>
    </row>
    <row r="42" spans="1:17" x14ac:dyDescent="0.2">
      <c r="A42" s="50" t="s">
        <v>56</v>
      </c>
      <c r="B42" s="51" t="s">
        <v>636</v>
      </c>
      <c r="C42" s="52" t="s">
        <v>637</v>
      </c>
      <c r="D42" s="56">
        <f>IFERROR(VLOOKUP($C42,'[36]01-02.2024'!$C:$E,2,FALSE),0)</f>
        <v>676685.67</v>
      </c>
      <c r="E42" s="56">
        <f>IFERROR(VLOOKUP($C42,'[36]01-02.2024'!$C:$E,3,FALSE),0)</f>
        <v>478292.28</v>
      </c>
      <c r="F42" s="56">
        <f>IFERROR(VLOOKUP($C42,'[36]03-04.2024'!$C:$E,2,FALSE),0)</f>
        <v>478572.6</v>
      </c>
      <c r="G42" s="56">
        <f>IFERROR(VLOOKUP($C42,'[36]03-04.2024'!$C:$E,3,FALSE),0)</f>
        <v>204558.07</v>
      </c>
      <c r="H42" s="56">
        <f>IFERROR(VLOOKUP($C42,'[36]05-06.2024'!$C:$E,2,FALSE),0)</f>
        <v>244478.51</v>
      </c>
      <c r="I42" s="56">
        <f>IFERROR(VLOOKUP($C42,'[36]05-06.2024'!$C:$E,3,FALSE),0)</f>
        <v>341220.19</v>
      </c>
      <c r="J42" s="56">
        <f>IFERROR(VLOOKUP($C42,'[36]07-08.2024'!$C:$E,2,FALSE),0)</f>
        <v>401121.54</v>
      </c>
      <c r="K42" s="56">
        <f>IFERROR(VLOOKUP($C42,'[36]07-08.2024'!$C:$E,3,FALSE),0)</f>
        <v>193593.78</v>
      </c>
      <c r="L42" s="56">
        <f>IFERROR(VLOOKUP($C42,'[36]09-10.2024'!$C:$E,2,FALSE),0)</f>
        <v>151673.98000000001</v>
      </c>
      <c r="M42" s="56">
        <f>IFERROR(VLOOKUP($C42,'[36]09-10.2024'!$C:$E,3,FALSE),0)</f>
        <v>400028.85</v>
      </c>
      <c r="N42" s="56">
        <f>IFERROR(VLOOKUP($C42,'[36]11-12.2024'!$C:$E,2,FALSE),0)</f>
        <v>274768.57</v>
      </c>
      <c r="O42" s="56">
        <f>IFERROR(VLOOKUP($C42,'[36]11-12.2024'!$C:$E,3,FALSE),0)</f>
        <v>22555.34</v>
      </c>
      <c r="P42" s="56">
        <v>67911.710000000006</v>
      </c>
      <c r="Q42" s="56">
        <v>388330.53</v>
      </c>
    </row>
    <row r="43" spans="1:17" x14ac:dyDescent="0.2">
      <c r="A43" s="58"/>
      <c r="B43" s="59"/>
      <c r="C43" s="52" t="s">
        <v>638</v>
      </c>
      <c r="D43" s="60">
        <f>IFERROR(VLOOKUP($C43,'[36]01-02.2024'!$C:$E,2,FALSE),0)</f>
        <v>676685.67</v>
      </c>
      <c r="E43" s="60">
        <f>IFERROR(VLOOKUP($C43,'[36]01-02.2024'!$C:$E,3,FALSE),0)</f>
        <v>478292.28</v>
      </c>
      <c r="F43" s="60">
        <f>IFERROR(VLOOKUP($C43,'[36]03-04.2024'!$C:$E,2,FALSE),0)</f>
        <v>478572.6</v>
      </c>
      <c r="G43" s="60">
        <f>IFERROR(VLOOKUP($C43,'[36]03-04.2024'!$C:$E,3,FALSE),0)</f>
        <v>204558.07</v>
      </c>
      <c r="H43" s="60">
        <f>IFERROR(VLOOKUP($C43,'[36]05-06.2024'!$C:$E,2,FALSE),0)</f>
        <v>244478.51</v>
      </c>
      <c r="I43" s="60">
        <f>IFERROR(VLOOKUP($C43,'[36]05-06.2024'!$C:$E,3,FALSE),0)</f>
        <v>341220.19</v>
      </c>
      <c r="J43" s="60">
        <f>IFERROR(VLOOKUP($C43,'[36]07-08.2024'!$C:$E,2,FALSE),0)</f>
        <v>401121.54</v>
      </c>
      <c r="K43" s="60">
        <f>IFERROR(VLOOKUP($C43,'[36]07-08.2024'!$C:$E,3,FALSE),0)</f>
        <v>193593.78</v>
      </c>
      <c r="L43" s="60">
        <f>IFERROR(VLOOKUP($C43,'[36]09-10.2024'!$C:$E,2,FALSE),0)</f>
        <v>151673.98000000001</v>
      </c>
      <c r="M43" s="60">
        <f>IFERROR(VLOOKUP($C43,'[36]09-10.2024'!$C:$E,3,FALSE),0)</f>
        <v>400028.85</v>
      </c>
      <c r="N43" s="60">
        <f>IFERROR(VLOOKUP($C43,'[36]11-12.2024'!$C:$E,2,FALSE),0)</f>
        <v>274768.57</v>
      </c>
      <c r="O43" s="60">
        <f>IFERROR(VLOOKUP($C43,'[36]11-12.2024'!$C:$E,3,FALSE),0)</f>
        <v>22555.34</v>
      </c>
      <c r="P43" s="60">
        <v>67911.710000000006</v>
      </c>
      <c r="Q43" s="60">
        <v>388330.53</v>
      </c>
    </row>
    <row r="44" spans="1:17" x14ac:dyDescent="0.2">
      <c r="A44" s="50" t="s">
        <v>56</v>
      </c>
      <c r="B44" s="51" t="s">
        <v>639</v>
      </c>
      <c r="C44" s="52" t="s">
        <v>640</v>
      </c>
      <c r="D44" s="56">
        <f>IFERROR(VLOOKUP($C44,'[36]01-02.2024'!$C:$E,2,FALSE),0)</f>
        <v>1169108.9099999999</v>
      </c>
      <c r="E44" s="56">
        <f>IFERROR(VLOOKUP($C44,'[36]01-02.2024'!$C:$E,3,FALSE),0)</f>
        <v>1176917.3799999999</v>
      </c>
      <c r="F44" s="56">
        <f>IFERROR(VLOOKUP($C44,'[36]03-04.2024'!$C:$E,2,FALSE),0)</f>
        <v>1192355.57</v>
      </c>
      <c r="G44" s="56">
        <f>IFERROR(VLOOKUP($C44,'[36]03-04.2024'!$C:$E,3,FALSE),0)</f>
        <v>1207221.77</v>
      </c>
      <c r="H44" s="56">
        <f>IFERROR(VLOOKUP($C44,'[36]05-06.2024'!$C:$E,2,FALSE),0)</f>
        <v>1409732.02</v>
      </c>
      <c r="I44" s="56">
        <f>IFERROR(VLOOKUP($C44,'[36]05-06.2024'!$C:$E,3,FALSE),0)</f>
        <v>1429162.25</v>
      </c>
      <c r="J44" s="56">
        <f>IFERROR(VLOOKUP($C44,'[36]07-08.2024'!$C:$E,2,FALSE),0)</f>
        <v>1405798.74</v>
      </c>
      <c r="K44" s="56">
        <f>IFERROR(VLOOKUP($C44,'[36]07-08.2024'!$C:$E,3,FALSE),0)</f>
        <v>1412182.49</v>
      </c>
      <c r="L44" s="56">
        <f>IFERROR(VLOOKUP($C44,'[36]09-10.2024'!$C:$E,2,FALSE),0)</f>
        <v>1404434.95</v>
      </c>
      <c r="M44" s="56">
        <f>IFERROR(VLOOKUP($C44,'[36]09-10.2024'!$C:$E,3,FALSE),0)</f>
        <v>1357713.16</v>
      </c>
      <c r="N44" s="56">
        <f>IFERROR(VLOOKUP($C44,'[36]11-12.2024'!$C:$E,2,FALSE),0)</f>
        <v>946464.4</v>
      </c>
      <c r="O44" s="56">
        <f>IFERROR(VLOOKUP($C44,'[36]11-12.2024'!$C:$E,3,FALSE),0)</f>
        <v>1086857.52</v>
      </c>
      <c r="P44" s="56">
        <v>1079573.3400000001</v>
      </c>
      <c r="Q44" s="56">
        <v>1099523.6000000001</v>
      </c>
    </row>
    <row r="45" spans="1:17" x14ac:dyDescent="0.2">
      <c r="A45" s="58"/>
      <c r="B45" s="59"/>
      <c r="C45" s="52" t="s">
        <v>641</v>
      </c>
      <c r="D45" s="60">
        <f>IFERROR(VLOOKUP($C45,'[36]01-02.2024'!$C:$E,2,FALSE),0)</f>
        <v>1169108.9099999999</v>
      </c>
      <c r="E45" s="60">
        <f>IFERROR(VLOOKUP($C45,'[36]01-02.2024'!$C:$E,3,FALSE),0)</f>
        <v>1176917.3799999999</v>
      </c>
      <c r="F45" s="60">
        <f>IFERROR(VLOOKUP($C45,'[36]03-04.2024'!$C:$E,2,FALSE),0)</f>
        <v>1192355.57</v>
      </c>
      <c r="G45" s="60">
        <f>IFERROR(VLOOKUP($C45,'[36]03-04.2024'!$C:$E,3,FALSE),0)</f>
        <v>1207221.77</v>
      </c>
      <c r="H45" s="60">
        <f>IFERROR(VLOOKUP($C45,'[36]05-06.2024'!$C:$E,2,FALSE),0)</f>
        <v>1409732.02</v>
      </c>
      <c r="I45" s="60">
        <f>IFERROR(VLOOKUP($C45,'[36]05-06.2024'!$C:$E,3,FALSE),0)</f>
        <v>1429162.25</v>
      </c>
      <c r="J45" s="60">
        <f>IFERROR(VLOOKUP($C45,'[36]07-08.2024'!$C:$E,2,FALSE),0)</f>
        <v>1405798.74</v>
      </c>
      <c r="K45" s="60">
        <f>IFERROR(VLOOKUP($C45,'[36]07-08.2024'!$C:$E,3,FALSE),0)</f>
        <v>1412182.49</v>
      </c>
      <c r="L45" s="60">
        <f>IFERROR(VLOOKUP($C45,'[36]09-10.2024'!$C:$E,2,FALSE),0)</f>
        <v>1404434.95</v>
      </c>
      <c r="M45" s="60">
        <f>IFERROR(VLOOKUP($C45,'[36]09-10.2024'!$C:$E,3,FALSE),0)</f>
        <v>1357713.16</v>
      </c>
      <c r="N45" s="60">
        <f>IFERROR(VLOOKUP($C45,'[36]11-12.2024'!$C:$E,2,FALSE),0)</f>
        <v>946464.4</v>
      </c>
      <c r="O45" s="60">
        <f>IFERROR(VLOOKUP($C45,'[36]11-12.2024'!$C:$E,3,FALSE),0)</f>
        <v>1086857.52</v>
      </c>
      <c r="P45" s="60">
        <v>1079573.3400000001</v>
      </c>
      <c r="Q45" s="60">
        <v>1099523.6000000001</v>
      </c>
    </row>
    <row r="46" spans="1:17" x14ac:dyDescent="0.2">
      <c r="A46" s="50" t="s">
        <v>61</v>
      </c>
      <c r="B46" s="51" t="s">
        <v>642</v>
      </c>
      <c r="C46" s="52" t="s">
        <v>643</v>
      </c>
      <c r="D46" s="56">
        <f>IFERROR(VLOOKUP($C46,'[36]01-02.2024'!$C:$E,2,FALSE),0)</f>
        <v>1532134.21</v>
      </c>
      <c r="E46" s="56">
        <f>IFERROR(VLOOKUP($C46,'[36]01-02.2024'!$C:$E,3,FALSE),0)</f>
        <v>1241623.6100000001</v>
      </c>
      <c r="F46" s="56">
        <f>IFERROR(VLOOKUP($C46,'[36]03-04.2024'!$C:$E,2,FALSE),0)</f>
        <v>1336275.8</v>
      </c>
      <c r="G46" s="56">
        <f>IFERROR(VLOOKUP($C46,'[36]03-04.2024'!$C:$E,3,FALSE),0)</f>
        <v>1425297.29</v>
      </c>
      <c r="H46" s="56">
        <f>IFERROR(VLOOKUP($C46,'[36]05-06.2024'!$C:$E,2,FALSE),0)</f>
        <v>2274045.1800000002</v>
      </c>
      <c r="I46" s="56">
        <f>IFERROR(VLOOKUP($C46,'[36]05-06.2024'!$C:$E,3,FALSE),0)</f>
        <v>2386025.02</v>
      </c>
      <c r="J46" s="56">
        <f>IFERROR(VLOOKUP($C46,'[36]07-08.2024'!$C:$E,2,FALSE),0)</f>
        <v>2372763.7599999998</v>
      </c>
      <c r="K46" s="56">
        <f>IFERROR(VLOOKUP($C46,'[36]07-08.2024'!$C:$E,3,FALSE),0)</f>
        <v>2372763.7599999998</v>
      </c>
      <c r="L46" s="56">
        <f>IFERROR(VLOOKUP($C46,'[36]09-10.2024'!$C:$E,2,FALSE),0)</f>
        <v>2372763.7599999998</v>
      </c>
      <c r="M46" s="56">
        <f>IFERROR(VLOOKUP($C46,'[36]09-10.2024'!$C:$E,3,FALSE),0)</f>
        <v>2372763.7599999998</v>
      </c>
      <c r="N46" s="56">
        <f>IFERROR(VLOOKUP($C46,'[36]11-12.2024'!$C:$E,2,FALSE),0)</f>
        <v>2372763.7599999998</v>
      </c>
      <c r="O46" s="56">
        <f>IFERROR(VLOOKUP($C46,'[36]11-12.2024'!$C:$E,3,FALSE),0)</f>
        <v>1637940.52</v>
      </c>
      <c r="P46" s="56">
        <v>1425751.93</v>
      </c>
      <c r="Q46" s="56">
        <v>1028557.96</v>
      </c>
    </row>
    <row r="47" spans="1:17" x14ac:dyDescent="0.2">
      <c r="A47" s="58"/>
      <c r="B47" s="59"/>
      <c r="C47" s="52" t="s">
        <v>644</v>
      </c>
      <c r="D47" s="60">
        <f>IFERROR(VLOOKUP($C47,'[36]01-02.2024'!$C:$E,2,FALSE),0)</f>
        <v>1532134.21</v>
      </c>
      <c r="E47" s="60">
        <f>IFERROR(VLOOKUP($C47,'[36]01-02.2024'!$C:$E,3,FALSE),0)</f>
        <v>1241623.6100000001</v>
      </c>
      <c r="F47" s="60">
        <f>IFERROR(VLOOKUP($C47,'[36]03-04.2024'!$C:$E,2,FALSE),0)</f>
        <v>1336275.8</v>
      </c>
      <c r="G47" s="60">
        <f>IFERROR(VLOOKUP($C47,'[36]03-04.2024'!$C:$E,3,FALSE),0)</f>
        <v>1425297.29</v>
      </c>
      <c r="H47" s="60">
        <f>IFERROR(VLOOKUP($C47,'[36]05-06.2024'!$C:$E,2,FALSE),0)</f>
        <v>2274045.1800000002</v>
      </c>
      <c r="I47" s="60">
        <f>IFERROR(VLOOKUP($C47,'[36]05-06.2024'!$C:$E,3,FALSE),0)</f>
        <v>2386025.02</v>
      </c>
      <c r="J47" s="60">
        <f>IFERROR(VLOOKUP($C47,'[36]07-08.2024'!$C:$E,2,FALSE),0)</f>
        <v>2372763.7599999998</v>
      </c>
      <c r="K47" s="60">
        <f>IFERROR(VLOOKUP($C47,'[36]07-08.2024'!$C:$E,3,FALSE),0)</f>
        <v>2372763.7599999998</v>
      </c>
      <c r="L47" s="60">
        <f>IFERROR(VLOOKUP($C47,'[36]09-10.2024'!$C:$E,2,FALSE),0)</f>
        <v>2372763.7599999998</v>
      </c>
      <c r="M47" s="60">
        <f>IFERROR(VLOOKUP($C47,'[36]09-10.2024'!$C:$E,3,FALSE),0)</f>
        <v>2372763.7599999998</v>
      </c>
      <c r="N47" s="60">
        <f>IFERROR(VLOOKUP($C47,'[36]11-12.2024'!$C:$E,2,FALSE),0)</f>
        <v>2372763.7599999998</v>
      </c>
      <c r="O47" s="60">
        <f>IFERROR(VLOOKUP($C47,'[36]11-12.2024'!$C:$E,3,FALSE),0)</f>
        <v>1637940.52</v>
      </c>
      <c r="P47" s="60">
        <v>1425751.93</v>
      </c>
      <c r="Q47" s="60">
        <v>1028557.96</v>
      </c>
    </row>
    <row r="48" spans="1:17" x14ac:dyDescent="0.2">
      <c r="A48" s="50" t="s">
        <v>61</v>
      </c>
      <c r="B48" s="51" t="s">
        <v>645</v>
      </c>
      <c r="C48" s="52" t="s">
        <v>646</v>
      </c>
      <c r="D48" s="56">
        <f>IFERROR(VLOOKUP($C48,'[36]01-02.2024'!$C:$E,2,FALSE),0)</f>
        <v>94143.42</v>
      </c>
      <c r="E48" s="56">
        <f>IFERROR(VLOOKUP($C48,'[36]01-02.2024'!$C:$E,3,FALSE),0)</f>
        <v>83658.12</v>
      </c>
      <c r="F48" s="56">
        <f>IFERROR(VLOOKUP($C48,'[36]03-04.2024'!$C:$E,2,FALSE),0)</f>
        <v>89546.08</v>
      </c>
      <c r="G48" s="56">
        <f>IFERROR(VLOOKUP($C48,'[36]03-04.2024'!$C:$E,3,FALSE),0)</f>
        <v>81939.59</v>
      </c>
      <c r="H48" s="56">
        <f>IFERROR(VLOOKUP($C48,'[36]05-06.2024'!$C:$E,2,FALSE),0)</f>
        <v>73498.080000000002</v>
      </c>
      <c r="I48" s="56">
        <f>IFERROR(VLOOKUP($C48,'[36]05-06.2024'!$C:$E,3,FALSE),0)</f>
        <v>49684.21</v>
      </c>
      <c r="J48" s="56">
        <f>IFERROR(VLOOKUP($C48,'[36]07-08.2024'!$C:$E,2,FALSE),0)</f>
        <v>139659.01999999999</v>
      </c>
      <c r="K48" s="56">
        <f>IFERROR(VLOOKUP($C48,'[36]07-08.2024'!$C:$E,3,FALSE),0)</f>
        <v>128458.35</v>
      </c>
      <c r="L48" s="56">
        <f>IFERROR(VLOOKUP($C48,'[36]09-10.2024'!$C:$E,2,FALSE),0)</f>
        <v>114952.11</v>
      </c>
      <c r="M48" s="56">
        <f>IFERROR(VLOOKUP($C48,'[36]09-10.2024'!$C:$E,3,FALSE),0)</f>
        <v>97363.75</v>
      </c>
      <c r="N48" s="56">
        <f>IFERROR(VLOOKUP($C48,'[36]11-12.2024'!$C:$E,2,FALSE),0)</f>
        <v>101998.19</v>
      </c>
      <c r="O48" s="56">
        <f>IFERROR(VLOOKUP($C48,'[36]11-12.2024'!$C:$E,3,FALSE),0)</f>
        <v>115189.15</v>
      </c>
      <c r="P48" s="56">
        <v>103509.15</v>
      </c>
      <c r="Q48" s="56">
        <v>106775.29</v>
      </c>
    </row>
    <row r="49" spans="1:17" x14ac:dyDescent="0.2">
      <c r="A49" s="58"/>
      <c r="B49" s="59"/>
      <c r="C49" s="52" t="s">
        <v>647</v>
      </c>
      <c r="D49" s="60">
        <f>IFERROR(VLOOKUP($C49,'[36]01-02.2024'!$C:$E,2,FALSE),0)</f>
        <v>94143.42</v>
      </c>
      <c r="E49" s="60">
        <f>IFERROR(VLOOKUP($C49,'[36]01-02.2024'!$C:$E,3,FALSE),0)</f>
        <v>83658.12</v>
      </c>
      <c r="F49" s="60">
        <f>IFERROR(VLOOKUP($C49,'[36]03-04.2024'!$C:$E,2,FALSE),0)</f>
        <v>89546.08</v>
      </c>
      <c r="G49" s="60">
        <f>IFERROR(VLOOKUP($C49,'[36]03-04.2024'!$C:$E,3,FALSE),0)</f>
        <v>81939.59</v>
      </c>
      <c r="H49" s="60">
        <f>IFERROR(VLOOKUP($C49,'[36]05-06.2024'!$C:$E,2,FALSE),0)</f>
        <v>73498.080000000002</v>
      </c>
      <c r="I49" s="60">
        <f>IFERROR(VLOOKUP($C49,'[36]05-06.2024'!$C:$E,3,FALSE),0)</f>
        <v>49684.21</v>
      </c>
      <c r="J49" s="60">
        <f>IFERROR(VLOOKUP($C49,'[36]07-08.2024'!$C:$E,2,FALSE),0)</f>
        <v>139659.01999999999</v>
      </c>
      <c r="K49" s="60">
        <f>IFERROR(VLOOKUP($C49,'[36]07-08.2024'!$C:$E,3,FALSE),0)</f>
        <v>128458.35</v>
      </c>
      <c r="L49" s="60">
        <f>IFERROR(VLOOKUP($C49,'[36]09-10.2024'!$C:$E,2,FALSE),0)</f>
        <v>114952.11</v>
      </c>
      <c r="M49" s="60">
        <f>IFERROR(VLOOKUP($C49,'[36]09-10.2024'!$C:$E,3,FALSE),0)</f>
        <v>97363.75</v>
      </c>
      <c r="N49" s="60">
        <f>IFERROR(VLOOKUP($C49,'[36]11-12.2024'!$C:$E,2,FALSE),0)</f>
        <v>101998.19</v>
      </c>
      <c r="O49" s="60">
        <f>IFERROR(VLOOKUP($C49,'[36]11-12.2024'!$C:$E,3,FALSE),0)</f>
        <v>115189.15</v>
      </c>
      <c r="P49" s="60">
        <v>103509.15</v>
      </c>
      <c r="Q49" s="60">
        <v>106775.29</v>
      </c>
    </row>
    <row r="50" spans="1:17" x14ac:dyDescent="0.2">
      <c r="A50" s="50" t="s">
        <v>56</v>
      </c>
      <c r="B50" s="51" t="s">
        <v>648</v>
      </c>
      <c r="C50" s="52" t="s">
        <v>649</v>
      </c>
      <c r="D50" s="56">
        <f>IFERROR(VLOOKUP($C50,'[36]01-02.2024'!$C:$E,2,FALSE),0)</f>
        <v>8372646.6399999997</v>
      </c>
      <c r="E50" s="56">
        <f>IFERROR(VLOOKUP($C50,'[36]01-02.2024'!$C:$E,3,FALSE),0)</f>
        <v>5504130.7199999997</v>
      </c>
      <c r="F50" s="56">
        <f>IFERROR(VLOOKUP($C50,'[36]03-04.2024'!$C:$E,2,FALSE),0)</f>
        <v>4435830.24</v>
      </c>
      <c r="G50" s="56">
        <f>IFERROR(VLOOKUP($C50,'[36]03-04.2024'!$C:$E,3,FALSE),0)</f>
        <v>2940115.74</v>
      </c>
      <c r="H50" s="56">
        <f>IFERROR(VLOOKUP($C50,'[36]05-06.2024'!$C:$E,2,FALSE),0)</f>
        <v>1666489.03</v>
      </c>
      <c r="I50" s="56">
        <f>IFERROR(VLOOKUP($C50,'[36]05-06.2024'!$C:$E,3,FALSE),0)</f>
        <v>1738306.85</v>
      </c>
      <c r="J50" s="56">
        <f>IFERROR(VLOOKUP($C50,'[36]07-08.2024'!$C:$E,2,FALSE),0)</f>
        <v>1865607.76</v>
      </c>
      <c r="K50" s="56">
        <f>IFERROR(VLOOKUP($C50,'[36]07-08.2024'!$C:$E,3,FALSE),0)</f>
        <v>1734239.81</v>
      </c>
      <c r="L50" s="56">
        <f>IFERROR(VLOOKUP($C50,'[36]09-10.2024'!$C:$E,2,FALSE),0)</f>
        <v>1946081.3</v>
      </c>
      <c r="M50" s="56">
        <f>IFERROR(VLOOKUP($C50,'[36]09-10.2024'!$C:$E,3,FALSE),0)</f>
        <v>2701177.04</v>
      </c>
      <c r="N50" s="56">
        <f>IFERROR(VLOOKUP($C50,'[36]11-12.2024'!$C:$E,2,FALSE),0)</f>
        <v>4771951.24</v>
      </c>
      <c r="O50" s="56">
        <f>IFERROR(VLOOKUP($C50,'[36]11-12.2024'!$C:$E,3,FALSE),0)</f>
        <v>7871884.3700000001</v>
      </c>
      <c r="P50" s="56">
        <v>10219637.720000001</v>
      </c>
      <c r="Q50" s="56">
        <v>7735706.1500000004</v>
      </c>
    </row>
    <row r="51" spans="1:17" x14ac:dyDescent="0.2">
      <c r="A51" s="58"/>
      <c r="B51" s="59"/>
      <c r="C51" s="52" t="s">
        <v>650</v>
      </c>
      <c r="D51" s="60">
        <f>IFERROR(VLOOKUP($C51,'[36]01-02.2024'!$C:$E,2,FALSE),0)</f>
        <v>8372646.6399999997</v>
      </c>
      <c r="E51" s="60">
        <f>IFERROR(VLOOKUP($C51,'[36]01-02.2024'!$C:$E,3,FALSE),0)</f>
        <v>5504130.7199999997</v>
      </c>
      <c r="F51" s="60">
        <f>IFERROR(VLOOKUP($C51,'[36]03-04.2024'!$C:$E,2,FALSE),0)</f>
        <v>4435830.24</v>
      </c>
      <c r="G51" s="60">
        <f>IFERROR(VLOOKUP($C51,'[36]03-04.2024'!$C:$E,3,FALSE),0)</f>
        <v>2940115.74</v>
      </c>
      <c r="H51" s="60">
        <f>IFERROR(VLOOKUP($C51,'[36]05-06.2024'!$C:$E,2,FALSE),0)</f>
        <v>1666489.03</v>
      </c>
      <c r="I51" s="60">
        <f>IFERROR(VLOOKUP($C51,'[36]05-06.2024'!$C:$E,3,FALSE),0)</f>
        <v>1738306.85</v>
      </c>
      <c r="J51" s="60">
        <f>IFERROR(VLOOKUP($C51,'[36]07-08.2024'!$C:$E,2,FALSE),0)</f>
        <v>1865607.76</v>
      </c>
      <c r="K51" s="60">
        <f>IFERROR(VLOOKUP($C51,'[36]07-08.2024'!$C:$E,3,FALSE),0)</f>
        <v>1734239.81</v>
      </c>
      <c r="L51" s="60">
        <f>IFERROR(VLOOKUP($C51,'[36]09-10.2024'!$C:$E,2,FALSE),0)</f>
        <v>1946081.3</v>
      </c>
      <c r="M51" s="60">
        <f>IFERROR(VLOOKUP($C51,'[36]09-10.2024'!$C:$E,3,FALSE),0)</f>
        <v>2701177.04</v>
      </c>
      <c r="N51" s="60">
        <f>IFERROR(VLOOKUP($C51,'[36]11-12.2024'!$C:$E,2,FALSE),0)</f>
        <v>4771951.24</v>
      </c>
      <c r="O51" s="60">
        <f>IFERROR(VLOOKUP($C51,'[36]11-12.2024'!$C:$E,3,FALSE),0)</f>
        <v>7871884.3700000001</v>
      </c>
      <c r="P51" s="60">
        <v>10219637.720000001</v>
      </c>
      <c r="Q51" s="60">
        <v>7735706.1500000004</v>
      </c>
    </row>
    <row r="52" spans="1:17" x14ac:dyDescent="0.2">
      <c r="A52" s="50" t="s">
        <v>61</v>
      </c>
      <c r="B52" s="51" t="s">
        <v>651</v>
      </c>
      <c r="C52" s="52" t="s">
        <v>652</v>
      </c>
      <c r="D52" s="56">
        <f>IFERROR(VLOOKUP($C52,'[36]01-02.2024'!$C:$E,2,FALSE),0)</f>
        <v>306117.18</v>
      </c>
      <c r="E52" s="56">
        <f>IFERROR(VLOOKUP($C52,'[36]01-02.2024'!$C:$E,3,FALSE),0)</f>
        <v>141327.57999999999</v>
      </c>
      <c r="F52" s="56">
        <f>IFERROR(VLOOKUP($C52,'[36]03-04.2024'!$C:$E,2,FALSE),0)</f>
        <v>139974.01</v>
      </c>
      <c r="G52" s="56">
        <f>IFERROR(VLOOKUP($C52,'[36]03-04.2024'!$C:$E,3,FALSE),0)</f>
        <v>75558.77</v>
      </c>
      <c r="H52" s="56">
        <f>IFERROR(VLOOKUP($C52,'[36]05-06.2024'!$C:$E,2,FALSE),0)</f>
        <v>139718.68</v>
      </c>
      <c r="I52" s="56">
        <f>IFERROR(VLOOKUP($C52,'[36]05-06.2024'!$C:$E,3,FALSE),0)</f>
        <v>214999.9</v>
      </c>
      <c r="J52" s="56">
        <f>IFERROR(VLOOKUP($C52,'[36]07-08.2024'!$C:$E,2,FALSE),0)</f>
        <v>85223.64</v>
      </c>
      <c r="K52" s="56">
        <f>IFERROR(VLOOKUP($C52,'[36]07-08.2024'!$C:$E,3,FALSE),0)</f>
        <v>168157.74</v>
      </c>
      <c r="L52" s="56">
        <f>IFERROR(VLOOKUP($C52,'[36]09-10.2024'!$C:$E,2,FALSE),0)</f>
        <v>227178.88</v>
      </c>
      <c r="M52" s="56">
        <f>IFERROR(VLOOKUP($C52,'[36]09-10.2024'!$C:$E,3,FALSE),0)</f>
        <v>286855.71000000002</v>
      </c>
      <c r="N52" s="56">
        <f>IFERROR(VLOOKUP($C52,'[36]11-12.2024'!$C:$E,2,FALSE),0)</f>
        <v>167623.79</v>
      </c>
      <c r="O52" s="56">
        <f>IFERROR(VLOOKUP($C52,'[36]11-12.2024'!$C:$E,3,FALSE),0)</f>
        <v>558844.43000000005</v>
      </c>
      <c r="P52" s="56">
        <v>681821.64</v>
      </c>
      <c r="Q52" s="56">
        <v>385069.93</v>
      </c>
    </row>
    <row r="53" spans="1:17" x14ac:dyDescent="0.2">
      <c r="A53" s="58"/>
      <c r="B53" s="59"/>
      <c r="C53" s="52" t="s">
        <v>653</v>
      </c>
      <c r="D53" s="60">
        <f>IFERROR(VLOOKUP($C53,'[36]01-02.2024'!$C:$E,2,FALSE),0)</f>
        <v>306117.18</v>
      </c>
      <c r="E53" s="60">
        <f>IFERROR(VLOOKUP($C53,'[36]01-02.2024'!$C:$E,3,FALSE),0)</f>
        <v>141327.57999999999</v>
      </c>
      <c r="F53" s="60">
        <f>IFERROR(VLOOKUP($C53,'[36]03-04.2024'!$C:$E,2,FALSE),0)</f>
        <v>139974.01</v>
      </c>
      <c r="G53" s="60">
        <f>IFERROR(VLOOKUP($C53,'[36]03-04.2024'!$C:$E,3,FALSE),0)</f>
        <v>75558.77</v>
      </c>
      <c r="H53" s="60">
        <f>IFERROR(VLOOKUP($C53,'[36]05-06.2024'!$C:$E,2,FALSE),0)</f>
        <v>139718.68</v>
      </c>
      <c r="I53" s="60">
        <f>IFERROR(VLOOKUP($C53,'[36]05-06.2024'!$C:$E,3,FALSE),0)</f>
        <v>214999.9</v>
      </c>
      <c r="J53" s="60">
        <f>IFERROR(VLOOKUP($C53,'[36]07-08.2024'!$C:$E,2,FALSE),0)</f>
        <v>85223.64</v>
      </c>
      <c r="K53" s="60">
        <f>IFERROR(VLOOKUP($C53,'[36]07-08.2024'!$C:$E,3,FALSE),0)</f>
        <v>168157.74</v>
      </c>
      <c r="L53" s="60">
        <f>IFERROR(VLOOKUP($C53,'[36]09-10.2024'!$C:$E,2,FALSE),0)</f>
        <v>227178.88</v>
      </c>
      <c r="M53" s="60">
        <f>IFERROR(VLOOKUP($C53,'[36]09-10.2024'!$C:$E,3,FALSE),0)</f>
        <v>286855.71000000002</v>
      </c>
      <c r="N53" s="60">
        <f>IFERROR(VLOOKUP($C53,'[36]11-12.2024'!$C:$E,2,FALSE),0)</f>
        <v>167623.79</v>
      </c>
      <c r="O53" s="60">
        <f>IFERROR(VLOOKUP($C53,'[36]11-12.2024'!$C:$E,3,FALSE),0)</f>
        <v>558844.43000000005</v>
      </c>
      <c r="P53" s="60">
        <v>681821.64</v>
      </c>
      <c r="Q53" s="60">
        <v>385069.93</v>
      </c>
    </row>
    <row r="54" spans="1:17" x14ac:dyDescent="0.2">
      <c r="A54" s="58"/>
      <c r="B54" s="59"/>
      <c r="C54" s="52" t="s">
        <v>654</v>
      </c>
      <c r="D54" s="60">
        <f>IFERROR(VLOOKUP($C54,'[36]01-02.2024'!$C:$E,2,FALSE),0)</f>
        <v>15055957.4</v>
      </c>
      <c r="E54" s="60">
        <f>IFERROR(VLOOKUP($C54,'[36]01-02.2024'!$C:$E,3,FALSE),0)</f>
        <v>12782678.810000001</v>
      </c>
      <c r="F54" s="60">
        <f>IFERROR(VLOOKUP($C54,'[36]03-04.2024'!$C:$E,2,FALSE),0)</f>
        <v>11114505.619999999</v>
      </c>
      <c r="G54" s="60">
        <f>IFERROR(VLOOKUP($C54,'[36]03-04.2024'!$C:$E,3,FALSE),0)</f>
        <v>8606410.6099999994</v>
      </c>
      <c r="H54" s="60">
        <f>IFERROR(VLOOKUP($C54,'[36]05-06.2024'!$C:$E,2,FALSE),0)</f>
        <v>8211918</v>
      </c>
      <c r="I54" s="60">
        <f>IFERROR(VLOOKUP($C54,'[36]05-06.2024'!$C:$E,3,FALSE),0)</f>
        <v>8455747.8200000003</v>
      </c>
      <c r="J54" s="60">
        <f>IFERROR(VLOOKUP($C54,'[36]07-08.2024'!$C:$E,2,FALSE),0)</f>
        <v>8221026.5899999999</v>
      </c>
      <c r="K54" s="60">
        <f>IFERROR(VLOOKUP($C54,'[36]07-08.2024'!$C:$E,3,FALSE),0)</f>
        <v>7850619.3499999996</v>
      </c>
      <c r="L54" s="60">
        <f>IFERROR(VLOOKUP($C54,'[36]09-10.2024'!$C:$E,2,FALSE),0)</f>
        <v>8296418.3499999996</v>
      </c>
      <c r="M54" s="60">
        <f>IFERROR(VLOOKUP($C54,'[36]09-10.2024'!$C:$E,3,FALSE),0)</f>
        <v>9250810.6899999995</v>
      </c>
      <c r="N54" s="60">
        <f>IFERROR(VLOOKUP($C54,'[36]11-12.2024'!$C:$E,2,FALSE),0)</f>
        <v>10901506.18</v>
      </c>
      <c r="O54" s="60">
        <f>IFERROR(VLOOKUP($C54,'[36]11-12.2024'!$C:$E,3,FALSE),0)</f>
        <v>14055833.390000001</v>
      </c>
      <c r="P54" s="60">
        <v>17102859.300000001</v>
      </c>
      <c r="Q54" s="60">
        <v>15435946.15</v>
      </c>
    </row>
    <row r="55" spans="1:17" x14ac:dyDescent="0.2">
      <c r="A55" s="50"/>
      <c r="B55" s="51"/>
      <c r="C55" s="52" t="s">
        <v>655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1:17" x14ac:dyDescent="0.2">
      <c r="A56" s="50" t="s">
        <v>61</v>
      </c>
      <c r="B56" s="51" t="s">
        <v>656</v>
      </c>
      <c r="C56" s="52" t="s">
        <v>657</v>
      </c>
      <c r="D56" s="56">
        <f>IFERROR(VLOOKUP($C56,'[36]01-02.2024'!$C:$E,2,FALSE),0)</f>
        <v>115444</v>
      </c>
      <c r="E56" s="56">
        <f>IFERROR(VLOOKUP($C56,'[36]01-02.2024'!$C:$E,3,FALSE),0)</f>
        <v>115444</v>
      </c>
      <c r="F56" s="56">
        <f>IFERROR(VLOOKUP($C56,'[36]03-04.2024'!$C:$E,2,FALSE),0)</f>
        <v>114707</v>
      </c>
      <c r="G56" s="56">
        <f>IFERROR(VLOOKUP($C56,'[36]03-04.2024'!$C:$E,3,FALSE),0)</f>
        <v>114011.7</v>
      </c>
      <c r="H56" s="56">
        <f>IFERROR(VLOOKUP($C56,'[36]05-06.2024'!$C:$E,2,FALSE),0)</f>
        <v>113284.78</v>
      </c>
      <c r="I56" s="56">
        <f>IFERROR(VLOOKUP($C56,'[36]05-06.2024'!$C:$E,3,FALSE),0)</f>
        <v>112557.86</v>
      </c>
      <c r="J56" s="56">
        <f>IFERROR(VLOOKUP($C56,'[36]07-08.2024'!$C:$E,2,FALSE),0)</f>
        <v>111830.94</v>
      </c>
      <c r="K56" s="56">
        <f>IFERROR(VLOOKUP($C56,'[36]07-08.2024'!$C:$E,3,FALSE),0)</f>
        <v>111104.02</v>
      </c>
      <c r="L56" s="56">
        <f>IFERROR(VLOOKUP($C56,'[36]09-10.2024'!$C:$E,2,FALSE),0)</f>
        <v>110377.1</v>
      </c>
      <c r="M56" s="56">
        <f>IFERROR(VLOOKUP($C56,'[36]09-10.2024'!$C:$E,3,FALSE),0)</f>
        <v>109512.06</v>
      </c>
      <c r="N56" s="56">
        <f>IFERROR(VLOOKUP($C56,'[36]11-12.2024'!$C:$E,2,FALSE),0)</f>
        <v>108771.46</v>
      </c>
      <c r="O56" s="56">
        <f>IFERROR(VLOOKUP($C56,'[36]11-12.2024'!$C:$E,3,FALSE),0)</f>
        <v>108030.86</v>
      </c>
      <c r="P56" s="56">
        <v>107290.28</v>
      </c>
      <c r="Q56" s="56">
        <v>352807.53</v>
      </c>
    </row>
    <row r="57" spans="1:17" x14ac:dyDescent="0.2">
      <c r="A57" s="58"/>
      <c r="B57" s="59"/>
      <c r="C57" s="52" t="s">
        <v>658</v>
      </c>
      <c r="D57" s="60">
        <f>IFERROR(VLOOKUP($C57,'[36]01-02.2024'!$C:$E,2,FALSE),0)</f>
        <v>115444</v>
      </c>
      <c r="E57" s="60">
        <f>IFERROR(VLOOKUP($C57,'[36]01-02.2024'!$C:$E,3,FALSE),0)</f>
        <v>115444</v>
      </c>
      <c r="F57" s="60">
        <f>IFERROR(VLOOKUP($C57,'[36]03-04.2024'!$C:$E,2,FALSE),0)</f>
        <v>114707</v>
      </c>
      <c r="G57" s="60">
        <f>IFERROR(VLOOKUP($C57,'[36]03-04.2024'!$C:$E,3,FALSE),0)</f>
        <v>114011.7</v>
      </c>
      <c r="H57" s="60">
        <f>IFERROR(VLOOKUP($C57,'[36]05-06.2024'!$C:$E,2,FALSE),0)</f>
        <v>113284.78</v>
      </c>
      <c r="I57" s="60">
        <f>IFERROR(VLOOKUP($C57,'[36]05-06.2024'!$C:$E,3,FALSE),0)</f>
        <v>112557.86</v>
      </c>
      <c r="J57" s="60">
        <f>IFERROR(VLOOKUP($C57,'[36]07-08.2024'!$C:$E,2,FALSE),0)</f>
        <v>111830.94</v>
      </c>
      <c r="K57" s="60">
        <f>IFERROR(VLOOKUP($C57,'[36]07-08.2024'!$C:$E,3,FALSE),0)</f>
        <v>111104.02</v>
      </c>
      <c r="L57" s="60">
        <f>IFERROR(VLOOKUP($C57,'[36]09-10.2024'!$C:$E,2,FALSE),0)</f>
        <v>110377.1</v>
      </c>
      <c r="M57" s="60">
        <f>IFERROR(VLOOKUP($C57,'[36]09-10.2024'!$C:$E,3,FALSE),0)</f>
        <v>109512.06</v>
      </c>
      <c r="N57" s="60">
        <f>IFERROR(VLOOKUP($C57,'[36]11-12.2024'!$C:$E,2,FALSE),0)</f>
        <v>108771.46</v>
      </c>
      <c r="O57" s="60">
        <f>IFERROR(VLOOKUP($C57,'[36]11-12.2024'!$C:$E,3,FALSE),0)</f>
        <v>108030.86</v>
      </c>
      <c r="P57" s="60">
        <v>107290.28</v>
      </c>
      <c r="Q57" s="60">
        <v>352807.53</v>
      </c>
    </row>
    <row r="58" spans="1:17" x14ac:dyDescent="0.2">
      <c r="A58" s="50" t="s">
        <v>56</v>
      </c>
      <c r="B58" s="51" t="s">
        <v>659</v>
      </c>
      <c r="C58" s="52" t="s">
        <v>660</v>
      </c>
      <c r="D58" s="56">
        <f>IFERROR(VLOOKUP($C58,'[36]01-02.2024'!$C:$E,2,FALSE),0)</f>
        <v>2150189</v>
      </c>
      <c r="E58" s="56">
        <f>IFERROR(VLOOKUP($C58,'[36]01-02.2024'!$C:$E,3,FALSE),0)</f>
        <v>2114820.4</v>
      </c>
      <c r="F58" s="56">
        <f>IFERROR(VLOOKUP($C58,'[36]03-04.2024'!$C:$E,2,FALSE),0)</f>
        <v>2299988.64</v>
      </c>
      <c r="G58" s="56">
        <f>IFERROR(VLOOKUP($C58,'[36]03-04.2024'!$C:$E,3,FALSE),0)</f>
        <v>2259988.12</v>
      </c>
      <c r="H58" s="56">
        <f>IFERROR(VLOOKUP($C58,'[36]05-06.2024'!$C:$E,2,FALSE),0)</f>
        <v>2219993.67</v>
      </c>
      <c r="I58" s="56">
        <f>IFERROR(VLOOKUP($C58,'[36]05-06.2024'!$C:$E,3,FALSE),0)</f>
        <v>2288004.52</v>
      </c>
      <c r="J58" s="56">
        <f>IFERROR(VLOOKUP($C58,'[36]07-08.2024'!$C:$E,2,FALSE),0)</f>
        <v>2250122.31</v>
      </c>
      <c r="K58" s="56">
        <f>IFERROR(VLOOKUP($C58,'[36]07-08.2024'!$C:$E,3,FALSE),0)</f>
        <v>2229916.33</v>
      </c>
      <c r="L58" s="56">
        <f>IFERROR(VLOOKUP($C58,'[36]09-10.2024'!$C:$E,2,FALSE),0)</f>
        <v>2092146.93</v>
      </c>
      <c r="M58" s="56">
        <f>IFERROR(VLOOKUP($C58,'[36]09-10.2024'!$C:$E,3,FALSE),0)</f>
        <v>2086893.48</v>
      </c>
      <c r="N58" s="56">
        <f>IFERROR(VLOOKUP($C58,'[36]11-12.2024'!$C:$E,2,FALSE),0)</f>
        <v>2106913.5499999998</v>
      </c>
      <c r="O58" s="56">
        <f>IFERROR(VLOOKUP($C58,'[36]11-12.2024'!$C:$E,3,FALSE),0)</f>
        <v>1832212.17</v>
      </c>
      <c r="P58" s="56">
        <v>2118300.7000000002</v>
      </c>
      <c r="Q58" s="56">
        <v>2195420.9900000002</v>
      </c>
    </row>
    <row r="59" spans="1:17" x14ac:dyDescent="0.2">
      <c r="A59" s="58"/>
      <c r="B59" s="59"/>
      <c r="C59" s="52" t="s">
        <v>661</v>
      </c>
      <c r="D59" s="60">
        <f>IFERROR(VLOOKUP($C59,'[36]01-02.2024'!$C:$E,2,FALSE),0)</f>
        <v>2150189</v>
      </c>
      <c r="E59" s="60">
        <f>IFERROR(VLOOKUP($C59,'[36]01-02.2024'!$C:$E,3,FALSE),0)</f>
        <v>2114820.4</v>
      </c>
      <c r="F59" s="60">
        <f>IFERROR(VLOOKUP($C59,'[36]03-04.2024'!$C:$E,2,FALSE),0)</f>
        <v>2299988.64</v>
      </c>
      <c r="G59" s="60">
        <f>IFERROR(VLOOKUP($C59,'[36]03-04.2024'!$C:$E,3,FALSE),0)</f>
        <v>2259988.12</v>
      </c>
      <c r="H59" s="60">
        <f>IFERROR(VLOOKUP($C59,'[36]05-06.2024'!$C:$E,2,FALSE),0)</f>
        <v>2219993.67</v>
      </c>
      <c r="I59" s="60">
        <f>IFERROR(VLOOKUP($C59,'[36]05-06.2024'!$C:$E,3,FALSE),0)</f>
        <v>2288004.52</v>
      </c>
      <c r="J59" s="60">
        <f>IFERROR(VLOOKUP($C59,'[36]07-08.2024'!$C:$E,2,FALSE),0)</f>
        <v>2250122.31</v>
      </c>
      <c r="K59" s="60">
        <f>IFERROR(VLOOKUP($C59,'[36]07-08.2024'!$C:$E,3,FALSE),0)</f>
        <v>2229916.33</v>
      </c>
      <c r="L59" s="60">
        <f>IFERROR(VLOOKUP($C59,'[36]09-10.2024'!$C:$E,2,FALSE),0)</f>
        <v>2092146.93</v>
      </c>
      <c r="M59" s="60">
        <f>IFERROR(VLOOKUP($C59,'[36]09-10.2024'!$C:$E,3,FALSE),0)</f>
        <v>2086893.48</v>
      </c>
      <c r="N59" s="60">
        <f>IFERROR(VLOOKUP($C59,'[36]11-12.2024'!$C:$E,2,FALSE),0)</f>
        <v>2106913.5499999998</v>
      </c>
      <c r="O59" s="60">
        <f>IFERROR(VLOOKUP($C59,'[36]11-12.2024'!$C:$E,3,FALSE),0)</f>
        <v>1832212.17</v>
      </c>
      <c r="P59" s="60">
        <v>2118300.7000000002</v>
      </c>
      <c r="Q59" s="60">
        <v>2195420.9900000002</v>
      </c>
    </row>
    <row r="60" spans="1:17" x14ac:dyDescent="0.2">
      <c r="A60" s="50" t="s">
        <v>56</v>
      </c>
      <c r="B60" s="51" t="s">
        <v>662</v>
      </c>
      <c r="C60" s="52" t="s">
        <v>663</v>
      </c>
      <c r="D60" s="56">
        <f>IFERROR(VLOOKUP($C60,'[36]01-02.2024'!$C:$E,2,FALSE),0)</f>
        <v>1023081.97</v>
      </c>
      <c r="E60" s="56">
        <f>IFERROR(VLOOKUP($C60,'[36]01-02.2024'!$C:$E,3,FALSE),0)</f>
        <v>1030659.64</v>
      </c>
      <c r="F60" s="56">
        <f>IFERROR(VLOOKUP($C60,'[36]03-04.2024'!$C:$E,2,FALSE),0)</f>
        <v>1023756.15</v>
      </c>
      <c r="G60" s="56">
        <f>IFERROR(VLOOKUP($C60,'[36]03-04.2024'!$C:$E,3,FALSE),0)</f>
        <v>1035378.22</v>
      </c>
      <c r="H60" s="56">
        <f>IFERROR(VLOOKUP($C60,'[36]05-06.2024'!$C:$E,2,FALSE),0)</f>
        <v>1054090.54</v>
      </c>
      <c r="I60" s="56">
        <f>IFERROR(VLOOKUP($C60,'[36]05-06.2024'!$C:$E,3,FALSE),0)</f>
        <v>1052008.45</v>
      </c>
      <c r="J60" s="56">
        <f>IFERROR(VLOOKUP($C60,'[36]07-08.2024'!$C:$E,2,FALSE),0)</f>
        <v>1037864.11</v>
      </c>
      <c r="K60" s="56">
        <f>IFERROR(VLOOKUP($C60,'[36]07-08.2024'!$C:$E,3,FALSE),0)</f>
        <v>1056765.83</v>
      </c>
      <c r="L60" s="56">
        <f>IFERROR(VLOOKUP($C60,'[36]09-10.2024'!$C:$E,2,FALSE),0)</f>
        <v>1135151.96</v>
      </c>
      <c r="M60" s="56">
        <f>IFERROR(VLOOKUP($C60,'[36]09-10.2024'!$C:$E,3,FALSE),0)</f>
        <v>1090607.26</v>
      </c>
      <c r="N60" s="56">
        <f>IFERROR(VLOOKUP($C60,'[36]11-12.2024'!$C:$E,2,FALSE),0)</f>
        <v>81197.649999999994</v>
      </c>
      <c r="O60" s="56">
        <f>IFERROR(VLOOKUP($C60,'[36]11-12.2024'!$C:$E,3,FALSE),0)</f>
        <v>684044.85</v>
      </c>
      <c r="P60" s="56">
        <v>101590.3</v>
      </c>
      <c r="Q60" s="56">
        <v>669684.71</v>
      </c>
    </row>
    <row r="61" spans="1:17" x14ac:dyDescent="0.2">
      <c r="A61" s="58"/>
      <c r="B61" s="59"/>
      <c r="C61" s="52" t="s">
        <v>664</v>
      </c>
      <c r="D61" s="60">
        <f>IFERROR(VLOOKUP($C61,'[36]01-02.2024'!$C:$E,2,FALSE),0)</f>
        <v>1023081.97</v>
      </c>
      <c r="E61" s="60">
        <f>IFERROR(VLOOKUP($C61,'[36]01-02.2024'!$C:$E,3,FALSE),0)</f>
        <v>1030659.64</v>
      </c>
      <c r="F61" s="60">
        <f>IFERROR(VLOOKUP($C61,'[36]03-04.2024'!$C:$E,2,FALSE),0)</f>
        <v>1023756.15</v>
      </c>
      <c r="G61" s="60">
        <f>IFERROR(VLOOKUP($C61,'[36]03-04.2024'!$C:$E,3,FALSE),0)</f>
        <v>1035378.22</v>
      </c>
      <c r="H61" s="60">
        <f>IFERROR(VLOOKUP($C61,'[36]05-06.2024'!$C:$E,2,FALSE),0)</f>
        <v>1054090.54</v>
      </c>
      <c r="I61" s="60">
        <f>IFERROR(VLOOKUP($C61,'[36]05-06.2024'!$C:$E,3,FALSE),0)</f>
        <v>1052008.45</v>
      </c>
      <c r="J61" s="60">
        <f>IFERROR(VLOOKUP($C61,'[36]07-08.2024'!$C:$E,2,FALSE),0)</f>
        <v>1037864.11</v>
      </c>
      <c r="K61" s="60">
        <f>IFERROR(VLOOKUP($C61,'[36]07-08.2024'!$C:$E,3,FALSE),0)</f>
        <v>1056765.83</v>
      </c>
      <c r="L61" s="60">
        <f>IFERROR(VLOOKUP($C61,'[36]09-10.2024'!$C:$E,2,FALSE),0)</f>
        <v>1135151.96</v>
      </c>
      <c r="M61" s="60">
        <f>IFERROR(VLOOKUP($C61,'[36]09-10.2024'!$C:$E,3,FALSE),0)</f>
        <v>1090607.26</v>
      </c>
      <c r="N61" s="60">
        <f>IFERROR(VLOOKUP($C61,'[36]11-12.2024'!$C:$E,2,FALSE),0)</f>
        <v>81197.649999999994</v>
      </c>
      <c r="O61" s="60">
        <f>IFERROR(VLOOKUP($C61,'[36]11-12.2024'!$C:$E,3,FALSE),0)</f>
        <v>684044.85</v>
      </c>
      <c r="P61" s="60">
        <v>101590.3</v>
      </c>
      <c r="Q61" s="60">
        <v>669684.71</v>
      </c>
    </row>
    <row r="62" spans="1:17" x14ac:dyDescent="0.2">
      <c r="A62" s="50" t="s">
        <v>56</v>
      </c>
      <c r="B62" s="51" t="s">
        <v>665</v>
      </c>
      <c r="C62" s="52" t="s">
        <v>666</v>
      </c>
      <c r="D62" s="56">
        <f>IFERROR(VLOOKUP($C62,'[36]01-02.2024'!$C:$E,2,FALSE),0)</f>
        <v>5030443.4400000004</v>
      </c>
      <c r="E62" s="56">
        <f>IFERROR(VLOOKUP($C62,'[36]01-02.2024'!$C:$E,3,FALSE),0)</f>
        <v>5030443.4400000004</v>
      </c>
      <c r="F62" s="56">
        <f>IFERROR(VLOOKUP($C62,'[36]03-04.2024'!$C:$E,2,FALSE),0)</f>
        <v>4993955.03</v>
      </c>
      <c r="G62" s="56">
        <f>IFERROR(VLOOKUP($C62,'[36]03-04.2024'!$C:$E,3,FALSE),0)</f>
        <v>4993955.03</v>
      </c>
      <c r="H62" s="56">
        <f>IFERROR(VLOOKUP($C62,'[36]05-06.2024'!$C:$E,2,FALSE),0)</f>
        <v>4993955.03</v>
      </c>
      <c r="I62" s="56">
        <f>IFERROR(VLOOKUP($C62,'[36]05-06.2024'!$C:$E,3,FALSE),0)</f>
        <v>4968127.7699999996</v>
      </c>
      <c r="J62" s="56">
        <f>IFERROR(VLOOKUP($C62,'[36]07-08.2024'!$C:$E,2,FALSE),0)</f>
        <v>4968127.7699999996</v>
      </c>
      <c r="K62" s="56">
        <f>IFERROR(VLOOKUP($C62,'[36]07-08.2024'!$C:$E,3,FALSE),0)</f>
        <v>4968127.7699999996</v>
      </c>
      <c r="L62" s="56">
        <f>IFERROR(VLOOKUP($C62,'[36]09-10.2024'!$C:$E,2,FALSE),0)</f>
        <v>4885409</v>
      </c>
      <c r="M62" s="56">
        <f>IFERROR(VLOOKUP($C62,'[36]09-10.2024'!$C:$E,3,FALSE),0)</f>
        <v>4885409</v>
      </c>
      <c r="N62" s="56">
        <f>IFERROR(VLOOKUP($C62,'[36]11-12.2024'!$C:$E,2,FALSE),0)</f>
        <v>4839479.4400000004</v>
      </c>
      <c r="O62" s="56">
        <f>IFERROR(VLOOKUP($C62,'[36]11-12.2024'!$C:$E,3,FALSE),0)</f>
        <v>4777537.1500000004</v>
      </c>
      <c r="P62" s="56">
        <v>4777537.1500000004</v>
      </c>
      <c r="Q62" s="56">
        <v>4777537.1500000004</v>
      </c>
    </row>
    <row r="63" spans="1:17" x14ac:dyDescent="0.2">
      <c r="A63" s="58"/>
      <c r="B63" s="59"/>
      <c r="C63" s="52" t="s">
        <v>667</v>
      </c>
      <c r="D63" s="60">
        <f>IFERROR(VLOOKUP($C63,'[36]01-02.2024'!$C:$E,2,FALSE),0)</f>
        <v>5030443.4400000004</v>
      </c>
      <c r="E63" s="60">
        <f>IFERROR(VLOOKUP($C63,'[36]01-02.2024'!$C:$E,3,FALSE),0)</f>
        <v>5030443.4400000004</v>
      </c>
      <c r="F63" s="60">
        <f>IFERROR(VLOOKUP($C63,'[36]03-04.2024'!$C:$E,2,FALSE),0)</f>
        <v>4993955.03</v>
      </c>
      <c r="G63" s="60">
        <f>IFERROR(VLOOKUP($C63,'[36]03-04.2024'!$C:$E,3,FALSE),0)</f>
        <v>4993955.03</v>
      </c>
      <c r="H63" s="60">
        <f>IFERROR(VLOOKUP($C63,'[36]05-06.2024'!$C:$E,2,FALSE),0)</f>
        <v>4993955.03</v>
      </c>
      <c r="I63" s="60">
        <f>IFERROR(VLOOKUP($C63,'[36]05-06.2024'!$C:$E,3,FALSE),0)</f>
        <v>4968127.7699999996</v>
      </c>
      <c r="J63" s="60">
        <f>IFERROR(VLOOKUP($C63,'[36]07-08.2024'!$C:$E,2,FALSE),0)</f>
        <v>4968127.7699999996</v>
      </c>
      <c r="K63" s="60">
        <f>IFERROR(VLOOKUP($C63,'[36]07-08.2024'!$C:$E,3,FALSE),0)</f>
        <v>4968127.7699999996</v>
      </c>
      <c r="L63" s="60">
        <f>IFERROR(VLOOKUP($C63,'[36]09-10.2024'!$C:$E,2,FALSE),0)</f>
        <v>4885409</v>
      </c>
      <c r="M63" s="60">
        <f>IFERROR(VLOOKUP($C63,'[36]09-10.2024'!$C:$E,3,FALSE),0)</f>
        <v>4885409</v>
      </c>
      <c r="N63" s="60">
        <f>IFERROR(VLOOKUP($C63,'[36]11-12.2024'!$C:$E,2,FALSE),0)</f>
        <v>4839479.4400000004</v>
      </c>
      <c r="O63" s="60">
        <f>IFERROR(VLOOKUP($C63,'[36]11-12.2024'!$C:$E,3,FALSE),0)</f>
        <v>4777537.1500000004</v>
      </c>
      <c r="P63" s="60">
        <v>4777537.1500000004</v>
      </c>
      <c r="Q63" s="60">
        <v>4777537.1500000004</v>
      </c>
    </row>
    <row r="64" spans="1:17" x14ac:dyDescent="0.2">
      <c r="A64" s="50" t="s">
        <v>56</v>
      </c>
      <c r="B64" s="51" t="s">
        <v>668</v>
      </c>
      <c r="C64" s="52" t="s">
        <v>669</v>
      </c>
      <c r="D64" s="56">
        <f>IFERROR(VLOOKUP($C64,'[36]01-02.2024'!$C:$E,2,FALSE),0)</f>
        <v>5624845.2699999996</v>
      </c>
      <c r="E64" s="56">
        <f>IFERROR(VLOOKUP($C64,'[36]01-02.2024'!$C:$E,3,FALSE),0)</f>
        <v>6233721.5199999996</v>
      </c>
      <c r="F64" s="56">
        <f>IFERROR(VLOOKUP($C64,'[36]03-04.2024'!$C:$E,2,FALSE),0)</f>
        <v>5776012.6100000003</v>
      </c>
      <c r="G64" s="56">
        <f>IFERROR(VLOOKUP($C64,'[36]03-04.2024'!$C:$E,3,FALSE),0)</f>
        <v>5188615.24</v>
      </c>
      <c r="H64" s="56">
        <f>IFERROR(VLOOKUP($C64,'[36]05-06.2024'!$C:$E,2,FALSE),0)</f>
        <v>5061780.9000000004</v>
      </c>
      <c r="I64" s="56">
        <f>IFERROR(VLOOKUP($C64,'[36]05-06.2024'!$C:$E,3,FALSE),0)</f>
        <v>4877679.95</v>
      </c>
      <c r="J64" s="56">
        <f>IFERROR(VLOOKUP($C64,'[36]07-08.2024'!$C:$E,2,FALSE),0)</f>
        <v>5400186.96</v>
      </c>
      <c r="K64" s="56">
        <f>IFERROR(VLOOKUP($C64,'[36]07-08.2024'!$C:$E,3,FALSE),0)</f>
        <v>5025401.08</v>
      </c>
      <c r="L64" s="56">
        <f>IFERROR(VLOOKUP($C64,'[36]09-10.2024'!$C:$E,2,FALSE),0)</f>
        <v>5358321.38</v>
      </c>
      <c r="M64" s="56">
        <f>IFERROR(VLOOKUP($C64,'[36]09-10.2024'!$C:$E,3,FALSE),0)</f>
        <v>4553269.41</v>
      </c>
      <c r="N64" s="56">
        <f>IFERROR(VLOOKUP($C64,'[36]11-12.2024'!$C:$E,2,FALSE),0)</f>
        <v>4678062.28</v>
      </c>
      <c r="O64" s="56">
        <f>IFERROR(VLOOKUP($C64,'[36]11-12.2024'!$C:$E,3,FALSE),0)</f>
        <v>4121006.55</v>
      </c>
      <c r="P64" s="56">
        <v>4111883.07</v>
      </c>
      <c r="Q64" s="56">
        <v>4056149.82</v>
      </c>
    </row>
    <row r="65" spans="1:19" x14ac:dyDescent="0.2">
      <c r="A65" s="58"/>
      <c r="B65" s="59"/>
      <c r="C65" s="52" t="s">
        <v>670</v>
      </c>
      <c r="D65" s="60">
        <f>IFERROR(VLOOKUP($C65,'[36]01-02.2024'!$C:$E,2,FALSE),0)</f>
        <v>5624845.2699999996</v>
      </c>
      <c r="E65" s="60">
        <f>IFERROR(VLOOKUP($C65,'[36]01-02.2024'!$C:$E,3,FALSE),0)</f>
        <v>6233721.5199999996</v>
      </c>
      <c r="F65" s="60">
        <f>IFERROR(VLOOKUP($C65,'[36]03-04.2024'!$C:$E,2,FALSE),0)</f>
        <v>5776012.6100000003</v>
      </c>
      <c r="G65" s="60">
        <f>IFERROR(VLOOKUP($C65,'[36]03-04.2024'!$C:$E,3,FALSE),0)</f>
        <v>5188615.24</v>
      </c>
      <c r="H65" s="60">
        <f>IFERROR(VLOOKUP($C65,'[36]05-06.2024'!$C:$E,2,FALSE),0)</f>
        <v>5061780.9000000004</v>
      </c>
      <c r="I65" s="60">
        <f>IFERROR(VLOOKUP($C65,'[36]05-06.2024'!$C:$E,3,FALSE),0)</f>
        <v>4877679.95</v>
      </c>
      <c r="J65" s="60">
        <f>IFERROR(VLOOKUP($C65,'[36]07-08.2024'!$C:$E,2,FALSE),0)</f>
        <v>5400186.96</v>
      </c>
      <c r="K65" s="60">
        <f>IFERROR(VLOOKUP($C65,'[36]07-08.2024'!$C:$E,3,FALSE),0)</f>
        <v>5025401.08</v>
      </c>
      <c r="L65" s="60">
        <f>IFERROR(VLOOKUP($C65,'[36]09-10.2024'!$C:$E,2,FALSE),0)</f>
        <v>5358321.38</v>
      </c>
      <c r="M65" s="60">
        <f>IFERROR(VLOOKUP($C65,'[36]09-10.2024'!$C:$E,3,FALSE),0)</f>
        <v>4553269.41</v>
      </c>
      <c r="N65" s="60">
        <f>IFERROR(VLOOKUP($C65,'[36]11-12.2024'!$C:$E,2,FALSE),0)</f>
        <v>4678062.28</v>
      </c>
      <c r="O65" s="60">
        <f>IFERROR(VLOOKUP($C65,'[36]11-12.2024'!$C:$E,3,FALSE),0)</f>
        <v>4121006.55</v>
      </c>
      <c r="P65" s="60">
        <v>4111883.07</v>
      </c>
      <c r="Q65" s="60">
        <v>4056149.82</v>
      </c>
    </row>
    <row r="66" spans="1:19" x14ac:dyDescent="0.2">
      <c r="A66" s="58"/>
      <c r="B66" s="59"/>
      <c r="C66" s="52" t="s">
        <v>671</v>
      </c>
      <c r="D66" s="60">
        <f>IFERROR(VLOOKUP($C66,'[36]01-02.2024'!$C:$E,2,FALSE),0)</f>
        <v>13944003.68</v>
      </c>
      <c r="E66" s="60">
        <f>IFERROR(VLOOKUP($C66,'[36]01-02.2024'!$C:$E,3,FALSE),0)</f>
        <v>14525089</v>
      </c>
      <c r="F66" s="60">
        <f>IFERROR(VLOOKUP($C66,'[36]03-04.2024'!$C:$E,2,FALSE),0)</f>
        <v>14208419.43</v>
      </c>
      <c r="G66" s="60">
        <f>IFERROR(VLOOKUP($C66,'[36]03-04.2024'!$C:$E,3,FALSE),0)</f>
        <v>13591948.310000001</v>
      </c>
      <c r="H66" s="60">
        <f>IFERROR(VLOOKUP($C66,'[36]05-06.2024'!$C:$E,2,FALSE),0)</f>
        <v>13443104.92</v>
      </c>
      <c r="I66" s="60">
        <f>IFERROR(VLOOKUP($C66,'[36]05-06.2024'!$C:$E,3,FALSE),0)</f>
        <v>13298378.550000001</v>
      </c>
      <c r="J66" s="60">
        <f>IFERROR(VLOOKUP($C66,'[36]07-08.2024'!$C:$E,2,FALSE),0)</f>
        <v>13768132.09</v>
      </c>
      <c r="K66" s="60">
        <f>IFERROR(VLOOKUP($C66,'[36]07-08.2024'!$C:$E,3,FALSE),0)</f>
        <v>13391315.029999999</v>
      </c>
      <c r="L66" s="60">
        <f>IFERROR(VLOOKUP($C66,'[36]09-10.2024'!$C:$E,2,FALSE),0)</f>
        <v>13581406.369999999</v>
      </c>
      <c r="M66" s="60">
        <f>IFERROR(VLOOKUP($C66,'[36]09-10.2024'!$C:$E,3,FALSE),0)</f>
        <v>12725691.210000001</v>
      </c>
      <c r="N66" s="60">
        <f>IFERROR(VLOOKUP($C66,'[36]11-12.2024'!$C:$E,2,FALSE),0)</f>
        <v>11814424.380000001</v>
      </c>
      <c r="O66" s="60">
        <f>IFERROR(VLOOKUP($C66,'[36]11-12.2024'!$C:$E,3,FALSE),0)</f>
        <v>11522831.58</v>
      </c>
      <c r="P66" s="60">
        <v>11216601.5</v>
      </c>
      <c r="Q66" s="60">
        <v>12051600.199999999</v>
      </c>
    </row>
    <row r="67" spans="1:19" x14ac:dyDescent="0.2">
      <c r="A67" s="58"/>
      <c r="B67" s="59"/>
      <c r="C67" s="52" t="s">
        <v>672</v>
      </c>
      <c r="D67" s="60">
        <f>IFERROR(VLOOKUP($C67,'[36]01-02.2024'!$C:$E,2,FALSE),0)</f>
        <v>218622020.68000001</v>
      </c>
      <c r="E67" s="60">
        <f>IFERROR(VLOOKUP($C67,'[36]01-02.2024'!$C:$E,3,FALSE),0)</f>
        <v>217231811.65000001</v>
      </c>
      <c r="F67" s="60">
        <f>IFERROR(VLOOKUP($C67,'[36]03-04.2024'!$C:$E,2,FALSE),0)</f>
        <v>214997990.59999999</v>
      </c>
      <c r="G67" s="60">
        <f>IFERROR(VLOOKUP($C67,'[36]03-04.2024'!$C:$E,3,FALSE),0)</f>
        <v>210478814.06999999</v>
      </c>
      <c r="H67" s="60">
        <f>IFERROR(VLOOKUP($C67,'[36]05-06.2024'!$C:$E,2,FALSE),0)</f>
        <v>211382985.91</v>
      </c>
      <c r="I67" s="60">
        <f>IFERROR(VLOOKUP($C67,'[36]05-06.2024'!$C:$E,3,FALSE),0)</f>
        <v>213260524.47</v>
      </c>
      <c r="J67" s="60">
        <f>IFERROR(VLOOKUP($C67,'[36]07-08.2024'!$C:$E,2,FALSE),0)</f>
        <v>217151163.03</v>
      </c>
      <c r="K67" s="60">
        <f>IFERROR(VLOOKUP($C67,'[36]07-08.2024'!$C:$E,3,FALSE),0)</f>
        <v>216799029.22999999</v>
      </c>
      <c r="L67" s="60">
        <f>IFERROR(VLOOKUP($C67,'[36]09-10.2024'!$C:$E,2,FALSE),0)</f>
        <v>220246599.38999999</v>
      </c>
      <c r="M67" s="60">
        <f>IFERROR(VLOOKUP($C67,'[36]09-10.2024'!$C:$E,3,FALSE),0)</f>
        <v>222346379.40000001</v>
      </c>
      <c r="N67" s="60">
        <f>IFERROR(VLOOKUP($C67,'[36]11-12.2024'!$C:$E,2,FALSE),0)</f>
        <v>224850119.25999999</v>
      </c>
      <c r="O67" s="60">
        <f>IFERROR(VLOOKUP($C67,'[36]11-12.2024'!$C:$E,3,FALSE),0)</f>
        <v>228985228.34999999</v>
      </c>
      <c r="P67" s="60">
        <v>232577190.88999999</v>
      </c>
      <c r="Q67" s="60">
        <v>232678156.59999999</v>
      </c>
    </row>
    <row r="68" spans="1:19" x14ac:dyDescent="0.2">
      <c r="A68" s="50"/>
      <c r="B68" s="51"/>
      <c r="C68" s="52" t="s">
        <v>673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9" x14ac:dyDescent="0.2">
      <c r="A69" s="50"/>
      <c r="B69" s="51"/>
      <c r="C69" s="52" t="s">
        <v>674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9" x14ac:dyDescent="0.2">
      <c r="A70" s="50" t="s">
        <v>56</v>
      </c>
      <c r="B70" s="51" t="s">
        <v>675</v>
      </c>
      <c r="C70" s="52" t="s">
        <v>676</v>
      </c>
      <c r="D70" s="56">
        <f>IFERROR(VLOOKUP($C70,'[36]01-02.2024'!$C:$E,2,FALSE),0)</f>
        <v>-74728019.280000001</v>
      </c>
      <c r="E70" s="56">
        <f>IFERROR(VLOOKUP($C70,'[36]01-02.2024'!$C:$E,3,FALSE),0)</f>
        <v>-74728019.280000001</v>
      </c>
      <c r="F70" s="56">
        <f>IFERROR(VLOOKUP($C70,'[36]03-04.2024'!$C:$E,2,FALSE),0)</f>
        <v>-74728019.280000001</v>
      </c>
      <c r="G70" s="56">
        <f>IFERROR(VLOOKUP($C70,'[36]03-04.2024'!$C:$E,3,FALSE),0)</f>
        <v>-74728019.280000001</v>
      </c>
      <c r="H70" s="56">
        <f>IFERROR(VLOOKUP($C70,'[36]05-06.2024'!$C:$E,2,FALSE),0)</f>
        <v>-74728019.280000001</v>
      </c>
      <c r="I70" s="56">
        <f>IFERROR(VLOOKUP($C70,'[36]05-06.2024'!$C:$E,3,FALSE),0)</f>
        <v>-74728019.280000001</v>
      </c>
      <c r="J70" s="56">
        <f>IFERROR(VLOOKUP($C70,'[36]07-08.2024'!$C:$E,2,FALSE),0)</f>
        <v>-74728019.280000001</v>
      </c>
      <c r="K70" s="56">
        <f>IFERROR(VLOOKUP($C70,'[36]07-08.2024'!$C:$E,3,FALSE),0)</f>
        <v>-74728019.280000001</v>
      </c>
      <c r="L70" s="56">
        <f>IFERROR(VLOOKUP($C70,'[36]09-10.2024'!$C:$E,2,FALSE),0)</f>
        <v>-74728019.280000001</v>
      </c>
      <c r="M70" s="56">
        <f>IFERROR(VLOOKUP($C70,'[36]09-10.2024'!$C:$E,3,FALSE),0)</f>
        <v>-74728019.280000001</v>
      </c>
      <c r="N70" s="56">
        <f>IFERROR(VLOOKUP($C70,'[36]11-12.2024'!$C:$E,2,FALSE),0)</f>
        <v>-74728019.280000001</v>
      </c>
      <c r="O70" s="56">
        <f>IFERROR(VLOOKUP($C70,'[36]11-12.2024'!$C:$E,3,FALSE),0)</f>
        <v>-74728019.280000001</v>
      </c>
      <c r="P70" s="56">
        <v>-74728019.280000001</v>
      </c>
      <c r="Q70" s="56">
        <v>-74728019.280000001</v>
      </c>
    </row>
    <row r="71" spans="1:19" x14ac:dyDescent="0.2">
      <c r="A71" s="58"/>
      <c r="B71" s="59"/>
      <c r="C71" s="52" t="s">
        <v>677</v>
      </c>
      <c r="D71" s="60">
        <f>IFERROR(VLOOKUP($C71,'[36]01-02.2024'!$C:$E,2,FALSE),0)</f>
        <v>-74728019.280000001</v>
      </c>
      <c r="E71" s="60">
        <f>IFERROR(VLOOKUP($C71,'[36]01-02.2024'!$C:$E,3,FALSE),0)</f>
        <v>-74728019.280000001</v>
      </c>
      <c r="F71" s="60">
        <f>IFERROR(VLOOKUP($C71,'[36]03-04.2024'!$C:$E,2,FALSE),0)</f>
        <v>-74728019.280000001</v>
      </c>
      <c r="G71" s="60">
        <f>IFERROR(VLOOKUP($C71,'[36]03-04.2024'!$C:$E,3,FALSE),0)</f>
        <v>-74728019.280000001</v>
      </c>
      <c r="H71" s="60">
        <f>IFERROR(VLOOKUP($C71,'[36]05-06.2024'!$C:$E,2,FALSE),0)</f>
        <v>-74728019.280000001</v>
      </c>
      <c r="I71" s="60">
        <f>IFERROR(VLOOKUP($C71,'[36]05-06.2024'!$C:$E,3,FALSE),0)</f>
        <v>-74728019.280000001</v>
      </c>
      <c r="J71" s="60">
        <f>IFERROR(VLOOKUP($C71,'[36]07-08.2024'!$C:$E,2,FALSE),0)</f>
        <v>-74728019.280000001</v>
      </c>
      <c r="K71" s="60">
        <f>IFERROR(VLOOKUP($C71,'[36]07-08.2024'!$C:$E,3,FALSE),0)</f>
        <v>-74728019.280000001</v>
      </c>
      <c r="L71" s="60">
        <f>IFERROR(VLOOKUP($C71,'[36]09-10.2024'!$C:$E,2,FALSE),0)</f>
        <v>-74728019.280000001</v>
      </c>
      <c r="M71" s="60">
        <f>IFERROR(VLOOKUP($C71,'[36]09-10.2024'!$C:$E,3,FALSE),0)</f>
        <v>-74728019.280000001</v>
      </c>
      <c r="N71" s="60">
        <f>IFERROR(VLOOKUP($C71,'[36]11-12.2024'!$C:$E,2,FALSE),0)</f>
        <v>-74728019.280000001</v>
      </c>
      <c r="O71" s="60">
        <f>IFERROR(VLOOKUP($C71,'[36]11-12.2024'!$C:$E,3,FALSE),0)</f>
        <v>-74728019.280000001</v>
      </c>
      <c r="P71" s="60">
        <v>-74728019.280000001</v>
      </c>
      <c r="Q71" s="60">
        <v>-74728019.280000001</v>
      </c>
    </row>
    <row r="72" spans="1:19" x14ac:dyDescent="0.2">
      <c r="A72" s="50" t="s">
        <v>56</v>
      </c>
      <c r="B72" s="51" t="s">
        <v>678</v>
      </c>
      <c r="C72" s="52" t="s">
        <v>679</v>
      </c>
      <c r="D72" s="56">
        <f>IFERROR(VLOOKUP($C72,'[36]01-02.2024'!$C:$E,2,FALSE),0)</f>
        <v>-9489912.5899999999</v>
      </c>
      <c r="E72" s="56">
        <f>IFERROR(VLOOKUP($C72,'[36]01-02.2024'!$C:$E,3,FALSE),0)</f>
        <v>-9489912.5899999999</v>
      </c>
      <c r="F72" s="56">
        <f>IFERROR(VLOOKUP($C72,'[36]03-04.2024'!$C:$E,2,FALSE),0)</f>
        <v>-9489912.5899999999</v>
      </c>
      <c r="G72" s="56">
        <f>IFERROR(VLOOKUP($C72,'[36]03-04.2024'!$C:$E,3,FALSE),0)</f>
        <v>-9489912.5899999999</v>
      </c>
      <c r="H72" s="56">
        <f>IFERROR(VLOOKUP($C72,'[36]05-06.2024'!$C:$E,2,FALSE),0)</f>
        <v>-9489912.5899999999</v>
      </c>
      <c r="I72" s="56">
        <f>IFERROR(VLOOKUP($C72,'[36]05-06.2024'!$C:$E,3,FALSE),0)</f>
        <v>-9489912.5899999999</v>
      </c>
      <c r="J72" s="56">
        <f>IFERROR(VLOOKUP($C72,'[36]07-08.2024'!$C:$E,2,FALSE),0)</f>
        <v>-9489912.5899999999</v>
      </c>
      <c r="K72" s="56">
        <f>IFERROR(VLOOKUP($C72,'[36]07-08.2024'!$C:$E,3,FALSE),0)</f>
        <v>-9489912.5899999999</v>
      </c>
      <c r="L72" s="56">
        <f>IFERROR(VLOOKUP($C72,'[36]09-10.2024'!$C:$E,2,FALSE),0)</f>
        <v>-9489912.5899999999</v>
      </c>
      <c r="M72" s="56">
        <f>IFERROR(VLOOKUP($C72,'[36]09-10.2024'!$C:$E,3,FALSE),0)</f>
        <v>-9489912.5899999999</v>
      </c>
      <c r="N72" s="56">
        <f>IFERROR(VLOOKUP($C72,'[36]11-12.2024'!$C:$E,2,FALSE),0)</f>
        <v>-9489912.5899999999</v>
      </c>
      <c r="O72" s="56">
        <f>IFERROR(VLOOKUP($C72,'[36]11-12.2024'!$C:$E,3,FALSE),0)</f>
        <v>-9489912.5899999999</v>
      </c>
      <c r="P72" s="56">
        <v>-15405852.83</v>
      </c>
      <c r="Q72" s="56">
        <v>-15405852.83</v>
      </c>
    </row>
    <row r="73" spans="1:19" x14ac:dyDescent="0.2">
      <c r="A73" s="58"/>
      <c r="B73" s="59"/>
      <c r="C73" s="52" t="s">
        <v>680</v>
      </c>
      <c r="D73" s="60">
        <f>IFERROR(VLOOKUP($C73,'[36]01-02.2024'!$C:$E,2,FALSE),0)</f>
        <v>-9489912.5899999999</v>
      </c>
      <c r="E73" s="60">
        <f>IFERROR(VLOOKUP($C73,'[36]01-02.2024'!$C:$E,3,FALSE),0)</f>
        <v>-9489912.5899999999</v>
      </c>
      <c r="F73" s="60">
        <f>IFERROR(VLOOKUP($C73,'[36]03-04.2024'!$C:$E,2,FALSE),0)</f>
        <v>-9489912.5899999999</v>
      </c>
      <c r="G73" s="60">
        <f>IFERROR(VLOOKUP($C73,'[36]03-04.2024'!$C:$E,3,FALSE),0)</f>
        <v>-9489912.5899999999</v>
      </c>
      <c r="H73" s="60">
        <f>IFERROR(VLOOKUP($C73,'[36]05-06.2024'!$C:$E,2,FALSE),0)</f>
        <v>-9489912.5899999999</v>
      </c>
      <c r="I73" s="60">
        <f>IFERROR(VLOOKUP($C73,'[36]05-06.2024'!$C:$E,3,FALSE),0)</f>
        <v>-9489912.5899999999</v>
      </c>
      <c r="J73" s="60">
        <f>IFERROR(VLOOKUP($C73,'[36]07-08.2024'!$C:$E,2,FALSE),0)</f>
        <v>-9489912.5899999999</v>
      </c>
      <c r="K73" s="60">
        <f>IFERROR(VLOOKUP($C73,'[36]07-08.2024'!$C:$E,3,FALSE),0)</f>
        <v>-9489912.5899999999</v>
      </c>
      <c r="L73" s="60">
        <f>IFERROR(VLOOKUP($C73,'[36]09-10.2024'!$C:$E,2,FALSE),0)</f>
        <v>-9489912.5899999999</v>
      </c>
      <c r="M73" s="60">
        <f>IFERROR(VLOOKUP($C73,'[36]09-10.2024'!$C:$E,3,FALSE),0)</f>
        <v>-9489912.5899999999</v>
      </c>
      <c r="N73" s="60">
        <f>IFERROR(VLOOKUP($C73,'[36]11-12.2024'!$C:$E,2,FALSE),0)</f>
        <v>-9489912.5899999999</v>
      </c>
      <c r="O73" s="60">
        <f>IFERROR(VLOOKUP($C73,'[36]11-12.2024'!$C:$E,3,FALSE),0)</f>
        <v>-9489912.5899999999</v>
      </c>
      <c r="P73" s="60">
        <v>-15405852.83</v>
      </c>
      <c r="Q73" s="60">
        <v>-15405852.83</v>
      </c>
    </row>
    <row r="74" spans="1:19" x14ac:dyDescent="0.2">
      <c r="A74" s="58"/>
      <c r="B74" s="59"/>
      <c r="C74" s="52" t="s">
        <v>681</v>
      </c>
      <c r="D74" s="60">
        <f>IFERROR(VLOOKUP($C74,'[36]01-02.2024'!$C:$E,2,FALSE),0)</f>
        <v>-2671422.36</v>
      </c>
      <c r="E74" s="60">
        <f>IFERROR(VLOOKUP($C74,'[36]01-02.2024'!$C:$E,3,FALSE),0)</f>
        <v>-5496261.96</v>
      </c>
      <c r="F74" s="60">
        <f>IFERROR(VLOOKUP($C74,'[36]03-04.2024'!$C:$E,2,FALSE),0)</f>
        <v>-5261030.54</v>
      </c>
      <c r="G74" s="60">
        <f>IFERROR(VLOOKUP($C74,'[36]03-04.2024'!$C:$E,3,FALSE),0)</f>
        <v>-4354612.1399999997</v>
      </c>
      <c r="H74" s="60">
        <f>IFERROR(VLOOKUP($C74,'[36]05-06.2024'!$C:$E,2,FALSE),0)</f>
        <v>-3740761.72</v>
      </c>
      <c r="I74" s="60">
        <f>IFERROR(VLOOKUP($C74,'[36]05-06.2024'!$C:$E,3,FALSE),0)</f>
        <v>-3494481.44</v>
      </c>
      <c r="J74" s="60">
        <f>IFERROR(VLOOKUP($C74,'[36]07-08.2024'!$C:$E,2,FALSE),0)</f>
        <v>-3662155.67</v>
      </c>
      <c r="K74" s="60">
        <f>IFERROR(VLOOKUP($C74,'[36]07-08.2024'!$C:$E,3,FALSE),0)</f>
        <v>-2876518.13</v>
      </c>
      <c r="L74" s="60">
        <f>IFERROR(VLOOKUP($C74,'[36]09-10.2024'!$C:$E,2,FALSE),0)</f>
        <v>-2622174.9300000002</v>
      </c>
      <c r="M74" s="60">
        <f>IFERROR(VLOOKUP($C74,'[36]09-10.2024'!$C:$E,3,FALSE),0)</f>
        <v>-2378653.73</v>
      </c>
      <c r="N74" s="60">
        <f>IFERROR(VLOOKUP($C74,'[36]11-12.2024'!$C:$E,2,FALSE),0)</f>
        <v>-3805139.82</v>
      </c>
      <c r="O74" s="60">
        <f>IFERROR(VLOOKUP($C74,'[36]11-12.2024'!$C:$E,3,FALSE),0)</f>
        <v>-5915940.2400000002</v>
      </c>
      <c r="P74" s="60">
        <v>-3557576.65</v>
      </c>
      <c r="Q74" s="60">
        <v>-6569887.0700000003</v>
      </c>
    </row>
    <row r="75" spans="1:19" x14ac:dyDescent="0.2">
      <c r="A75" s="58"/>
      <c r="B75" s="59"/>
      <c r="C75" s="52" t="s">
        <v>682</v>
      </c>
      <c r="D75" s="60">
        <f>IFERROR(VLOOKUP($C75,'[36]01-02.2024'!$C:$E,2,FALSE),0)</f>
        <v>-12161334.949999999</v>
      </c>
      <c r="E75" s="60">
        <f>IFERROR(VLOOKUP($C75,'[36]01-02.2024'!$C:$E,3,FALSE),0)</f>
        <v>-14986174.550000001</v>
      </c>
      <c r="F75" s="60">
        <f>IFERROR(VLOOKUP($C75,'[36]03-04.2024'!$C:$E,2,FALSE),0)</f>
        <v>-14750943.130000001</v>
      </c>
      <c r="G75" s="60">
        <f>IFERROR(VLOOKUP($C75,'[36]03-04.2024'!$C:$E,3,FALSE),0)</f>
        <v>-13844524.73</v>
      </c>
      <c r="H75" s="60">
        <f>IFERROR(VLOOKUP($C75,'[36]05-06.2024'!$C:$E,2,FALSE),0)</f>
        <v>-13230674.310000001</v>
      </c>
      <c r="I75" s="60">
        <f>IFERROR(VLOOKUP($C75,'[36]05-06.2024'!$C:$E,3,FALSE),0)</f>
        <v>-12984394.029999999</v>
      </c>
      <c r="J75" s="60">
        <f>IFERROR(VLOOKUP($C75,'[36]07-08.2024'!$C:$E,2,FALSE),0)</f>
        <v>-13152068.26</v>
      </c>
      <c r="K75" s="60">
        <f>IFERROR(VLOOKUP($C75,'[36]07-08.2024'!$C:$E,3,FALSE),0)</f>
        <v>-12366430.720000001</v>
      </c>
      <c r="L75" s="60">
        <f>IFERROR(VLOOKUP($C75,'[36]09-10.2024'!$C:$E,2,FALSE),0)</f>
        <v>-12112087.52</v>
      </c>
      <c r="M75" s="60">
        <f>IFERROR(VLOOKUP($C75,'[36]09-10.2024'!$C:$E,3,FALSE),0)</f>
        <v>-11868566.32</v>
      </c>
      <c r="N75" s="60">
        <f>IFERROR(VLOOKUP($C75,'[36]11-12.2024'!$C:$E,2,FALSE),0)</f>
        <v>-13295052.41</v>
      </c>
      <c r="O75" s="60">
        <f>IFERROR(VLOOKUP($C75,'[36]11-12.2024'!$C:$E,3,FALSE),0)</f>
        <v>-15405852.83</v>
      </c>
      <c r="P75" s="60">
        <v>-18963429.48</v>
      </c>
      <c r="Q75" s="60">
        <v>-21975739.899999999</v>
      </c>
    </row>
    <row r="76" spans="1:19" x14ac:dyDescent="0.2">
      <c r="A76" s="58"/>
      <c r="B76" s="59"/>
      <c r="C76" s="52" t="s">
        <v>683</v>
      </c>
      <c r="D76" s="60">
        <f>IFERROR(VLOOKUP($C76,'[36]01-02.2024'!$C:$E,2,FALSE),0)</f>
        <v>-86889354.230000004</v>
      </c>
      <c r="E76" s="60">
        <f>IFERROR(VLOOKUP($C76,'[36]01-02.2024'!$C:$E,3,FALSE),0)</f>
        <v>-89714193.829999998</v>
      </c>
      <c r="F76" s="60">
        <f>IFERROR(VLOOKUP($C76,'[36]03-04.2024'!$C:$E,2,FALSE),0)</f>
        <v>-89478962.409999996</v>
      </c>
      <c r="G76" s="60">
        <f>IFERROR(VLOOKUP($C76,'[36]03-04.2024'!$C:$E,3,FALSE),0)</f>
        <v>-88572544.010000005</v>
      </c>
      <c r="H76" s="60">
        <f>IFERROR(VLOOKUP($C76,'[36]05-06.2024'!$C:$E,2,FALSE),0)</f>
        <v>-87958693.590000004</v>
      </c>
      <c r="I76" s="60">
        <f>IFERROR(VLOOKUP($C76,'[36]05-06.2024'!$C:$E,3,FALSE),0)</f>
        <v>-87712413.310000002</v>
      </c>
      <c r="J76" s="60">
        <f>IFERROR(VLOOKUP($C76,'[36]07-08.2024'!$C:$E,2,FALSE),0)</f>
        <v>-87880087.540000007</v>
      </c>
      <c r="K76" s="60">
        <f>IFERROR(VLOOKUP($C76,'[36]07-08.2024'!$C:$E,3,FALSE),0)</f>
        <v>-87094450</v>
      </c>
      <c r="L76" s="60">
        <f>IFERROR(VLOOKUP($C76,'[36]09-10.2024'!$C:$E,2,FALSE),0)</f>
        <v>-86840106.799999997</v>
      </c>
      <c r="M76" s="60">
        <f>IFERROR(VLOOKUP($C76,'[36]09-10.2024'!$C:$E,3,FALSE),0)</f>
        <v>-86596585.599999994</v>
      </c>
      <c r="N76" s="60">
        <f>IFERROR(VLOOKUP($C76,'[36]11-12.2024'!$C:$E,2,FALSE),0)</f>
        <v>-88023071.689999998</v>
      </c>
      <c r="O76" s="60">
        <f>IFERROR(VLOOKUP($C76,'[36]11-12.2024'!$C:$E,3,FALSE),0)</f>
        <v>-90133872.109999999</v>
      </c>
      <c r="P76" s="60">
        <v>-93691448.760000005</v>
      </c>
      <c r="Q76" s="60">
        <v>-96703759.180000007</v>
      </c>
    </row>
    <row r="77" spans="1:19" x14ac:dyDescent="0.2">
      <c r="A77" s="50"/>
      <c r="B77" s="51"/>
      <c r="C77" s="52" t="s">
        <v>684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1:19" x14ac:dyDescent="0.2">
      <c r="A78" s="50" t="s">
        <v>61</v>
      </c>
      <c r="B78" s="51" t="s">
        <v>685</v>
      </c>
      <c r="C78" s="52" t="s">
        <v>686</v>
      </c>
      <c r="D78" s="56">
        <f>IFERROR(VLOOKUP($C78,'[36]01-02.2024'!$C:$E,2,FALSE),0)</f>
        <v>-53637599.950000003</v>
      </c>
      <c r="E78" s="56">
        <f>IFERROR(VLOOKUP($C78,'[36]01-02.2024'!$C:$E,3,FALSE),0)</f>
        <v>-53637599.950000003</v>
      </c>
      <c r="F78" s="56">
        <f>IFERROR(VLOOKUP($C78,'[36]03-04.2024'!$C:$E,2,FALSE),0)</f>
        <v>-53637599.950000003</v>
      </c>
      <c r="G78" s="56">
        <f>IFERROR(VLOOKUP($C78,'[36]03-04.2024'!$C:$E,3,FALSE),0)</f>
        <v>-53637599.950000003</v>
      </c>
      <c r="H78" s="56">
        <f>IFERROR(VLOOKUP($C78,'[36]05-06.2024'!$C:$E,2,FALSE),0)</f>
        <v>-53637599.950000003</v>
      </c>
      <c r="I78" s="56">
        <f>IFERROR(VLOOKUP($C78,'[36]05-06.2024'!$C:$E,3,FALSE),0)</f>
        <v>-53637599.950000003</v>
      </c>
      <c r="J78" s="56">
        <f>IFERROR(VLOOKUP($C78,'[36]07-08.2024'!$C:$E,2,FALSE),0)</f>
        <v>-53637599.950000003</v>
      </c>
      <c r="K78" s="56">
        <f>IFERROR(VLOOKUP($C78,'[36]07-08.2024'!$C:$E,3,FALSE),0)</f>
        <v>-53637599.950000003</v>
      </c>
      <c r="L78" s="56">
        <f>IFERROR(VLOOKUP($C78,'[36]09-10.2024'!$C:$E,2,FALSE),0)</f>
        <v>-53637599.950000003</v>
      </c>
      <c r="M78" s="56">
        <f>IFERROR(VLOOKUP($C78,'[36]09-10.2024'!$C:$E,3,FALSE),0)</f>
        <v>-53637599.950000003</v>
      </c>
      <c r="N78" s="56">
        <f>IFERROR(VLOOKUP($C78,'[36]11-12.2024'!$C:$E,2,FALSE),0)</f>
        <v>-53637599.950000003</v>
      </c>
      <c r="O78" s="56">
        <f>IFERROR(VLOOKUP($C78,'[36]11-12.2024'!$C:$E,3,FALSE),0)</f>
        <v>-51999999.950000003</v>
      </c>
      <c r="P78" s="56">
        <v>-51999999.950000003</v>
      </c>
      <c r="Q78" s="56">
        <v>-67111110.950000003</v>
      </c>
      <c r="S78" s="80">
        <f>O78-N78</f>
        <v>1637600</v>
      </c>
    </row>
    <row r="79" spans="1:19" x14ac:dyDescent="0.2">
      <c r="A79" s="58"/>
      <c r="B79" s="59"/>
      <c r="C79" s="52" t="s">
        <v>687</v>
      </c>
      <c r="D79" s="60">
        <f>IFERROR(VLOOKUP($C79,'[36]01-02.2024'!$C:$E,2,FALSE),0)</f>
        <v>-53637599.950000003</v>
      </c>
      <c r="E79" s="60">
        <f>IFERROR(VLOOKUP($C79,'[36]01-02.2024'!$C:$E,3,FALSE),0)</f>
        <v>-53637599.950000003</v>
      </c>
      <c r="F79" s="60">
        <f>IFERROR(VLOOKUP($C79,'[36]03-04.2024'!$C:$E,2,FALSE),0)</f>
        <v>-53637599.950000003</v>
      </c>
      <c r="G79" s="60">
        <f>IFERROR(VLOOKUP($C79,'[36]03-04.2024'!$C:$E,3,FALSE),0)</f>
        <v>-53637599.950000003</v>
      </c>
      <c r="H79" s="60">
        <f>IFERROR(VLOOKUP($C79,'[36]05-06.2024'!$C:$E,2,FALSE),0)</f>
        <v>-53637599.950000003</v>
      </c>
      <c r="I79" s="60">
        <f>IFERROR(VLOOKUP($C79,'[36]05-06.2024'!$C:$E,3,FALSE),0)</f>
        <v>-53637599.950000003</v>
      </c>
      <c r="J79" s="60">
        <f>IFERROR(VLOOKUP($C79,'[36]07-08.2024'!$C:$E,2,FALSE),0)</f>
        <v>-53637599.950000003</v>
      </c>
      <c r="K79" s="60">
        <f>IFERROR(VLOOKUP($C79,'[36]07-08.2024'!$C:$E,3,FALSE),0)</f>
        <v>-53637599.950000003</v>
      </c>
      <c r="L79" s="60">
        <f>IFERROR(VLOOKUP($C79,'[36]09-10.2024'!$C:$E,2,FALSE),0)</f>
        <v>-53637599.950000003</v>
      </c>
      <c r="M79" s="60">
        <f>IFERROR(VLOOKUP($C79,'[36]09-10.2024'!$C:$E,3,FALSE),0)</f>
        <v>-53637599.950000003</v>
      </c>
      <c r="N79" s="60">
        <f>IFERROR(VLOOKUP($C79,'[36]11-12.2024'!$C:$E,2,FALSE),0)</f>
        <v>-53637599.950000003</v>
      </c>
      <c r="O79" s="60">
        <f>IFERROR(VLOOKUP($C79,'[36]11-12.2024'!$C:$E,3,FALSE),0)</f>
        <v>-51999999.950000003</v>
      </c>
      <c r="P79" s="60">
        <v>-51999999.950000003</v>
      </c>
      <c r="Q79" s="60">
        <v>-67111110.950000003</v>
      </c>
      <c r="S79" s="80">
        <f>Q79-P79</f>
        <v>-15111111</v>
      </c>
    </row>
    <row r="80" spans="1:19" x14ac:dyDescent="0.2">
      <c r="A80" s="50" t="s">
        <v>61</v>
      </c>
      <c r="B80" s="51" t="s">
        <v>688</v>
      </c>
      <c r="C80" s="52" t="s">
        <v>689</v>
      </c>
      <c r="D80" s="56">
        <f>IFERROR(VLOOKUP($C80,'[36]01-02.2024'!$C:$E,2,FALSE),0)</f>
        <v>-737</v>
      </c>
      <c r="E80" s="56">
        <f>IFERROR(VLOOKUP($C80,'[36]01-02.2024'!$C:$E,3,FALSE),0)</f>
        <v>-1474</v>
      </c>
      <c r="F80" s="56">
        <f>IFERROR(VLOOKUP($C80,'[36]03-04.2024'!$C:$E,2,FALSE),0)</f>
        <v>-1474</v>
      </c>
      <c r="G80" s="56">
        <f>IFERROR(VLOOKUP($C80,'[36]03-04.2024'!$C:$E,3,FALSE),0)</f>
        <v>-1474</v>
      </c>
      <c r="H80" s="56">
        <f>IFERROR(VLOOKUP($C80,'[36]05-06.2024'!$C:$E,2,FALSE),0)</f>
        <v>-1474</v>
      </c>
      <c r="I80" s="56">
        <f>IFERROR(VLOOKUP($C80,'[36]05-06.2024'!$C:$E,3,FALSE),0)</f>
        <v>-1474</v>
      </c>
      <c r="J80" s="56">
        <f>IFERROR(VLOOKUP($C80,'[36]07-08.2024'!$C:$E,2,FALSE),0)</f>
        <v>-1474</v>
      </c>
      <c r="K80" s="56">
        <f>IFERROR(VLOOKUP($C80,'[36]07-08.2024'!$C:$E,3,FALSE),0)</f>
        <v>-1474</v>
      </c>
      <c r="L80" s="56">
        <f>IFERROR(VLOOKUP($C80,'[36]09-10.2024'!$C:$E,2,FALSE),0)</f>
        <v>-1474</v>
      </c>
      <c r="M80" s="56">
        <f>IFERROR(VLOOKUP($C80,'[36]09-10.2024'!$C:$E,3,FALSE),0)</f>
        <v>-1474</v>
      </c>
      <c r="N80" s="56">
        <f>IFERROR(VLOOKUP($C80,'[36]11-12.2024'!$C:$E,2,FALSE),0)</f>
        <v>-1474</v>
      </c>
      <c r="O80" s="56">
        <f>IFERROR(VLOOKUP($C80,'[36]11-12.2024'!$C:$E,3,FALSE),0)</f>
        <v>-1474</v>
      </c>
      <c r="P80" s="56">
        <v>-1474</v>
      </c>
      <c r="Q80" s="56">
        <v>-1474</v>
      </c>
    </row>
    <row r="81" spans="1:19" x14ac:dyDescent="0.2">
      <c r="A81" s="58"/>
      <c r="B81" s="59"/>
      <c r="C81" s="52" t="s">
        <v>690</v>
      </c>
      <c r="D81" s="60">
        <f>IFERROR(VLOOKUP($C81,'[36]01-02.2024'!$C:$E,2,FALSE),0)</f>
        <v>-737</v>
      </c>
      <c r="E81" s="60">
        <f>IFERROR(VLOOKUP($C81,'[36]01-02.2024'!$C:$E,3,FALSE),0)</f>
        <v>-1474</v>
      </c>
      <c r="F81" s="60">
        <f>IFERROR(VLOOKUP($C81,'[36]03-04.2024'!$C:$E,2,FALSE),0)</f>
        <v>-1474</v>
      </c>
      <c r="G81" s="60">
        <f>IFERROR(VLOOKUP($C81,'[36]03-04.2024'!$C:$E,3,FALSE),0)</f>
        <v>-1474</v>
      </c>
      <c r="H81" s="60">
        <f>IFERROR(VLOOKUP($C81,'[36]05-06.2024'!$C:$E,2,FALSE),0)</f>
        <v>-1474</v>
      </c>
      <c r="I81" s="60">
        <f>IFERROR(VLOOKUP($C81,'[36]05-06.2024'!$C:$E,3,FALSE),0)</f>
        <v>-1474</v>
      </c>
      <c r="J81" s="60">
        <f>IFERROR(VLOOKUP($C81,'[36]07-08.2024'!$C:$E,2,FALSE),0)</f>
        <v>-1474</v>
      </c>
      <c r="K81" s="60">
        <f>IFERROR(VLOOKUP($C81,'[36]07-08.2024'!$C:$E,3,FALSE),0)</f>
        <v>-1474</v>
      </c>
      <c r="L81" s="60">
        <f>IFERROR(VLOOKUP($C81,'[36]09-10.2024'!$C:$E,2,FALSE),0)</f>
        <v>-1474</v>
      </c>
      <c r="M81" s="60">
        <f>IFERROR(VLOOKUP($C81,'[36]09-10.2024'!$C:$E,3,FALSE),0)</f>
        <v>-1474</v>
      </c>
      <c r="N81" s="60">
        <f>IFERROR(VLOOKUP($C81,'[36]11-12.2024'!$C:$E,2,FALSE),0)</f>
        <v>-1474</v>
      </c>
      <c r="O81" s="60">
        <f>IFERROR(VLOOKUP($C81,'[36]11-12.2024'!$C:$E,3,FALSE),0)</f>
        <v>-1474</v>
      </c>
      <c r="P81" s="60">
        <v>-1474</v>
      </c>
      <c r="Q81" s="60">
        <v>-1474</v>
      </c>
    </row>
    <row r="82" spans="1:19" x14ac:dyDescent="0.2">
      <c r="A82" s="58"/>
      <c r="B82" s="59"/>
      <c r="C82" s="52" t="s">
        <v>691</v>
      </c>
      <c r="D82" s="60">
        <f>IFERROR(VLOOKUP($C82,'[36]01-02.2024'!$C:$E,2,FALSE),0)</f>
        <v>-53638336.950000003</v>
      </c>
      <c r="E82" s="60">
        <f>IFERROR(VLOOKUP($C82,'[36]01-02.2024'!$C:$E,3,FALSE),0)</f>
        <v>-53639073.950000003</v>
      </c>
      <c r="F82" s="60">
        <f>IFERROR(VLOOKUP($C82,'[36]03-04.2024'!$C:$E,2,FALSE),0)</f>
        <v>-53639073.950000003</v>
      </c>
      <c r="G82" s="60">
        <f>IFERROR(VLOOKUP($C82,'[36]03-04.2024'!$C:$E,3,FALSE),0)</f>
        <v>-53639073.950000003</v>
      </c>
      <c r="H82" s="60">
        <f>IFERROR(VLOOKUP($C82,'[36]05-06.2024'!$C:$E,2,FALSE),0)</f>
        <v>-53639073.950000003</v>
      </c>
      <c r="I82" s="60">
        <f>IFERROR(VLOOKUP($C82,'[36]05-06.2024'!$C:$E,3,FALSE),0)</f>
        <v>-53639073.950000003</v>
      </c>
      <c r="J82" s="60">
        <f>IFERROR(VLOOKUP($C82,'[36]07-08.2024'!$C:$E,2,FALSE),0)</f>
        <v>-53639073.950000003</v>
      </c>
      <c r="K82" s="60">
        <f>IFERROR(VLOOKUP($C82,'[36]07-08.2024'!$C:$E,3,FALSE),0)</f>
        <v>-53639073.950000003</v>
      </c>
      <c r="L82" s="60">
        <f>IFERROR(VLOOKUP($C82,'[36]09-10.2024'!$C:$E,2,FALSE),0)</f>
        <v>-53639073.950000003</v>
      </c>
      <c r="M82" s="60">
        <f>IFERROR(VLOOKUP($C82,'[36]09-10.2024'!$C:$E,3,FALSE),0)</f>
        <v>-53639073.950000003</v>
      </c>
      <c r="N82" s="60">
        <f>IFERROR(VLOOKUP($C82,'[36]11-12.2024'!$C:$E,2,FALSE),0)</f>
        <v>-53639073.950000003</v>
      </c>
      <c r="O82" s="60">
        <f>IFERROR(VLOOKUP($C82,'[36]11-12.2024'!$C:$E,3,FALSE),0)</f>
        <v>-52001473.950000003</v>
      </c>
      <c r="P82" s="60">
        <v>-52001473.950000003</v>
      </c>
      <c r="Q82" s="60">
        <v>-67112584.950000003</v>
      </c>
      <c r="S82" s="80">
        <f>Q76+Q82</f>
        <v>-163816344.13</v>
      </c>
    </row>
    <row r="83" spans="1:19" x14ac:dyDescent="0.2">
      <c r="A83" s="50"/>
      <c r="B83" s="51"/>
      <c r="C83" s="52" t="s">
        <v>692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S83" s="80">
        <f>-Q81</f>
        <v>1474</v>
      </c>
    </row>
    <row r="84" spans="1:19" x14ac:dyDescent="0.2">
      <c r="A84" s="50" t="s">
        <v>56</v>
      </c>
      <c r="B84" s="51" t="s">
        <v>693</v>
      </c>
      <c r="C84" s="52" t="s">
        <v>694</v>
      </c>
      <c r="D84" s="56">
        <f>IFERROR(VLOOKUP($C84,'[36]01-02.2024'!$C:$E,2,FALSE),0)</f>
        <v>-1973848.14</v>
      </c>
      <c r="E84" s="56">
        <f>IFERROR(VLOOKUP($C84,'[36]01-02.2024'!$C:$E,3,FALSE),0)</f>
        <v>-1950183.01</v>
      </c>
      <c r="F84" s="56">
        <f>IFERROR(VLOOKUP($C84,'[36]03-04.2024'!$C:$E,2,FALSE),0)</f>
        <v>-1926517.88</v>
      </c>
      <c r="G84" s="56">
        <f>IFERROR(VLOOKUP($C84,'[36]03-04.2024'!$C:$E,3,FALSE),0)</f>
        <v>-1997238.29</v>
      </c>
      <c r="H84" s="56">
        <f>IFERROR(VLOOKUP($C84,'[36]05-06.2024'!$C:$E,2,FALSE),0)</f>
        <v>-1997169.55</v>
      </c>
      <c r="I84" s="56">
        <f>IFERROR(VLOOKUP($C84,'[36]05-06.2024'!$C:$E,3,FALSE),0)</f>
        <v>-1997100.81</v>
      </c>
      <c r="J84" s="56">
        <f>IFERROR(VLOOKUP($C84,'[36]07-08.2024'!$C:$E,2,FALSE),0)</f>
        <v>-1997032.07</v>
      </c>
      <c r="K84" s="56">
        <f>IFERROR(VLOOKUP($C84,'[36]07-08.2024'!$C:$E,3,FALSE),0)</f>
        <v>-1996963.33</v>
      </c>
      <c r="L84" s="56">
        <f>IFERROR(VLOOKUP($C84,'[36]09-10.2024'!$C:$E,2,FALSE),0)</f>
        <v>-1996894.59</v>
      </c>
      <c r="M84" s="56">
        <f>IFERROR(VLOOKUP($C84,'[36]09-10.2024'!$C:$E,3,FALSE),0)</f>
        <v>-1996825.85</v>
      </c>
      <c r="N84" s="56">
        <f>IFERROR(VLOOKUP($C84,'[36]11-12.2024'!$C:$E,2,FALSE),0)</f>
        <v>-1996757.11</v>
      </c>
      <c r="O84" s="56">
        <f>IFERROR(VLOOKUP($C84,'[36]11-12.2024'!$C:$E,3,FALSE),0)</f>
        <v>-1996688.37</v>
      </c>
      <c r="P84" s="56">
        <v>-2007235.61</v>
      </c>
      <c r="Q84" s="56">
        <v>-2017782.85</v>
      </c>
      <c r="S84" s="125">
        <v>-137600</v>
      </c>
    </row>
    <row r="85" spans="1:19" x14ac:dyDescent="0.2">
      <c r="A85" s="58"/>
      <c r="B85" s="59"/>
      <c r="C85" s="52" t="s">
        <v>695</v>
      </c>
      <c r="D85" s="60">
        <f>IFERROR(VLOOKUP($C85,'[36]01-02.2024'!$C:$E,2,FALSE),0)</f>
        <v>-1973848.14</v>
      </c>
      <c r="E85" s="60">
        <f>IFERROR(VLOOKUP($C85,'[36]01-02.2024'!$C:$E,3,FALSE),0)</f>
        <v>-1950183.01</v>
      </c>
      <c r="F85" s="60">
        <f>IFERROR(VLOOKUP($C85,'[36]03-04.2024'!$C:$E,2,FALSE),0)</f>
        <v>-1926517.88</v>
      </c>
      <c r="G85" s="60">
        <f>IFERROR(VLOOKUP($C85,'[36]03-04.2024'!$C:$E,3,FALSE),0)</f>
        <v>-1997238.29</v>
      </c>
      <c r="H85" s="60">
        <f>IFERROR(VLOOKUP($C85,'[36]05-06.2024'!$C:$E,2,FALSE),0)</f>
        <v>-1997169.55</v>
      </c>
      <c r="I85" s="60">
        <f>IFERROR(VLOOKUP($C85,'[36]05-06.2024'!$C:$E,3,FALSE),0)</f>
        <v>-1997100.81</v>
      </c>
      <c r="J85" s="60">
        <f>IFERROR(VLOOKUP($C85,'[36]07-08.2024'!$C:$E,2,FALSE),0)</f>
        <v>-1997032.07</v>
      </c>
      <c r="K85" s="60">
        <f>IFERROR(VLOOKUP($C85,'[36]07-08.2024'!$C:$E,3,FALSE),0)</f>
        <v>-1996963.33</v>
      </c>
      <c r="L85" s="60">
        <f>IFERROR(VLOOKUP($C85,'[36]09-10.2024'!$C:$E,2,FALSE),0)</f>
        <v>-1996894.59</v>
      </c>
      <c r="M85" s="60">
        <f>IFERROR(VLOOKUP($C85,'[36]09-10.2024'!$C:$E,3,FALSE),0)</f>
        <v>-1996825.85</v>
      </c>
      <c r="N85" s="60">
        <f>IFERROR(VLOOKUP($C85,'[36]11-12.2024'!$C:$E,2,FALSE),0)</f>
        <v>-1996757.11</v>
      </c>
      <c r="O85" s="60">
        <f>IFERROR(VLOOKUP($C85,'[36]11-12.2024'!$C:$E,3,FALSE),0)</f>
        <v>-1996688.37</v>
      </c>
      <c r="P85" s="60">
        <v>-2007235.61</v>
      </c>
      <c r="Q85" s="60">
        <v>-2017782.85</v>
      </c>
      <c r="S85" s="80">
        <f>Q93</f>
        <v>-242223.51</v>
      </c>
    </row>
    <row r="86" spans="1:19" x14ac:dyDescent="0.2">
      <c r="A86" s="50" t="s">
        <v>61</v>
      </c>
      <c r="B86" s="51" t="s">
        <v>696</v>
      </c>
      <c r="C86" s="52" t="s">
        <v>697</v>
      </c>
      <c r="D86" s="56">
        <f>IFERROR(VLOOKUP($C86,'[36]01-02.2024'!$C:$E,2,FALSE),0)</f>
        <v>-163969.25</v>
      </c>
      <c r="E86" s="56">
        <f>IFERROR(VLOOKUP($C86,'[36]01-02.2024'!$C:$E,3,FALSE),0)</f>
        <v>-164918.49</v>
      </c>
      <c r="F86" s="56">
        <f>IFERROR(VLOOKUP($C86,'[36]03-04.2024'!$C:$E,2,FALSE),0)</f>
        <v>-165873.74</v>
      </c>
      <c r="G86" s="56">
        <f>IFERROR(VLOOKUP($C86,'[36]03-04.2024'!$C:$E,3,FALSE),0)</f>
        <v>-166835.04</v>
      </c>
      <c r="H86" s="56">
        <f>IFERROR(VLOOKUP($C86,'[36]05-06.2024'!$C:$E,2,FALSE),0)</f>
        <v>-167802.35</v>
      </c>
      <c r="I86" s="56">
        <f>IFERROR(VLOOKUP($C86,'[36]05-06.2024'!$C:$E,3,FALSE),0)</f>
        <v>-168775.75</v>
      </c>
      <c r="J86" s="56">
        <f>IFERROR(VLOOKUP($C86,'[36]07-08.2024'!$C:$E,2,FALSE),0)</f>
        <v>-169755.3</v>
      </c>
      <c r="K86" s="56">
        <f>IFERROR(VLOOKUP($C86,'[36]07-08.2024'!$C:$E,3,FALSE),0)</f>
        <v>-170741.04</v>
      </c>
      <c r="L86" s="56">
        <f>IFERROR(VLOOKUP($C86,'[36]09-10.2024'!$C:$E,2,FALSE),0)</f>
        <v>-171732.97</v>
      </c>
      <c r="M86" s="56">
        <f>IFERROR(VLOOKUP($C86,'[36]09-10.2024'!$C:$E,3,FALSE),0)</f>
        <v>-172731.15</v>
      </c>
      <c r="N86" s="56">
        <f>IFERROR(VLOOKUP($C86,'[36]11-12.2024'!$C:$E,2,FALSE),0)</f>
        <v>-173735.62</v>
      </c>
      <c r="O86" s="56">
        <f>IFERROR(VLOOKUP($C86,'[36]11-12.2024'!$C:$E,3,FALSE),0)</f>
        <v>-174746.39</v>
      </c>
      <c r="P86" s="56">
        <v>-175763.53</v>
      </c>
      <c r="Q86" s="56">
        <v>-176867.20000000001</v>
      </c>
      <c r="S86" s="126">
        <f>SUM(S82:S85)</f>
        <v>-164194693.63999999</v>
      </c>
    </row>
    <row r="87" spans="1:19" x14ac:dyDescent="0.2">
      <c r="A87" s="58"/>
      <c r="B87" s="59"/>
      <c r="C87" s="52" t="s">
        <v>698</v>
      </c>
      <c r="D87" s="60">
        <f>IFERROR(VLOOKUP($C87,'[36]01-02.2024'!$C:$E,2,FALSE),0)</f>
        <v>-163969.25</v>
      </c>
      <c r="E87" s="60">
        <f>IFERROR(VLOOKUP($C87,'[36]01-02.2024'!$C:$E,3,FALSE),0)</f>
        <v>-164918.49</v>
      </c>
      <c r="F87" s="60">
        <f>IFERROR(VLOOKUP($C87,'[36]03-04.2024'!$C:$E,2,FALSE),0)</f>
        <v>-165873.74</v>
      </c>
      <c r="G87" s="60">
        <f>IFERROR(VLOOKUP($C87,'[36]03-04.2024'!$C:$E,3,FALSE),0)</f>
        <v>-166835.04</v>
      </c>
      <c r="H87" s="60">
        <f>IFERROR(VLOOKUP($C87,'[36]05-06.2024'!$C:$E,2,FALSE),0)</f>
        <v>-167802.35</v>
      </c>
      <c r="I87" s="60">
        <f>IFERROR(VLOOKUP($C87,'[36]05-06.2024'!$C:$E,3,FALSE),0)</f>
        <v>-168775.75</v>
      </c>
      <c r="J87" s="60">
        <f>IFERROR(VLOOKUP($C87,'[36]07-08.2024'!$C:$E,2,FALSE),0)</f>
        <v>-169755.3</v>
      </c>
      <c r="K87" s="60">
        <f>IFERROR(VLOOKUP($C87,'[36]07-08.2024'!$C:$E,3,FALSE),0)</f>
        <v>-170741.04</v>
      </c>
      <c r="L87" s="60">
        <f>IFERROR(VLOOKUP($C87,'[36]09-10.2024'!$C:$E,2,FALSE),0)</f>
        <v>-171732.97</v>
      </c>
      <c r="M87" s="60">
        <f>IFERROR(VLOOKUP($C87,'[36]09-10.2024'!$C:$E,3,FALSE),0)</f>
        <v>-172731.15</v>
      </c>
      <c r="N87" s="60">
        <f>IFERROR(VLOOKUP($C87,'[36]11-12.2024'!$C:$E,2,FALSE),0)</f>
        <v>-173735.62</v>
      </c>
      <c r="O87" s="60">
        <f>IFERROR(VLOOKUP($C87,'[36]11-12.2024'!$C:$E,3,FALSE),0)</f>
        <v>-174746.39</v>
      </c>
      <c r="P87" s="60">
        <v>-175763.53</v>
      </c>
      <c r="Q87" s="60">
        <v>-176867.20000000001</v>
      </c>
    </row>
    <row r="88" spans="1:19" x14ac:dyDescent="0.2">
      <c r="A88" s="58"/>
      <c r="B88" s="59"/>
      <c r="C88" s="52" t="s">
        <v>699</v>
      </c>
      <c r="D88" s="60">
        <f>IFERROR(VLOOKUP($C88,'[36]01-02.2024'!$C:$E,2,FALSE),0)</f>
        <v>-2137817.39</v>
      </c>
      <c r="E88" s="60">
        <f>IFERROR(VLOOKUP($C88,'[36]01-02.2024'!$C:$E,3,FALSE),0)</f>
        <v>-2115101.5</v>
      </c>
      <c r="F88" s="60">
        <f>IFERROR(VLOOKUP($C88,'[36]03-04.2024'!$C:$E,2,FALSE),0)</f>
        <v>-2092391.62</v>
      </c>
      <c r="G88" s="60">
        <f>IFERROR(VLOOKUP($C88,'[36]03-04.2024'!$C:$E,3,FALSE),0)</f>
        <v>-2164073.33</v>
      </c>
      <c r="H88" s="60">
        <f>IFERROR(VLOOKUP($C88,'[36]05-06.2024'!$C:$E,2,FALSE),0)</f>
        <v>-2164971.9</v>
      </c>
      <c r="I88" s="60">
        <f>IFERROR(VLOOKUP($C88,'[36]05-06.2024'!$C:$E,3,FALSE),0)</f>
        <v>-2165876.56</v>
      </c>
      <c r="J88" s="60">
        <f>IFERROR(VLOOKUP($C88,'[36]07-08.2024'!$C:$E,2,FALSE),0)</f>
        <v>-2166787.37</v>
      </c>
      <c r="K88" s="60">
        <f>IFERROR(VLOOKUP($C88,'[36]07-08.2024'!$C:$E,3,FALSE),0)</f>
        <v>-2167704.37</v>
      </c>
      <c r="L88" s="60">
        <f>IFERROR(VLOOKUP($C88,'[36]09-10.2024'!$C:$E,2,FALSE),0)</f>
        <v>-2168627.56</v>
      </c>
      <c r="M88" s="60">
        <f>IFERROR(VLOOKUP($C88,'[36]09-10.2024'!$C:$E,3,FALSE),0)</f>
        <v>-2169557</v>
      </c>
      <c r="N88" s="60">
        <f>IFERROR(VLOOKUP($C88,'[36]11-12.2024'!$C:$E,2,FALSE),0)</f>
        <v>-2170492.73</v>
      </c>
      <c r="O88" s="60">
        <f>IFERROR(VLOOKUP($C88,'[36]11-12.2024'!$C:$E,3,FALSE),0)</f>
        <v>-2171434.7599999998</v>
      </c>
      <c r="P88" s="60">
        <v>-2182999.14</v>
      </c>
      <c r="Q88" s="60">
        <v>-2194650.0499999998</v>
      </c>
      <c r="S88" s="126">
        <f>-'Tab 63'!H36</f>
        <v>-164194693.69</v>
      </c>
    </row>
    <row r="89" spans="1:19" x14ac:dyDescent="0.2">
      <c r="A89" s="50"/>
      <c r="B89" s="51"/>
      <c r="C89" s="52" t="s">
        <v>700</v>
      </c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1:19" x14ac:dyDescent="0.2">
      <c r="A90" s="50" t="s">
        <v>56</v>
      </c>
      <c r="B90" s="51" t="s">
        <v>701</v>
      </c>
      <c r="C90" s="52" t="s">
        <v>702</v>
      </c>
      <c r="D90" s="56">
        <f>IFERROR(VLOOKUP($C90,'[36]01-02.2024'!$C:$E,2,FALSE),0)</f>
        <v>-5612962.9100000001</v>
      </c>
      <c r="E90" s="56">
        <f>IFERROR(VLOOKUP($C90,'[36]01-02.2024'!$C:$E,3,FALSE),0)</f>
        <v>-3851002.05</v>
      </c>
      <c r="F90" s="56">
        <f>IFERROR(VLOOKUP($C90,'[36]03-04.2024'!$C:$E,2,FALSE),0)</f>
        <v>-4222428.3099999996</v>
      </c>
      <c r="G90" s="56">
        <f>IFERROR(VLOOKUP($C90,'[36]03-04.2024'!$C:$E,3,FALSE),0)</f>
        <v>-3357219.75</v>
      </c>
      <c r="H90" s="56">
        <f>IFERROR(VLOOKUP($C90,'[36]05-06.2024'!$C:$E,2,FALSE),0)</f>
        <v>-4098484.67</v>
      </c>
      <c r="I90" s="56">
        <f>IFERROR(VLOOKUP($C90,'[36]05-06.2024'!$C:$E,3,FALSE),0)</f>
        <v>-5459679.54</v>
      </c>
      <c r="J90" s="56">
        <f>IFERROR(VLOOKUP($C90,'[36]07-08.2024'!$C:$E,2,FALSE),0)</f>
        <v>-5744435.96</v>
      </c>
      <c r="K90" s="56">
        <f>IFERROR(VLOOKUP($C90,'[36]07-08.2024'!$C:$E,3,FALSE),0)</f>
        <v>-4756373.83</v>
      </c>
      <c r="L90" s="56">
        <f>IFERROR(VLOOKUP($C90,'[36]09-10.2024'!$C:$E,2,FALSE),0)</f>
        <v>-6929886.6399999997</v>
      </c>
      <c r="M90" s="56">
        <f>IFERROR(VLOOKUP($C90,'[36]09-10.2024'!$C:$E,3,FALSE),0)</f>
        <v>-5731518.5099999998</v>
      </c>
      <c r="N90" s="56">
        <f>IFERROR(VLOOKUP($C90,'[36]11-12.2024'!$C:$E,2,FALSE),0)</f>
        <v>-7470005.9800000004</v>
      </c>
      <c r="O90" s="56">
        <f>IFERROR(VLOOKUP($C90,'[36]11-12.2024'!$C:$E,3,FALSE),0)</f>
        <v>-8296686.9500000002</v>
      </c>
      <c r="P90" s="56">
        <v>-8887659.6300000008</v>
      </c>
      <c r="Q90" s="56">
        <v>-7913208.96</v>
      </c>
    </row>
    <row r="91" spans="1:19" x14ac:dyDescent="0.2">
      <c r="A91" s="58"/>
      <c r="B91" s="59"/>
      <c r="C91" s="52" t="s">
        <v>703</v>
      </c>
      <c r="D91" s="60">
        <f>IFERROR(VLOOKUP($C91,'[36]01-02.2024'!$C:$E,2,FALSE),0)</f>
        <v>-5612962.9100000001</v>
      </c>
      <c r="E91" s="60">
        <f>IFERROR(VLOOKUP($C91,'[36]01-02.2024'!$C:$E,3,FALSE),0)</f>
        <v>-3851002.05</v>
      </c>
      <c r="F91" s="60">
        <f>IFERROR(VLOOKUP($C91,'[36]03-04.2024'!$C:$E,2,FALSE),0)</f>
        <v>-4222428.3099999996</v>
      </c>
      <c r="G91" s="60">
        <f>IFERROR(VLOOKUP($C91,'[36]03-04.2024'!$C:$E,3,FALSE),0)</f>
        <v>-3357219.75</v>
      </c>
      <c r="H91" s="60">
        <f>IFERROR(VLOOKUP($C91,'[36]05-06.2024'!$C:$E,2,FALSE),0)</f>
        <v>-4098484.67</v>
      </c>
      <c r="I91" s="60">
        <f>IFERROR(VLOOKUP($C91,'[36]05-06.2024'!$C:$E,3,FALSE),0)</f>
        <v>-5459679.54</v>
      </c>
      <c r="J91" s="60">
        <f>IFERROR(VLOOKUP($C91,'[36]07-08.2024'!$C:$E,2,FALSE),0)</f>
        <v>-5744435.96</v>
      </c>
      <c r="K91" s="60">
        <f>IFERROR(VLOOKUP($C91,'[36]07-08.2024'!$C:$E,3,FALSE),0)</f>
        <v>-4756373.83</v>
      </c>
      <c r="L91" s="60">
        <f>IFERROR(VLOOKUP($C91,'[36]09-10.2024'!$C:$E,2,FALSE),0)</f>
        <v>-6929886.6399999997</v>
      </c>
      <c r="M91" s="60">
        <f>IFERROR(VLOOKUP($C91,'[36]09-10.2024'!$C:$E,3,FALSE),0)</f>
        <v>-5731518.5099999998</v>
      </c>
      <c r="N91" s="60">
        <f>IFERROR(VLOOKUP($C91,'[36]11-12.2024'!$C:$E,2,FALSE),0)</f>
        <v>-7470005.9800000004</v>
      </c>
      <c r="O91" s="60">
        <f>IFERROR(VLOOKUP($C91,'[36]11-12.2024'!$C:$E,3,FALSE),0)</f>
        <v>-8296686.9500000002</v>
      </c>
      <c r="P91" s="60">
        <v>-8887659.6300000008</v>
      </c>
      <c r="Q91" s="60">
        <v>-7913208.96</v>
      </c>
    </row>
    <row r="92" spans="1:19" x14ac:dyDescent="0.2">
      <c r="A92" s="50" t="s">
        <v>56</v>
      </c>
      <c r="B92" s="51" t="s">
        <v>704</v>
      </c>
      <c r="C92" s="52" t="s">
        <v>705</v>
      </c>
      <c r="D92" s="56">
        <f>IFERROR(VLOOKUP($C92,'[36]01-02.2024'!$C:$E,2,FALSE),0)</f>
        <v>-2451561.2200000002</v>
      </c>
      <c r="E92" s="56">
        <f>IFERROR(VLOOKUP($C92,'[36]01-02.2024'!$C:$E,3,FALSE),0)</f>
        <v>2167638.42</v>
      </c>
      <c r="F92" s="56">
        <f>IFERROR(VLOOKUP($C92,'[36]03-04.2024'!$C:$E,2,FALSE),0)</f>
        <v>2809945.86</v>
      </c>
      <c r="G92" s="56">
        <f>IFERROR(VLOOKUP($C92,'[36]03-04.2024'!$C:$E,3,FALSE),0)</f>
        <v>4589187.21</v>
      </c>
      <c r="H92" s="56">
        <f>IFERROR(VLOOKUP($C92,'[36]05-06.2024'!$C:$E,2,FALSE),0)</f>
        <v>2715645.34</v>
      </c>
      <c r="I92" s="56">
        <f>IFERROR(VLOOKUP($C92,'[36]05-06.2024'!$C:$E,3,FALSE),0)</f>
        <v>-688122.09</v>
      </c>
      <c r="J92" s="56">
        <f>IFERROR(VLOOKUP($C92,'[36]07-08.2024'!$C:$E,2,FALSE),0)</f>
        <v>-1092415.02</v>
      </c>
      <c r="K92" s="56">
        <f>IFERROR(VLOOKUP($C92,'[36]07-08.2024'!$C:$E,3,FALSE),0)</f>
        <v>-3537731.82</v>
      </c>
      <c r="L92" s="56">
        <f>IFERROR(VLOOKUP($C92,'[36]09-10.2024'!$C:$E,2,FALSE),0)</f>
        <v>-7041997.54</v>
      </c>
      <c r="M92" s="56">
        <f>IFERROR(VLOOKUP($C92,'[36]09-10.2024'!$C:$E,3,FALSE),0)</f>
        <v>-8283744.5999999996</v>
      </c>
      <c r="N92" s="56">
        <f>IFERROR(VLOOKUP($C92,'[36]11-12.2024'!$C:$E,2,FALSE),0)</f>
        <v>-9343650.3000000007</v>
      </c>
      <c r="O92" s="56">
        <f>IFERROR(VLOOKUP($C92,'[36]11-12.2024'!$C:$E,3,FALSE),0)</f>
        <v>-19313993.52</v>
      </c>
      <c r="P92" s="56">
        <v>-17742450.940000001</v>
      </c>
      <c r="Q92" s="56">
        <v>-242223.51</v>
      </c>
    </row>
    <row r="93" spans="1:19" x14ac:dyDescent="0.2">
      <c r="A93" s="58"/>
      <c r="B93" s="59"/>
      <c r="C93" s="52" t="s">
        <v>706</v>
      </c>
      <c r="D93" s="60">
        <f>IFERROR(VLOOKUP($C93,'[36]01-02.2024'!$C:$E,2,FALSE),0)</f>
        <v>-2451561.2200000002</v>
      </c>
      <c r="E93" s="60">
        <f>IFERROR(VLOOKUP($C93,'[36]01-02.2024'!$C:$E,3,FALSE),0)</f>
        <v>2167638.42</v>
      </c>
      <c r="F93" s="60">
        <f>IFERROR(VLOOKUP($C93,'[36]03-04.2024'!$C:$E,2,FALSE),0)</f>
        <v>2809945.86</v>
      </c>
      <c r="G93" s="60">
        <f>IFERROR(VLOOKUP($C93,'[36]03-04.2024'!$C:$E,3,FALSE),0)</f>
        <v>4589187.21</v>
      </c>
      <c r="H93" s="60">
        <f>IFERROR(VLOOKUP($C93,'[36]05-06.2024'!$C:$E,2,FALSE),0)</f>
        <v>2715645.34</v>
      </c>
      <c r="I93" s="60">
        <f>IFERROR(VLOOKUP($C93,'[36]05-06.2024'!$C:$E,3,FALSE),0)</f>
        <v>-688122.09</v>
      </c>
      <c r="J93" s="60">
        <f>IFERROR(VLOOKUP($C93,'[36]07-08.2024'!$C:$E,2,FALSE),0)</f>
        <v>-1092415.02</v>
      </c>
      <c r="K93" s="60">
        <f>IFERROR(VLOOKUP($C93,'[36]07-08.2024'!$C:$E,3,FALSE),0)</f>
        <v>-3537731.82</v>
      </c>
      <c r="L93" s="60">
        <f>IFERROR(VLOOKUP($C93,'[36]09-10.2024'!$C:$E,2,FALSE),0)</f>
        <v>-7041997.54</v>
      </c>
      <c r="M93" s="60">
        <f>IFERROR(VLOOKUP($C93,'[36]09-10.2024'!$C:$E,3,FALSE),0)</f>
        <v>-8283744.5999999996</v>
      </c>
      <c r="N93" s="60">
        <f>IFERROR(VLOOKUP($C93,'[36]11-12.2024'!$C:$E,2,FALSE),0)</f>
        <v>-9343650.3000000007</v>
      </c>
      <c r="O93" s="60">
        <f>IFERROR(VLOOKUP($C93,'[36]11-12.2024'!$C:$E,3,FALSE),0)</f>
        <v>-19313993.52</v>
      </c>
      <c r="P93" s="60">
        <v>-17742450.940000001</v>
      </c>
      <c r="Q93" s="79">
        <v>-242223.51</v>
      </c>
    </row>
    <row r="94" spans="1:19" x14ac:dyDescent="0.2">
      <c r="A94" s="50" t="s">
        <v>56</v>
      </c>
      <c r="B94" s="51" t="s">
        <v>707</v>
      </c>
      <c r="C94" s="52" t="s">
        <v>708</v>
      </c>
      <c r="D94" s="56">
        <f>IFERROR(VLOOKUP($C94,'[36]01-02.2024'!$C:$E,2,FALSE),0)</f>
        <v>-9496531.1099999994</v>
      </c>
      <c r="E94" s="56">
        <f>IFERROR(VLOOKUP($C94,'[36]01-02.2024'!$C:$E,3,FALSE),0)</f>
        <v>-10928757.75</v>
      </c>
      <c r="F94" s="56">
        <f>IFERROR(VLOOKUP($C94,'[36]03-04.2024'!$C:$E,2,FALSE),0)</f>
        <v>-8852779.0899999999</v>
      </c>
      <c r="G94" s="56">
        <f>IFERROR(VLOOKUP($C94,'[36]03-04.2024'!$C:$E,3,FALSE),0)</f>
        <v>-7883863.2699999996</v>
      </c>
      <c r="H94" s="56">
        <f>IFERROR(VLOOKUP($C94,'[36]05-06.2024'!$C:$E,2,FALSE),0)</f>
        <v>-8243239.1500000004</v>
      </c>
      <c r="I94" s="56">
        <f>IFERROR(VLOOKUP($C94,'[36]05-06.2024'!$C:$E,3,FALSE),0)</f>
        <v>-6619876.8399999999</v>
      </c>
      <c r="J94" s="56">
        <f>IFERROR(VLOOKUP($C94,'[36]07-08.2024'!$C:$E,2,FALSE),0)</f>
        <v>-9852023.8399999999</v>
      </c>
      <c r="K94" s="56">
        <f>IFERROR(VLOOKUP($C94,'[36]07-08.2024'!$C:$E,3,FALSE),0)</f>
        <v>-8658751.5700000003</v>
      </c>
      <c r="L94" s="56">
        <f>IFERROR(VLOOKUP($C94,'[36]09-10.2024'!$C:$E,2,FALSE),0)</f>
        <v>-6853613.2999999998</v>
      </c>
      <c r="M94" s="56">
        <f>IFERROR(VLOOKUP($C94,'[36]09-10.2024'!$C:$E,3,FALSE),0)</f>
        <v>-8751335.6999999993</v>
      </c>
      <c r="N94" s="56">
        <f>IFERROR(VLOOKUP($C94,'[36]11-12.2024'!$C:$E,2,FALSE),0)</f>
        <v>-9069727.5899999999</v>
      </c>
      <c r="O94" s="56">
        <f>IFERROR(VLOOKUP($C94,'[36]11-12.2024'!$C:$E,3,FALSE),0)</f>
        <v>-1443566.17</v>
      </c>
      <c r="P94" s="56">
        <v>-1875702.04</v>
      </c>
      <c r="Q94" s="56">
        <v>-1886638.51</v>
      </c>
    </row>
    <row r="95" spans="1:19" x14ac:dyDescent="0.2">
      <c r="A95" s="58"/>
      <c r="B95" s="59"/>
      <c r="C95" s="52" t="s">
        <v>709</v>
      </c>
      <c r="D95" s="60">
        <f>IFERROR(VLOOKUP($C95,'[36]01-02.2024'!$C:$E,2,FALSE),0)</f>
        <v>-9496531.1099999994</v>
      </c>
      <c r="E95" s="60">
        <f>IFERROR(VLOOKUP($C95,'[36]01-02.2024'!$C:$E,3,FALSE),0)</f>
        <v>-10928757.75</v>
      </c>
      <c r="F95" s="60">
        <f>IFERROR(VLOOKUP($C95,'[36]03-04.2024'!$C:$E,2,FALSE),0)</f>
        <v>-8852779.0899999999</v>
      </c>
      <c r="G95" s="60">
        <f>IFERROR(VLOOKUP($C95,'[36]03-04.2024'!$C:$E,3,FALSE),0)</f>
        <v>-7883863.2699999996</v>
      </c>
      <c r="H95" s="60">
        <f>IFERROR(VLOOKUP($C95,'[36]05-06.2024'!$C:$E,2,FALSE),0)</f>
        <v>-8243239.1500000004</v>
      </c>
      <c r="I95" s="60">
        <f>IFERROR(VLOOKUP($C95,'[36]05-06.2024'!$C:$E,3,FALSE),0)</f>
        <v>-6619876.8399999999</v>
      </c>
      <c r="J95" s="60">
        <f>IFERROR(VLOOKUP($C95,'[36]07-08.2024'!$C:$E,2,FALSE),0)</f>
        <v>-9852023.8399999999</v>
      </c>
      <c r="K95" s="60">
        <f>IFERROR(VLOOKUP($C95,'[36]07-08.2024'!$C:$E,3,FALSE),0)</f>
        <v>-8658751.5700000003</v>
      </c>
      <c r="L95" s="60">
        <f>IFERROR(VLOOKUP($C95,'[36]09-10.2024'!$C:$E,2,FALSE),0)</f>
        <v>-6853613.2999999998</v>
      </c>
      <c r="M95" s="60">
        <f>IFERROR(VLOOKUP($C95,'[36]09-10.2024'!$C:$E,3,FALSE),0)</f>
        <v>-8751335.6999999993</v>
      </c>
      <c r="N95" s="60">
        <f>IFERROR(VLOOKUP($C95,'[36]11-12.2024'!$C:$E,2,FALSE),0)</f>
        <v>-9069727.5899999999</v>
      </c>
      <c r="O95" s="60">
        <f>IFERROR(VLOOKUP($C95,'[36]11-12.2024'!$C:$E,3,FALSE),0)</f>
        <v>-1443566.17</v>
      </c>
      <c r="P95" s="60">
        <v>-1875702.04</v>
      </c>
      <c r="Q95" s="60">
        <v>-1886638.51</v>
      </c>
    </row>
    <row r="96" spans="1:19" x14ac:dyDescent="0.2">
      <c r="A96" s="50" t="s">
        <v>56</v>
      </c>
      <c r="B96" s="51" t="s">
        <v>710</v>
      </c>
      <c r="C96" s="52" t="s">
        <v>711</v>
      </c>
      <c r="D96" s="56">
        <f>IFERROR(VLOOKUP($C96,'[36]01-02.2024'!$C:$E,2,FALSE),0)</f>
        <v>-965475.83999999997</v>
      </c>
      <c r="E96" s="56">
        <f>IFERROR(VLOOKUP($C96,'[36]01-02.2024'!$C:$E,3,FALSE),0)</f>
        <v>-985559.99</v>
      </c>
      <c r="F96" s="56">
        <f>IFERROR(VLOOKUP($C96,'[36]03-04.2024'!$C:$E,2,FALSE),0)</f>
        <v>-993670.75</v>
      </c>
      <c r="G96" s="56">
        <f>IFERROR(VLOOKUP($C96,'[36]03-04.2024'!$C:$E,3,FALSE),0)</f>
        <v>-989261.83</v>
      </c>
      <c r="H96" s="56">
        <f>IFERROR(VLOOKUP($C96,'[36]05-06.2024'!$C:$E,2,FALSE),0)</f>
        <v>-980068.09</v>
      </c>
      <c r="I96" s="56">
        <f>IFERROR(VLOOKUP($C96,'[36]05-06.2024'!$C:$E,3,FALSE),0)</f>
        <v>-963809.69</v>
      </c>
      <c r="J96" s="56">
        <f>IFERROR(VLOOKUP($C96,'[36]07-08.2024'!$C:$E,2,FALSE),0)</f>
        <v>-959848.64</v>
      </c>
      <c r="K96" s="56">
        <f>IFERROR(VLOOKUP($C96,'[36]07-08.2024'!$C:$E,3,FALSE),0)</f>
        <v>-963077.53</v>
      </c>
      <c r="L96" s="56">
        <f>IFERROR(VLOOKUP($C96,'[36]09-10.2024'!$C:$E,2,FALSE),0)</f>
        <v>-965059.46</v>
      </c>
      <c r="M96" s="56">
        <f>IFERROR(VLOOKUP($C96,'[36]09-10.2024'!$C:$E,3,FALSE),0)</f>
        <v>-973817.35</v>
      </c>
      <c r="N96" s="56">
        <f>IFERROR(VLOOKUP($C96,'[36]11-12.2024'!$C:$E,2,FALSE),0)</f>
        <v>-1001241.15</v>
      </c>
      <c r="O96" s="56">
        <f>IFERROR(VLOOKUP($C96,'[36]11-12.2024'!$C:$E,3,FALSE),0)</f>
        <v>-1034998.43</v>
      </c>
      <c r="P96" s="56">
        <v>-1070870.95</v>
      </c>
      <c r="Q96" s="56">
        <v>-1089816.1000000001</v>
      </c>
    </row>
    <row r="97" spans="1:17" x14ac:dyDescent="0.2">
      <c r="A97" s="58"/>
      <c r="B97" s="59"/>
      <c r="C97" s="52" t="s">
        <v>712</v>
      </c>
      <c r="D97" s="60">
        <f>IFERROR(VLOOKUP($C97,'[36]01-02.2024'!$C:$E,2,FALSE),0)</f>
        <v>-965475.83999999997</v>
      </c>
      <c r="E97" s="60">
        <f>IFERROR(VLOOKUP($C97,'[36]01-02.2024'!$C:$E,3,FALSE),0)</f>
        <v>-985559.99</v>
      </c>
      <c r="F97" s="60">
        <f>IFERROR(VLOOKUP($C97,'[36]03-04.2024'!$C:$E,2,FALSE),0)</f>
        <v>-993670.75</v>
      </c>
      <c r="G97" s="60">
        <f>IFERROR(VLOOKUP($C97,'[36]03-04.2024'!$C:$E,3,FALSE),0)</f>
        <v>-989261.83</v>
      </c>
      <c r="H97" s="60">
        <f>IFERROR(VLOOKUP($C97,'[36]05-06.2024'!$C:$E,2,FALSE),0)</f>
        <v>-980068.09</v>
      </c>
      <c r="I97" s="60">
        <f>IFERROR(VLOOKUP($C97,'[36]05-06.2024'!$C:$E,3,FALSE),0)</f>
        <v>-963809.69</v>
      </c>
      <c r="J97" s="60">
        <f>IFERROR(VLOOKUP($C97,'[36]07-08.2024'!$C:$E,2,FALSE),0)</f>
        <v>-959848.64</v>
      </c>
      <c r="K97" s="60">
        <f>IFERROR(VLOOKUP($C97,'[36]07-08.2024'!$C:$E,3,FALSE),0)</f>
        <v>-963077.53</v>
      </c>
      <c r="L97" s="60">
        <f>IFERROR(VLOOKUP($C97,'[36]09-10.2024'!$C:$E,2,FALSE),0)</f>
        <v>-965059.46</v>
      </c>
      <c r="M97" s="60">
        <f>IFERROR(VLOOKUP($C97,'[36]09-10.2024'!$C:$E,3,FALSE),0)</f>
        <v>-973817.35</v>
      </c>
      <c r="N97" s="60">
        <f>IFERROR(VLOOKUP($C97,'[36]11-12.2024'!$C:$E,2,FALSE),0)</f>
        <v>-1001241.15</v>
      </c>
      <c r="O97" s="60">
        <f>IFERROR(VLOOKUP($C97,'[36]11-12.2024'!$C:$E,3,FALSE),0)</f>
        <v>-1034998.43</v>
      </c>
      <c r="P97" s="60">
        <v>-1070870.95</v>
      </c>
      <c r="Q97" s="60">
        <v>-1089816.1000000001</v>
      </c>
    </row>
    <row r="98" spans="1:17" x14ac:dyDescent="0.2">
      <c r="A98" s="50" t="s">
        <v>56</v>
      </c>
      <c r="B98" s="51" t="s">
        <v>713</v>
      </c>
      <c r="C98" s="52" t="s">
        <v>714</v>
      </c>
      <c r="D98" s="56">
        <f>IFERROR(VLOOKUP($C98,'[36]01-02.2024'!$C:$E,2,FALSE),0)</f>
        <v>-6428557.54</v>
      </c>
      <c r="E98" s="56">
        <f>IFERROR(VLOOKUP($C98,'[36]01-02.2024'!$C:$E,3,FALSE),0)</f>
        <v>-6963791.6600000001</v>
      </c>
      <c r="F98" s="56">
        <f>IFERROR(VLOOKUP($C98,'[36]03-04.2024'!$C:$E,2,FALSE),0)</f>
        <v>-8168734.5099999998</v>
      </c>
      <c r="G98" s="56">
        <f>IFERROR(VLOOKUP($C98,'[36]03-04.2024'!$C:$E,3,FALSE),0)</f>
        <v>-8111103.2999999998</v>
      </c>
      <c r="H98" s="56">
        <f>IFERROR(VLOOKUP($C98,'[36]05-06.2024'!$C:$E,2,FALSE),0)</f>
        <v>-6575651.6900000004</v>
      </c>
      <c r="I98" s="56">
        <f>IFERROR(VLOOKUP($C98,'[36]05-06.2024'!$C:$E,3,FALSE),0)</f>
        <v>-6174340.9900000002</v>
      </c>
      <c r="J98" s="56">
        <f>IFERROR(VLOOKUP($C98,'[36]07-08.2024'!$C:$E,2,FALSE),0)</f>
        <v>-6276375.7300000004</v>
      </c>
      <c r="K98" s="56">
        <f>IFERROR(VLOOKUP($C98,'[36]07-08.2024'!$C:$E,3,FALSE),0)</f>
        <v>-6506126.1600000001</v>
      </c>
      <c r="L98" s="56">
        <f>IFERROR(VLOOKUP($C98,'[36]09-10.2024'!$C:$E,2,FALSE),0)</f>
        <v>-6134266.9199999999</v>
      </c>
      <c r="M98" s="56">
        <f>IFERROR(VLOOKUP($C98,'[36]09-10.2024'!$C:$E,3,FALSE),0)</f>
        <v>-6413077.3399999999</v>
      </c>
      <c r="N98" s="56">
        <f>IFERROR(VLOOKUP($C98,'[36]11-12.2024'!$C:$E,2,FALSE),0)</f>
        <v>-4399260.32</v>
      </c>
      <c r="O98" s="56">
        <f>IFERROR(VLOOKUP($C98,'[36]11-12.2024'!$C:$E,3,FALSE),0)</f>
        <v>-6001616.8499999996</v>
      </c>
      <c r="P98" s="56">
        <v>-6088161.5800000001</v>
      </c>
      <c r="Q98" s="56">
        <v>-6334756.3600000003</v>
      </c>
    </row>
    <row r="99" spans="1:17" x14ac:dyDescent="0.2">
      <c r="A99" s="58"/>
      <c r="B99" s="59"/>
      <c r="C99" s="52" t="s">
        <v>715</v>
      </c>
      <c r="D99" s="60">
        <f>IFERROR(VLOOKUP($C99,'[36]01-02.2024'!$C:$E,2,FALSE),0)</f>
        <v>-6428557.54</v>
      </c>
      <c r="E99" s="60">
        <f>IFERROR(VLOOKUP($C99,'[36]01-02.2024'!$C:$E,3,FALSE),0)</f>
        <v>-6963791.6600000001</v>
      </c>
      <c r="F99" s="60">
        <f>IFERROR(VLOOKUP($C99,'[36]03-04.2024'!$C:$E,2,FALSE),0)</f>
        <v>-8168734.5099999998</v>
      </c>
      <c r="G99" s="60">
        <f>IFERROR(VLOOKUP($C99,'[36]03-04.2024'!$C:$E,3,FALSE),0)</f>
        <v>-8111103.2999999998</v>
      </c>
      <c r="H99" s="60">
        <f>IFERROR(VLOOKUP($C99,'[36]05-06.2024'!$C:$E,2,FALSE),0)</f>
        <v>-6575651.6900000004</v>
      </c>
      <c r="I99" s="60">
        <f>IFERROR(VLOOKUP($C99,'[36]05-06.2024'!$C:$E,3,FALSE),0)</f>
        <v>-6174340.9900000002</v>
      </c>
      <c r="J99" s="60">
        <f>IFERROR(VLOOKUP($C99,'[36]07-08.2024'!$C:$E,2,FALSE),0)</f>
        <v>-6276375.7300000004</v>
      </c>
      <c r="K99" s="60">
        <f>IFERROR(VLOOKUP($C99,'[36]07-08.2024'!$C:$E,3,FALSE),0)</f>
        <v>-6506126.1600000001</v>
      </c>
      <c r="L99" s="60">
        <f>IFERROR(VLOOKUP($C99,'[36]09-10.2024'!$C:$E,2,FALSE),0)</f>
        <v>-6134266.9199999999</v>
      </c>
      <c r="M99" s="60">
        <f>IFERROR(VLOOKUP($C99,'[36]09-10.2024'!$C:$E,3,FALSE),0)</f>
        <v>-6413077.3399999999</v>
      </c>
      <c r="N99" s="60">
        <f>IFERROR(VLOOKUP($C99,'[36]11-12.2024'!$C:$E,2,FALSE),0)</f>
        <v>-4399260.32</v>
      </c>
      <c r="O99" s="60">
        <f>IFERROR(VLOOKUP($C99,'[36]11-12.2024'!$C:$E,3,FALSE),0)</f>
        <v>-6001616.8499999996</v>
      </c>
      <c r="P99" s="60">
        <v>-6088161.5800000001</v>
      </c>
      <c r="Q99" s="60">
        <v>-6334756.3600000003</v>
      </c>
    </row>
    <row r="100" spans="1:17" x14ac:dyDescent="0.2">
      <c r="A100" s="50" t="s">
        <v>56</v>
      </c>
      <c r="B100" s="51" t="s">
        <v>716</v>
      </c>
      <c r="C100" s="52" t="s">
        <v>717</v>
      </c>
      <c r="D100" s="56">
        <f>IFERROR(VLOOKUP($C100,'[36]01-02.2024'!$C:$E,2,FALSE),0)</f>
        <v>-4447.18</v>
      </c>
      <c r="E100" s="56">
        <f>IFERROR(VLOOKUP($C100,'[36]01-02.2024'!$C:$E,3,FALSE),0)</f>
        <v>-4333.71</v>
      </c>
      <c r="F100" s="56">
        <f>IFERROR(VLOOKUP($C100,'[36]03-04.2024'!$C:$E,2,FALSE),0)</f>
        <v>-4223.3900000000003</v>
      </c>
      <c r="G100" s="56">
        <f>IFERROR(VLOOKUP($C100,'[36]03-04.2024'!$C:$E,3,FALSE),0)</f>
        <v>-4023.51</v>
      </c>
      <c r="H100" s="56">
        <f>IFERROR(VLOOKUP($C100,'[36]05-06.2024'!$C:$E,2,FALSE),0)</f>
        <v>-3876.36</v>
      </c>
      <c r="I100" s="56">
        <f>IFERROR(VLOOKUP($C100,'[36]05-06.2024'!$C:$E,3,FALSE),0)</f>
        <v>-3706.94</v>
      </c>
      <c r="J100" s="56">
        <f>IFERROR(VLOOKUP($C100,'[36]07-08.2024'!$C:$E,2,FALSE),0)</f>
        <v>-3447.05</v>
      </c>
      <c r="K100" s="56">
        <f>IFERROR(VLOOKUP($C100,'[36]07-08.2024'!$C:$E,3,FALSE),0)</f>
        <v>-3227.58</v>
      </c>
      <c r="L100" s="56">
        <f>IFERROR(VLOOKUP($C100,'[36]09-10.2024'!$C:$E,2,FALSE),0)</f>
        <v>-3135.1</v>
      </c>
      <c r="M100" s="56">
        <f>IFERROR(VLOOKUP($C100,'[36]09-10.2024'!$C:$E,3,FALSE),0)</f>
        <v>-2882.17</v>
      </c>
      <c r="N100" s="56">
        <f>IFERROR(VLOOKUP($C100,'[36]11-12.2024'!$C:$E,2,FALSE),0)</f>
        <v>-2742.9</v>
      </c>
      <c r="O100" s="56">
        <f>IFERROR(VLOOKUP($C100,'[36]11-12.2024'!$C:$E,3,FALSE),0)</f>
        <v>-2696.74</v>
      </c>
      <c r="P100" s="56">
        <v>-2440.75</v>
      </c>
      <c r="Q100" s="56">
        <v>-2267.21</v>
      </c>
    </row>
    <row r="101" spans="1:17" x14ac:dyDescent="0.2">
      <c r="A101" s="58"/>
      <c r="B101" s="59"/>
      <c r="C101" s="52" t="s">
        <v>718</v>
      </c>
      <c r="D101" s="60">
        <f>IFERROR(VLOOKUP($C101,'[36]01-02.2024'!$C:$E,2,FALSE),0)</f>
        <v>-4447.18</v>
      </c>
      <c r="E101" s="60">
        <f>IFERROR(VLOOKUP($C101,'[36]01-02.2024'!$C:$E,3,FALSE),0)</f>
        <v>-4333.71</v>
      </c>
      <c r="F101" s="60">
        <f>IFERROR(VLOOKUP($C101,'[36]03-04.2024'!$C:$E,2,FALSE),0)</f>
        <v>-4223.3900000000003</v>
      </c>
      <c r="G101" s="60">
        <f>IFERROR(VLOOKUP($C101,'[36]03-04.2024'!$C:$E,3,FALSE),0)</f>
        <v>-4023.51</v>
      </c>
      <c r="H101" s="60">
        <f>IFERROR(VLOOKUP($C101,'[36]05-06.2024'!$C:$E,2,FALSE),0)</f>
        <v>-3876.36</v>
      </c>
      <c r="I101" s="60">
        <f>IFERROR(VLOOKUP($C101,'[36]05-06.2024'!$C:$E,3,FALSE),0)</f>
        <v>-3706.94</v>
      </c>
      <c r="J101" s="60">
        <f>IFERROR(VLOOKUP($C101,'[36]07-08.2024'!$C:$E,2,FALSE),0)</f>
        <v>-3447.05</v>
      </c>
      <c r="K101" s="60">
        <f>IFERROR(VLOOKUP($C101,'[36]07-08.2024'!$C:$E,3,FALSE),0)</f>
        <v>-3227.58</v>
      </c>
      <c r="L101" s="60">
        <f>IFERROR(VLOOKUP($C101,'[36]09-10.2024'!$C:$E,2,FALSE),0)</f>
        <v>-3135.1</v>
      </c>
      <c r="M101" s="60">
        <f>IFERROR(VLOOKUP($C101,'[36]09-10.2024'!$C:$E,3,FALSE),0)</f>
        <v>-2882.17</v>
      </c>
      <c r="N101" s="60">
        <f>IFERROR(VLOOKUP($C101,'[36]11-12.2024'!$C:$E,2,FALSE),0)</f>
        <v>-2742.9</v>
      </c>
      <c r="O101" s="60">
        <f>IFERROR(VLOOKUP($C101,'[36]11-12.2024'!$C:$E,3,FALSE),0)</f>
        <v>-2696.74</v>
      </c>
      <c r="P101" s="60">
        <v>-2440.75</v>
      </c>
      <c r="Q101" s="60">
        <v>-2267.21</v>
      </c>
    </row>
    <row r="102" spans="1:17" x14ac:dyDescent="0.2">
      <c r="A102" s="50" t="s">
        <v>56</v>
      </c>
      <c r="B102" s="51" t="s">
        <v>719</v>
      </c>
      <c r="C102" s="52" t="s">
        <v>720</v>
      </c>
      <c r="D102" s="56">
        <f>IFERROR(VLOOKUP($C102,'[36]01-02.2024'!$C:$E,2,FALSE),0)</f>
        <v>-220396.39</v>
      </c>
      <c r="E102" s="56">
        <f>IFERROR(VLOOKUP($C102,'[36]01-02.2024'!$C:$E,3,FALSE),0)</f>
        <v>-401475.23</v>
      </c>
      <c r="F102" s="56">
        <f>IFERROR(VLOOKUP($C102,'[36]03-04.2024'!$C:$E,2,FALSE),0)</f>
        <v>-504330.73</v>
      </c>
      <c r="G102" s="56">
        <f>IFERROR(VLOOKUP($C102,'[36]03-04.2024'!$C:$E,3,FALSE),0)</f>
        <v>-584045.46</v>
      </c>
      <c r="H102" s="56">
        <f>IFERROR(VLOOKUP($C102,'[36]05-06.2024'!$C:$E,2,FALSE),0)</f>
        <v>-645169.38</v>
      </c>
      <c r="I102" s="56">
        <f>IFERROR(VLOOKUP($C102,'[36]05-06.2024'!$C:$E,3,FALSE),0)</f>
        <v>-682149</v>
      </c>
      <c r="J102" s="56">
        <f>IFERROR(VLOOKUP($C102,'[36]07-08.2024'!$C:$E,2,FALSE),0)</f>
        <v>-715620.6</v>
      </c>
      <c r="K102" s="56">
        <f>IFERROR(VLOOKUP($C102,'[36]07-08.2024'!$C:$E,3,FALSE),0)</f>
        <v>-752430.36</v>
      </c>
      <c r="L102" s="56">
        <f>IFERROR(VLOOKUP($C102,'[36]09-10.2024'!$C:$E,2,FALSE),0)</f>
        <v>-786366.64</v>
      </c>
      <c r="M102" s="56">
        <f>IFERROR(VLOOKUP($C102,'[36]09-10.2024'!$C:$E,3,FALSE),0)</f>
        <v>-826902.49</v>
      </c>
      <c r="N102" s="56">
        <f>IFERROR(VLOOKUP($C102,'[36]11-12.2024'!$C:$E,2,FALSE),0)</f>
        <v>-878283.07</v>
      </c>
      <c r="O102" s="56">
        <f>IFERROR(VLOOKUP($C102,'[36]11-12.2024'!$C:$E,3,FALSE),0)</f>
        <v>-952253.3</v>
      </c>
      <c r="P102" s="56">
        <v>-1091762.28</v>
      </c>
      <c r="Q102" s="56">
        <v>-1294777.98</v>
      </c>
    </row>
    <row r="103" spans="1:17" x14ac:dyDescent="0.2">
      <c r="A103" s="58"/>
      <c r="B103" s="59"/>
      <c r="C103" s="52" t="s">
        <v>721</v>
      </c>
      <c r="D103" s="60">
        <f>IFERROR(VLOOKUP($C103,'[36]01-02.2024'!$C:$E,2,FALSE),0)</f>
        <v>-220396.39</v>
      </c>
      <c r="E103" s="60">
        <f>IFERROR(VLOOKUP($C103,'[36]01-02.2024'!$C:$E,3,FALSE),0)</f>
        <v>-401475.23</v>
      </c>
      <c r="F103" s="60">
        <f>IFERROR(VLOOKUP($C103,'[36]03-04.2024'!$C:$E,2,FALSE),0)</f>
        <v>-504330.73</v>
      </c>
      <c r="G103" s="60">
        <f>IFERROR(VLOOKUP($C103,'[36]03-04.2024'!$C:$E,3,FALSE),0)</f>
        <v>-584045.46</v>
      </c>
      <c r="H103" s="60">
        <f>IFERROR(VLOOKUP($C103,'[36]05-06.2024'!$C:$E,2,FALSE),0)</f>
        <v>-645169.38</v>
      </c>
      <c r="I103" s="60">
        <f>IFERROR(VLOOKUP($C103,'[36]05-06.2024'!$C:$E,3,FALSE),0)</f>
        <v>-682149</v>
      </c>
      <c r="J103" s="60">
        <f>IFERROR(VLOOKUP($C103,'[36]07-08.2024'!$C:$E,2,FALSE),0)</f>
        <v>-715620.6</v>
      </c>
      <c r="K103" s="60">
        <f>IFERROR(VLOOKUP($C103,'[36]07-08.2024'!$C:$E,3,FALSE),0)</f>
        <v>-752430.36</v>
      </c>
      <c r="L103" s="60">
        <f>IFERROR(VLOOKUP($C103,'[36]09-10.2024'!$C:$E,2,FALSE),0)</f>
        <v>-786366.64</v>
      </c>
      <c r="M103" s="60">
        <f>IFERROR(VLOOKUP($C103,'[36]09-10.2024'!$C:$E,3,FALSE),0)</f>
        <v>-826902.49</v>
      </c>
      <c r="N103" s="60">
        <f>IFERROR(VLOOKUP($C103,'[36]11-12.2024'!$C:$E,2,FALSE),0)</f>
        <v>-878283.07</v>
      </c>
      <c r="O103" s="60">
        <f>IFERROR(VLOOKUP($C103,'[36]11-12.2024'!$C:$E,3,FALSE),0)</f>
        <v>-952253.3</v>
      </c>
      <c r="P103" s="60">
        <v>-1091762.28</v>
      </c>
      <c r="Q103" s="60">
        <v>-1294777.98</v>
      </c>
    </row>
    <row r="104" spans="1:17" x14ac:dyDescent="0.2">
      <c r="A104" s="50" t="s">
        <v>56</v>
      </c>
      <c r="B104" s="51" t="s">
        <v>722</v>
      </c>
      <c r="C104" s="52" t="s">
        <v>723</v>
      </c>
      <c r="D104" s="56">
        <f>IFERROR(VLOOKUP($C104,'[36]01-02.2024'!$C:$E,2,FALSE),0)</f>
        <v>-2268409.37</v>
      </c>
      <c r="E104" s="56">
        <f>IFERROR(VLOOKUP($C104,'[36]01-02.2024'!$C:$E,3,FALSE),0)</f>
        <v>-2289789.9</v>
      </c>
      <c r="F104" s="56">
        <f>IFERROR(VLOOKUP($C104,'[36]03-04.2024'!$C:$E,2,FALSE),0)</f>
        <v>-2130750.7999999998</v>
      </c>
      <c r="G104" s="56">
        <f>IFERROR(VLOOKUP($C104,'[36]03-04.2024'!$C:$E,3,FALSE),0)</f>
        <v>-2046555.39</v>
      </c>
      <c r="H104" s="56">
        <f>IFERROR(VLOOKUP($C104,'[36]05-06.2024'!$C:$E,2,FALSE),0)</f>
        <v>-2213905.34</v>
      </c>
      <c r="I104" s="56">
        <f>IFERROR(VLOOKUP($C104,'[36]05-06.2024'!$C:$E,3,FALSE),0)</f>
        <v>-2226428.2599999998</v>
      </c>
      <c r="J104" s="56">
        <f>IFERROR(VLOOKUP($C104,'[36]07-08.2024'!$C:$E,2,FALSE),0)</f>
        <v>-2240806.59</v>
      </c>
      <c r="K104" s="56">
        <f>IFERROR(VLOOKUP($C104,'[36]07-08.2024'!$C:$E,3,FALSE),0)</f>
        <v>-2417107.84</v>
      </c>
      <c r="L104" s="56">
        <f>IFERROR(VLOOKUP($C104,'[36]09-10.2024'!$C:$E,2,FALSE),0)</f>
        <v>-2639247.37</v>
      </c>
      <c r="M104" s="56">
        <f>IFERROR(VLOOKUP($C104,'[36]09-10.2024'!$C:$E,3,FALSE),0)</f>
        <v>-2718075.04</v>
      </c>
      <c r="N104" s="56">
        <f>IFERROR(VLOOKUP($C104,'[36]11-12.2024'!$C:$E,2,FALSE),0)</f>
        <v>-2730082.33</v>
      </c>
      <c r="O104" s="56">
        <f>IFERROR(VLOOKUP($C104,'[36]11-12.2024'!$C:$E,3,FALSE),0)</f>
        <v>-2572634.59</v>
      </c>
      <c r="P104" s="56">
        <v>-2890373.81</v>
      </c>
      <c r="Q104" s="56">
        <v>-2879568.76</v>
      </c>
    </row>
    <row r="105" spans="1:17" x14ac:dyDescent="0.2">
      <c r="A105" s="58"/>
      <c r="B105" s="59"/>
      <c r="C105" s="52" t="s">
        <v>724</v>
      </c>
      <c r="D105" s="60">
        <f>IFERROR(VLOOKUP($C105,'[36]01-02.2024'!$C:$E,2,FALSE),0)</f>
        <v>-2268409.37</v>
      </c>
      <c r="E105" s="60">
        <f>IFERROR(VLOOKUP($C105,'[36]01-02.2024'!$C:$E,3,FALSE),0)</f>
        <v>-2289789.9</v>
      </c>
      <c r="F105" s="60">
        <f>IFERROR(VLOOKUP($C105,'[36]03-04.2024'!$C:$E,2,FALSE),0)</f>
        <v>-2130750.7999999998</v>
      </c>
      <c r="G105" s="60">
        <f>IFERROR(VLOOKUP($C105,'[36]03-04.2024'!$C:$E,3,FALSE),0)</f>
        <v>-2046555.39</v>
      </c>
      <c r="H105" s="60">
        <f>IFERROR(VLOOKUP($C105,'[36]05-06.2024'!$C:$E,2,FALSE),0)</f>
        <v>-2213905.34</v>
      </c>
      <c r="I105" s="60">
        <f>IFERROR(VLOOKUP($C105,'[36]05-06.2024'!$C:$E,3,FALSE),0)</f>
        <v>-2226428.2599999998</v>
      </c>
      <c r="J105" s="60">
        <f>IFERROR(VLOOKUP($C105,'[36]07-08.2024'!$C:$E,2,FALSE),0)</f>
        <v>-2240806.59</v>
      </c>
      <c r="K105" s="60">
        <f>IFERROR(VLOOKUP($C105,'[36]07-08.2024'!$C:$E,3,FALSE),0)</f>
        <v>-2417107.84</v>
      </c>
      <c r="L105" s="60">
        <f>IFERROR(VLOOKUP($C105,'[36]09-10.2024'!$C:$E,2,FALSE),0)</f>
        <v>-2639247.37</v>
      </c>
      <c r="M105" s="60">
        <f>IFERROR(VLOOKUP($C105,'[36]09-10.2024'!$C:$E,3,FALSE),0)</f>
        <v>-2718075.04</v>
      </c>
      <c r="N105" s="60">
        <f>IFERROR(VLOOKUP($C105,'[36]11-12.2024'!$C:$E,2,FALSE),0)</f>
        <v>-2730082.33</v>
      </c>
      <c r="O105" s="60">
        <f>IFERROR(VLOOKUP($C105,'[36]11-12.2024'!$C:$E,3,FALSE),0)</f>
        <v>-2572634.59</v>
      </c>
      <c r="P105" s="60">
        <v>-2890373.81</v>
      </c>
      <c r="Q105" s="60">
        <v>-2879568.76</v>
      </c>
    </row>
    <row r="106" spans="1:17" x14ac:dyDescent="0.2">
      <c r="A106" s="58"/>
      <c r="B106" s="59"/>
      <c r="C106" s="52" t="s">
        <v>725</v>
      </c>
      <c r="D106" s="60">
        <f>IFERROR(VLOOKUP($C106,'[36]01-02.2024'!$C:$E,2,FALSE),0)</f>
        <v>-27448341.559999999</v>
      </c>
      <c r="E106" s="60">
        <f>IFERROR(VLOOKUP($C106,'[36]01-02.2024'!$C:$E,3,FALSE),0)</f>
        <v>-23257071.870000001</v>
      </c>
      <c r="F106" s="60">
        <f>IFERROR(VLOOKUP($C106,'[36]03-04.2024'!$C:$E,2,FALSE),0)</f>
        <v>-22066971.719999999</v>
      </c>
      <c r="G106" s="60">
        <f>IFERROR(VLOOKUP($C106,'[36]03-04.2024'!$C:$E,3,FALSE),0)</f>
        <v>-18386885.300000001</v>
      </c>
      <c r="H106" s="60">
        <f>IFERROR(VLOOKUP($C106,'[36]05-06.2024'!$C:$E,2,FALSE),0)</f>
        <v>-20044749.34</v>
      </c>
      <c r="I106" s="60">
        <f>IFERROR(VLOOKUP($C106,'[36]05-06.2024'!$C:$E,3,FALSE),0)</f>
        <v>-22818113.350000001</v>
      </c>
      <c r="J106" s="60">
        <f>IFERROR(VLOOKUP($C106,'[36]07-08.2024'!$C:$E,2,FALSE),0)</f>
        <v>-26884973.43</v>
      </c>
      <c r="K106" s="60">
        <f>IFERROR(VLOOKUP($C106,'[36]07-08.2024'!$C:$E,3,FALSE),0)</f>
        <v>-27594826.690000001</v>
      </c>
      <c r="L106" s="60">
        <f>IFERROR(VLOOKUP($C106,'[36]09-10.2024'!$C:$E,2,FALSE),0)</f>
        <v>-31353572.969999999</v>
      </c>
      <c r="M106" s="60">
        <f>IFERROR(VLOOKUP($C106,'[36]09-10.2024'!$C:$E,3,FALSE),0)</f>
        <v>-33701353.200000003</v>
      </c>
      <c r="N106" s="60">
        <f>IFERROR(VLOOKUP($C106,'[36]11-12.2024'!$C:$E,2,FALSE),0)</f>
        <v>-34894993.640000001</v>
      </c>
      <c r="O106" s="60">
        <f>IFERROR(VLOOKUP($C106,'[36]11-12.2024'!$C:$E,3,FALSE),0)</f>
        <v>-39618446.549999997</v>
      </c>
      <c r="P106" s="60">
        <v>-39649421.979999997</v>
      </c>
      <c r="Q106" s="60">
        <v>-21643257.390000001</v>
      </c>
    </row>
    <row r="107" spans="1:17" x14ac:dyDescent="0.2">
      <c r="A107" s="50"/>
      <c r="B107" s="51"/>
      <c r="C107" s="52" t="s">
        <v>726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1:17" x14ac:dyDescent="0.2">
      <c r="A108" s="50" t="s">
        <v>61</v>
      </c>
      <c r="B108" s="51" t="s">
        <v>727</v>
      </c>
      <c r="C108" s="52" t="s">
        <v>728</v>
      </c>
      <c r="D108" s="56">
        <f>IFERROR(VLOOKUP($C108,'[36]01-02.2024'!$C:$E,2,FALSE),0)</f>
        <v>-2649934.9300000002</v>
      </c>
      <c r="E108" s="56">
        <f>IFERROR(VLOOKUP($C108,'[36]01-02.2024'!$C:$E,3,FALSE),0)</f>
        <v>-2649757.4</v>
      </c>
      <c r="F108" s="56">
        <f>IFERROR(VLOOKUP($C108,'[36]03-04.2024'!$C:$E,2,FALSE),0)</f>
        <v>-2218635.83</v>
      </c>
      <c r="G108" s="56">
        <f>IFERROR(VLOOKUP($C108,'[36]03-04.2024'!$C:$E,3,FALSE),0)</f>
        <v>-2189452.2400000002</v>
      </c>
      <c r="H108" s="56">
        <f>IFERROR(VLOOKUP($C108,'[36]05-06.2024'!$C:$E,2,FALSE),0)</f>
        <v>-2035558.89</v>
      </c>
      <c r="I108" s="56">
        <f>IFERROR(VLOOKUP($C108,'[36]05-06.2024'!$C:$E,3,FALSE),0)</f>
        <v>-1804726.2</v>
      </c>
      <c r="J108" s="56">
        <f>IFERROR(VLOOKUP($C108,'[36]07-08.2024'!$C:$E,2,FALSE),0)</f>
        <v>-1444900.64</v>
      </c>
      <c r="K108" s="56">
        <f>IFERROR(VLOOKUP($C108,'[36]07-08.2024'!$C:$E,3,FALSE),0)</f>
        <v>-1152732.8500000001</v>
      </c>
      <c r="L108" s="56">
        <f>IFERROR(VLOOKUP($C108,'[36]09-10.2024'!$C:$E,2,FALSE),0)</f>
        <v>-1097531.25</v>
      </c>
      <c r="M108" s="56">
        <f>IFERROR(VLOOKUP($C108,'[36]09-10.2024'!$C:$E,3,FALSE),0)</f>
        <v>-1077934.3799999999</v>
      </c>
      <c r="N108" s="56">
        <f>IFERROR(VLOOKUP($C108,'[36]11-12.2024'!$C:$E,2,FALSE),0)</f>
        <v>-936009.66</v>
      </c>
      <c r="O108" s="56">
        <f>IFERROR(VLOOKUP($C108,'[36]11-12.2024'!$C:$E,3,FALSE),0)</f>
        <v>-938032.96</v>
      </c>
      <c r="P108" s="56">
        <v>-938032.96</v>
      </c>
      <c r="Q108" s="56">
        <v>-938032.96</v>
      </c>
    </row>
    <row r="109" spans="1:17" x14ac:dyDescent="0.2">
      <c r="A109" s="58"/>
      <c r="B109" s="59"/>
      <c r="C109" s="52" t="s">
        <v>729</v>
      </c>
      <c r="D109" s="60">
        <f>IFERROR(VLOOKUP($C109,'[36]01-02.2024'!$C:$E,2,FALSE),0)</f>
        <v>-2649934.9300000002</v>
      </c>
      <c r="E109" s="60">
        <f>IFERROR(VLOOKUP($C109,'[36]01-02.2024'!$C:$E,3,FALSE),0)</f>
        <v>-2649757.4</v>
      </c>
      <c r="F109" s="60">
        <f>IFERROR(VLOOKUP($C109,'[36]03-04.2024'!$C:$E,2,FALSE),0)</f>
        <v>-2218635.83</v>
      </c>
      <c r="G109" s="60">
        <f>IFERROR(VLOOKUP($C109,'[36]03-04.2024'!$C:$E,3,FALSE),0)</f>
        <v>-2189452.2400000002</v>
      </c>
      <c r="H109" s="60">
        <f>IFERROR(VLOOKUP($C109,'[36]05-06.2024'!$C:$E,2,FALSE),0)</f>
        <v>-2035558.89</v>
      </c>
      <c r="I109" s="60">
        <f>IFERROR(VLOOKUP($C109,'[36]05-06.2024'!$C:$E,3,FALSE),0)</f>
        <v>-1804726.2</v>
      </c>
      <c r="J109" s="60">
        <f>IFERROR(VLOOKUP($C109,'[36]07-08.2024'!$C:$E,2,FALSE),0)</f>
        <v>-1444900.64</v>
      </c>
      <c r="K109" s="60">
        <f>IFERROR(VLOOKUP($C109,'[36]07-08.2024'!$C:$E,3,FALSE),0)</f>
        <v>-1152732.8500000001</v>
      </c>
      <c r="L109" s="60">
        <f>IFERROR(VLOOKUP($C109,'[36]09-10.2024'!$C:$E,2,FALSE),0)</f>
        <v>-1097531.25</v>
      </c>
      <c r="M109" s="60">
        <f>IFERROR(VLOOKUP($C109,'[36]09-10.2024'!$C:$E,3,FALSE),0)</f>
        <v>-1077934.3799999999</v>
      </c>
      <c r="N109" s="60">
        <f>IFERROR(VLOOKUP($C109,'[36]11-12.2024'!$C:$E,2,FALSE),0)</f>
        <v>-936009.66</v>
      </c>
      <c r="O109" s="60">
        <f>IFERROR(VLOOKUP($C109,'[36]11-12.2024'!$C:$E,3,FALSE),0)</f>
        <v>-938032.96</v>
      </c>
      <c r="P109" s="60">
        <v>-938032.96</v>
      </c>
      <c r="Q109" s="60">
        <v>-938032.96</v>
      </c>
    </row>
    <row r="110" spans="1:17" x14ac:dyDescent="0.2">
      <c r="A110" s="50" t="s">
        <v>56</v>
      </c>
      <c r="B110" s="51" t="s">
        <v>730</v>
      </c>
      <c r="C110" s="52" t="s">
        <v>731</v>
      </c>
      <c r="D110" s="56">
        <f>IFERROR(VLOOKUP($C110,'[36]01-02.2024'!$C:$E,2,FALSE),0)</f>
        <v>-255796.82</v>
      </c>
      <c r="E110" s="56">
        <f>IFERROR(VLOOKUP($C110,'[36]01-02.2024'!$C:$E,3,FALSE),0)</f>
        <v>-256949.73</v>
      </c>
      <c r="F110" s="56">
        <f>IFERROR(VLOOKUP($C110,'[36]03-04.2024'!$C:$E,2,FALSE),0)</f>
        <v>-258102.64</v>
      </c>
      <c r="G110" s="56">
        <f>IFERROR(VLOOKUP($C110,'[36]03-04.2024'!$C:$E,3,FALSE),0)</f>
        <v>-272095.19</v>
      </c>
      <c r="H110" s="56">
        <f>IFERROR(VLOOKUP($C110,'[36]05-06.2024'!$C:$E,2,FALSE),0)</f>
        <v>-276439.09000000003</v>
      </c>
      <c r="I110" s="56">
        <f>IFERROR(VLOOKUP($C110,'[36]05-06.2024'!$C:$E,3,FALSE),0)</f>
        <v>-280813.27</v>
      </c>
      <c r="J110" s="56">
        <f>IFERROR(VLOOKUP($C110,'[36]07-08.2024'!$C:$E,2,FALSE),0)</f>
        <v>-285187.45</v>
      </c>
      <c r="K110" s="56">
        <f>IFERROR(VLOOKUP($C110,'[36]07-08.2024'!$C:$E,3,FALSE),0)</f>
        <v>-289561.63</v>
      </c>
      <c r="L110" s="56">
        <f>IFERROR(VLOOKUP($C110,'[36]09-10.2024'!$C:$E,2,FALSE),0)</f>
        <v>-327963.31</v>
      </c>
      <c r="M110" s="56">
        <f>IFERROR(VLOOKUP($C110,'[36]09-10.2024'!$C:$E,3,FALSE),0)</f>
        <v>-332337.49</v>
      </c>
      <c r="N110" s="56">
        <f>IFERROR(VLOOKUP($C110,'[36]11-12.2024'!$C:$E,2,FALSE),0)</f>
        <v>-337491.67</v>
      </c>
      <c r="O110" s="56">
        <f>IFERROR(VLOOKUP($C110,'[36]11-12.2024'!$C:$E,3,FALSE),0)</f>
        <v>-367730.4</v>
      </c>
      <c r="P110" s="56">
        <v>-371744.88</v>
      </c>
      <c r="Q110" s="56">
        <v>-375759.35999999999</v>
      </c>
    </row>
    <row r="111" spans="1:17" x14ac:dyDescent="0.2">
      <c r="A111" s="58"/>
      <c r="B111" s="59"/>
      <c r="C111" s="52" t="s">
        <v>732</v>
      </c>
      <c r="D111" s="60">
        <f>IFERROR(VLOOKUP($C111,'[36]01-02.2024'!$C:$E,2,FALSE),0)</f>
        <v>-255796.82</v>
      </c>
      <c r="E111" s="60">
        <f>IFERROR(VLOOKUP($C111,'[36]01-02.2024'!$C:$E,3,FALSE),0)</f>
        <v>-256949.73</v>
      </c>
      <c r="F111" s="60">
        <f>IFERROR(VLOOKUP($C111,'[36]03-04.2024'!$C:$E,2,FALSE),0)</f>
        <v>-258102.64</v>
      </c>
      <c r="G111" s="60">
        <f>IFERROR(VLOOKUP($C111,'[36]03-04.2024'!$C:$E,3,FALSE),0)</f>
        <v>-272095.19</v>
      </c>
      <c r="H111" s="60">
        <f>IFERROR(VLOOKUP($C111,'[36]05-06.2024'!$C:$E,2,FALSE),0)</f>
        <v>-276439.09000000003</v>
      </c>
      <c r="I111" s="60">
        <f>IFERROR(VLOOKUP($C111,'[36]05-06.2024'!$C:$E,3,FALSE),0)</f>
        <v>-280813.27</v>
      </c>
      <c r="J111" s="60">
        <f>IFERROR(VLOOKUP($C111,'[36]07-08.2024'!$C:$E,2,FALSE),0)</f>
        <v>-285187.45</v>
      </c>
      <c r="K111" s="60">
        <f>IFERROR(VLOOKUP($C111,'[36]07-08.2024'!$C:$E,3,FALSE),0)</f>
        <v>-289561.63</v>
      </c>
      <c r="L111" s="60">
        <f>IFERROR(VLOOKUP($C111,'[36]09-10.2024'!$C:$E,2,FALSE),0)</f>
        <v>-327963.31</v>
      </c>
      <c r="M111" s="60">
        <f>IFERROR(VLOOKUP($C111,'[36]09-10.2024'!$C:$E,3,FALSE),0)</f>
        <v>-332337.49</v>
      </c>
      <c r="N111" s="60">
        <f>IFERROR(VLOOKUP($C111,'[36]11-12.2024'!$C:$E,2,FALSE),0)</f>
        <v>-337491.67</v>
      </c>
      <c r="O111" s="60">
        <f>IFERROR(VLOOKUP($C111,'[36]11-12.2024'!$C:$E,3,FALSE),0)</f>
        <v>-367730.4</v>
      </c>
      <c r="P111" s="60">
        <v>-371744.88</v>
      </c>
      <c r="Q111" s="60">
        <v>-375759.35999999999</v>
      </c>
    </row>
    <row r="112" spans="1:17" x14ac:dyDescent="0.2">
      <c r="A112" s="50" t="s">
        <v>56</v>
      </c>
      <c r="B112" s="51" t="s">
        <v>733</v>
      </c>
      <c r="C112" s="52" t="s">
        <v>734</v>
      </c>
      <c r="D112" s="56">
        <f>IFERROR(VLOOKUP($C112,'[36]01-02.2024'!$C:$E,2,FALSE),0)</f>
        <v>-15224699.630000001</v>
      </c>
      <c r="E112" s="56">
        <f>IFERROR(VLOOKUP($C112,'[36]01-02.2024'!$C:$E,3,FALSE),0)</f>
        <v>-15221924.199999999</v>
      </c>
      <c r="F112" s="56">
        <f>IFERROR(VLOOKUP($C112,'[36]03-04.2024'!$C:$E,2,FALSE),0)</f>
        <v>-14923884.880000001</v>
      </c>
      <c r="G112" s="56">
        <f>IFERROR(VLOOKUP($C112,'[36]03-04.2024'!$C:$E,3,FALSE),0)</f>
        <v>-14934722.5</v>
      </c>
      <c r="H112" s="56">
        <f>IFERROR(VLOOKUP($C112,'[36]05-06.2024'!$C:$E,2,FALSE),0)</f>
        <v>-14943531.6</v>
      </c>
      <c r="I112" s="56">
        <f>IFERROR(VLOOKUP($C112,'[36]05-06.2024'!$C:$E,3,FALSE),0)</f>
        <v>-14696088.09</v>
      </c>
      <c r="J112" s="56">
        <f>IFERROR(VLOOKUP($C112,'[36]07-08.2024'!$C:$E,2,FALSE),0)</f>
        <v>-14706732.91</v>
      </c>
      <c r="K112" s="56">
        <f>IFERROR(VLOOKUP($C112,'[36]07-08.2024'!$C:$E,3,FALSE),0)</f>
        <v>-14717260</v>
      </c>
      <c r="L112" s="56">
        <f>IFERROR(VLOOKUP($C112,'[36]09-10.2024'!$C:$E,2,FALSE),0)</f>
        <v>-14469086.689999999</v>
      </c>
      <c r="M112" s="56">
        <f>IFERROR(VLOOKUP($C112,'[36]09-10.2024'!$C:$E,3,FALSE),0)</f>
        <v>-14478900.92</v>
      </c>
      <c r="N112" s="56">
        <f>IFERROR(VLOOKUP($C112,'[36]11-12.2024'!$C:$E,2,FALSE),0)</f>
        <v>-14555154.390000001</v>
      </c>
      <c r="O112" s="56">
        <f>IFERROR(VLOOKUP($C112,'[36]11-12.2024'!$C:$E,3,FALSE),0)</f>
        <v>-14307937.15</v>
      </c>
      <c r="P112" s="56">
        <v>-14295768.75</v>
      </c>
      <c r="Q112" s="56">
        <v>-14263812.24</v>
      </c>
    </row>
    <row r="113" spans="1:17" x14ac:dyDescent="0.2">
      <c r="A113" s="58"/>
      <c r="B113" s="59"/>
      <c r="C113" s="52" t="s">
        <v>735</v>
      </c>
      <c r="D113" s="60">
        <f>IFERROR(VLOOKUP($C113,'[36]01-02.2024'!$C:$E,2,FALSE),0)</f>
        <v>-15224699.630000001</v>
      </c>
      <c r="E113" s="60">
        <f>IFERROR(VLOOKUP($C113,'[36]01-02.2024'!$C:$E,3,FALSE),0)</f>
        <v>-15221924.199999999</v>
      </c>
      <c r="F113" s="60">
        <f>IFERROR(VLOOKUP($C113,'[36]03-04.2024'!$C:$E,2,FALSE),0)</f>
        <v>-14923884.880000001</v>
      </c>
      <c r="G113" s="60">
        <f>IFERROR(VLOOKUP($C113,'[36]03-04.2024'!$C:$E,3,FALSE),0)</f>
        <v>-14934722.5</v>
      </c>
      <c r="H113" s="60">
        <f>IFERROR(VLOOKUP($C113,'[36]05-06.2024'!$C:$E,2,FALSE),0)</f>
        <v>-14943531.6</v>
      </c>
      <c r="I113" s="60">
        <f>IFERROR(VLOOKUP($C113,'[36]05-06.2024'!$C:$E,3,FALSE),0)</f>
        <v>-14696088.09</v>
      </c>
      <c r="J113" s="60">
        <f>IFERROR(VLOOKUP($C113,'[36]07-08.2024'!$C:$E,2,FALSE),0)</f>
        <v>-14706732.91</v>
      </c>
      <c r="K113" s="60">
        <f>IFERROR(VLOOKUP($C113,'[36]07-08.2024'!$C:$E,3,FALSE),0)</f>
        <v>-14717260</v>
      </c>
      <c r="L113" s="60">
        <f>IFERROR(VLOOKUP($C113,'[36]09-10.2024'!$C:$E,2,FALSE),0)</f>
        <v>-14469086.689999999</v>
      </c>
      <c r="M113" s="60">
        <f>IFERROR(VLOOKUP($C113,'[36]09-10.2024'!$C:$E,3,FALSE),0)</f>
        <v>-14478900.92</v>
      </c>
      <c r="N113" s="60">
        <f>IFERROR(VLOOKUP($C113,'[36]11-12.2024'!$C:$E,2,FALSE),0)</f>
        <v>-14555154.390000001</v>
      </c>
      <c r="O113" s="60">
        <f>IFERROR(VLOOKUP($C113,'[36]11-12.2024'!$C:$E,3,FALSE),0)</f>
        <v>-14307937.15</v>
      </c>
      <c r="P113" s="60">
        <v>-14295768.75</v>
      </c>
      <c r="Q113" s="60">
        <v>-14263812.24</v>
      </c>
    </row>
    <row r="114" spans="1:17" x14ac:dyDescent="0.2">
      <c r="A114" s="50" t="s">
        <v>56</v>
      </c>
      <c r="B114" s="51" t="s">
        <v>736</v>
      </c>
      <c r="C114" s="52" t="s">
        <v>737</v>
      </c>
      <c r="D114" s="56">
        <f>IFERROR(VLOOKUP($C114,'[36]01-02.2024'!$C:$E,2,FALSE),0)</f>
        <v>-28640588.07</v>
      </c>
      <c r="E114" s="56">
        <f>IFERROR(VLOOKUP($C114,'[36]01-02.2024'!$C:$E,3,FALSE),0)</f>
        <v>-28640588.07</v>
      </c>
      <c r="F114" s="56">
        <f>IFERROR(VLOOKUP($C114,'[36]03-04.2024'!$C:$E,2,FALSE),0)</f>
        <v>-28683723.510000002</v>
      </c>
      <c r="G114" s="56">
        <f>IFERROR(VLOOKUP($C114,'[36]03-04.2024'!$C:$E,3,FALSE),0)</f>
        <v>-28683723.510000002</v>
      </c>
      <c r="H114" s="56">
        <f>IFERROR(VLOOKUP($C114,'[36]05-06.2024'!$C:$E,2,FALSE),0)</f>
        <v>-28683723.510000002</v>
      </c>
      <c r="I114" s="56">
        <f>IFERROR(VLOOKUP($C114,'[36]05-06.2024'!$C:$E,3,FALSE),0)</f>
        <v>-28726858.920000002</v>
      </c>
      <c r="J114" s="56">
        <f>IFERROR(VLOOKUP($C114,'[36]07-08.2024'!$C:$E,2,FALSE),0)</f>
        <v>-28726858.920000002</v>
      </c>
      <c r="K114" s="56">
        <f>IFERROR(VLOOKUP($C114,'[36]07-08.2024'!$C:$E,3,FALSE),0)</f>
        <v>-28726858.920000002</v>
      </c>
      <c r="L114" s="56">
        <f>IFERROR(VLOOKUP($C114,'[36]09-10.2024'!$C:$E,2,FALSE),0)</f>
        <v>-28858310.02</v>
      </c>
      <c r="M114" s="56">
        <f>IFERROR(VLOOKUP($C114,'[36]09-10.2024'!$C:$E,3,FALSE),0)</f>
        <v>-28858310.02</v>
      </c>
      <c r="N114" s="56">
        <f>IFERROR(VLOOKUP($C114,'[36]11-12.2024'!$C:$E,2,FALSE),0)</f>
        <v>-28801504.18</v>
      </c>
      <c r="O114" s="56">
        <f>IFERROR(VLOOKUP($C114,'[36]11-12.2024'!$C:$E,3,FALSE),0)</f>
        <v>-28044508.210000001</v>
      </c>
      <c r="P114" s="56">
        <v>-28044508.210000001</v>
      </c>
      <c r="Q114" s="56">
        <v>-28044508.210000001</v>
      </c>
    </row>
    <row r="115" spans="1:17" x14ac:dyDescent="0.2">
      <c r="A115" s="50" t="s">
        <v>56</v>
      </c>
      <c r="B115" s="51" t="s">
        <v>738</v>
      </c>
      <c r="C115" s="52" t="s">
        <v>739</v>
      </c>
      <c r="D115" s="56">
        <f>IFERROR(VLOOKUP($C115,'[36]01-02.2024'!$C:$E,2,FALSE),0)</f>
        <v>-1737151.1</v>
      </c>
      <c r="E115" s="56">
        <f>IFERROR(VLOOKUP($C115,'[36]01-02.2024'!$C:$E,3,FALSE),0)</f>
        <v>-1737151.1</v>
      </c>
      <c r="F115" s="56">
        <f>IFERROR(VLOOKUP($C115,'[36]03-04.2024'!$C:$E,2,FALSE),0)</f>
        <v>-1636244.04</v>
      </c>
      <c r="G115" s="56">
        <f>IFERROR(VLOOKUP($C115,'[36]03-04.2024'!$C:$E,3,FALSE),0)</f>
        <v>-1636244.04</v>
      </c>
      <c r="H115" s="56">
        <f>IFERROR(VLOOKUP($C115,'[36]05-06.2024'!$C:$E,2,FALSE),0)</f>
        <v>-1636244.04</v>
      </c>
      <c r="I115" s="56">
        <f>IFERROR(VLOOKUP($C115,'[36]05-06.2024'!$C:$E,3,FALSE),0)</f>
        <v>-1416560.82</v>
      </c>
      <c r="J115" s="56">
        <f>IFERROR(VLOOKUP($C115,'[36]07-08.2024'!$C:$E,2,FALSE),0)</f>
        <v>-1416560.82</v>
      </c>
      <c r="K115" s="56">
        <f>IFERROR(VLOOKUP($C115,'[36]07-08.2024'!$C:$E,3,FALSE),0)</f>
        <v>-1416560.82</v>
      </c>
      <c r="L115" s="56">
        <f>IFERROR(VLOOKUP($C115,'[36]09-10.2024'!$C:$E,2,FALSE),0)</f>
        <v>-1492326.84</v>
      </c>
      <c r="M115" s="56">
        <f>IFERROR(VLOOKUP($C115,'[36]09-10.2024'!$C:$E,3,FALSE),0)</f>
        <v>-1492326.84</v>
      </c>
      <c r="N115" s="56">
        <f>IFERROR(VLOOKUP($C115,'[36]11-12.2024'!$C:$E,2,FALSE),0)</f>
        <v>-1492327.35</v>
      </c>
      <c r="O115" s="56">
        <f>IFERROR(VLOOKUP($C115,'[36]11-12.2024'!$C:$E,3,FALSE),0)</f>
        <v>-1401792.26</v>
      </c>
      <c r="P115" s="56">
        <v>-1401792.26</v>
      </c>
      <c r="Q115" s="56">
        <v>-1401792.26</v>
      </c>
    </row>
    <row r="116" spans="1:17" x14ac:dyDescent="0.2">
      <c r="A116" s="58"/>
      <c r="B116" s="59"/>
      <c r="C116" s="52" t="s">
        <v>740</v>
      </c>
      <c r="D116" s="60">
        <f>IFERROR(VLOOKUP($C116,'[36]01-02.2024'!$C:$E,2,FALSE),0)</f>
        <v>-30377739.170000002</v>
      </c>
      <c r="E116" s="60">
        <f>IFERROR(VLOOKUP($C116,'[36]01-02.2024'!$C:$E,3,FALSE),0)</f>
        <v>-30377739.170000002</v>
      </c>
      <c r="F116" s="60">
        <f>IFERROR(VLOOKUP($C116,'[36]03-04.2024'!$C:$E,2,FALSE),0)</f>
        <v>-30319967.550000001</v>
      </c>
      <c r="G116" s="60">
        <f>IFERROR(VLOOKUP($C116,'[36]03-04.2024'!$C:$E,3,FALSE),0)</f>
        <v>-30319967.550000001</v>
      </c>
      <c r="H116" s="60">
        <f>IFERROR(VLOOKUP($C116,'[36]05-06.2024'!$C:$E,2,FALSE),0)</f>
        <v>-30319967.550000001</v>
      </c>
      <c r="I116" s="60">
        <f>IFERROR(VLOOKUP($C116,'[36]05-06.2024'!$C:$E,3,FALSE),0)</f>
        <v>-30143419.739999998</v>
      </c>
      <c r="J116" s="60">
        <f>IFERROR(VLOOKUP($C116,'[36]07-08.2024'!$C:$E,2,FALSE),0)</f>
        <v>-30143419.739999998</v>
      </c>
      <c r="K116" s="60">
        <f>IFERROR(VLOOKUP($C116,'[36]07-08.2024'!$C:$E,3,FALSE),0)</f>
        <v>-30143419.739999998</v>
      </c>
      <c r="L116" s="60">
        <f>IFERROR(VLOOKUP($C116,'[36]09-10.2024'!$C:$E,2,FALSE),0)</f>
        <v>-30350636.859999999</v>
      </c>
      <c r="M116" s="60">
        <f>IFERROR(VLOOKUP($C116,'[36]09-10.2024'!$C:$E,3,FALSE),0)</f>
        <v>-30350636.859999999</v>
      </c>
      <c r="N116" s="60">
        <f>IFERROR(VLOOKUP($C116,'[36]11-12.2024'!$C:$E,2,FALSE),0)</f>
        <v>-30293831.530000001</v>
      </c>
      <c r="O116" s="60">
        <f>IFERROR(VLOOKUP($C116,'[36]11-12.2024'!$C:$E,3,FALSE),0)</f>
        <v>-29446300.469999999</v>
      </c>
      <c r="P116" s="60">
        <v>-29446300.469999999</v>
      </c>
      <c r="Q116" s="60">
        <v>-29446300.469999999</v>
      </c>
    </row>
    <row r="117" spans="1:17" x14ac:dyDescent="0.2">
      <c r="A117" s="58"/>
      <c r="B117" s="59"/>
      <c r="C117" s="52" t="s">
        <v>741</v>
      </c>
      <c r="D117" s="60">
        <f>IFERROR(VLOOKUP($C117,'[36]01-02.2024'!$C:$E,2,FALSE),0)</f>
        <v>-48508170.549999997</v>
      </c>
      <c r="E117" s="60">
        <f>IFERROR(VLOOKUP($C117,'[36]01-02.2024'!$C:$E,3,FALSE),0)</f>
        <v>-48506370.5</v>
      </c>
      <c r="F117" s="60">
        <f>IFERROR(VLOOKUP($C117,'[36]03-04.2024'!$C:$E,2,FALSE),0)</f>
        <v>-47720590.899999999</v>
      </c>
      <c r="G117" s="60">
        <f>IFERROR(VLOOKUP($C117,'[36]03-04.2024'!$C:$E,3,FALSE),0)</f>
        <v>-47716237.479999997</v>
      </c>
      <c r="H117" s="60">
        <f>IFERROR(VLOOKUP($C117,'[36]05-06.2024'!$C:$E,2,FALSE),0)</f>
        <v>-47575497.130000003</v>
      </c>
      <c r="I117" s="60">
        <f>IFERROR(VLOOKUP($C117,'[36]05-06.2024'!$C:$E,3,FALSE),0)</f>
        <v>-46925047.299999997</v>
      </c>
      <c r="J117" s="60">
        <f>IFERROR(VLOOKUP($C117,'[36]07-08.2024'!$C:$E,2,FALSE),0)</f>
        <v>-46580240.740000002</v>
      </c>
      <c r="K117" s="60">
        <f>IFERROR(VLOOKUP($C117,'[36]07-08.2024'!$C:$E,3,FALSE),0)</f>
        <v>-46302974.219999999</v>
      </c>
      <c r="L117" s="60">
        <f>IFERROR(VLOOKUP($C117,'[36]09-10.2024'!$C:$E,2,FALSE),0)</f>
        <v>-46245218.109999999</v>
      </c>
      <c r="M117" s="60">
        <f>IFERROR(VLOOKUP($C117,'[36]09-10.2024'!$C:$E,3,FALSE),0)</f>
        <v>-46239809.649999999</v>
      </c>
      <c r="N117" s="60">
        <f>IFERROR(VLOOKUP($C117,'[36]11-12.2024'!$C:$E,2,FALSE),0)</f>
        <v>-46122487.25</v>
      </c>
      <c r="O117" s="60">
        <f>IFERROR(VLOOKUP($C117,'[36]11-12.2024'!$C:$E,3,FALSE),0)</f>
        <v>-45060000.979999997</v>
      </c>
      <c r="P117" s="60">
        <v>-45051847.060000002</v>
      </c>
      <c r="Q117" s="60">
        <v>-45023905.030000001</v>
      </c>
    </row>
    <row r="118" spans="1:17" x14ac:dyDescent="0.2">
      <c r="A118" s="58"/>
      <c r="B118" s="59"/>
      <c r="C118" s="52" t="s">
        <v>742</v>
      </c>
      <c r="D118" s="60">
        <f>IFERROR(VLOOKUP($C118,'[36]01-02.2024'!$C:$E,2,FALSE),0)</f>
        <v>-218622020.68000001</v>
      </c>
      <c r="E118" s="60">
        <f>IFERROR(VLOOKUP($C118,'[36]01-02.2024'!$C:$E,3,FALSE),0)</f>
        <v>-217231811.65000001</v>
      </c>
      <c r="F118" s="60">
        <f>IFERROR(VLOOKUP($C118,'[36]03-04.2024'!$C:$E,2,FALSE),0)</f>
        <v>-214997990.59999999</v>
      </c>
      <c r="G118" s="60">
        <f>IFERROR(VLOOKUP($C118,'[36]03-04.2024'!$C:$E,3,FALSE),0)</f>
        <v>-210478814.06999999</v>
      </c>
      <c r="H118" s="60">
        <f>IFERROR(VLOOKUP($C118,'[36]05-06.2024'!$C:$E,2,FALSE),0)</f>
        <v>-211382985.91</v>
      </c>
      <c r="I118" s="60">
        <f>IFERROR(VLOOKUP($C118,'[36]05-06.2024'!$C:$E,3,FALSE),0)</f>
        <v>-213260524.47</v>
      </c>
      <c r="J118" s="60">
        <f>IFERROR(VLOOKUP($C118,'[36]07-08.2024'!$C:$E,2,FALSE),0)</f>
        <v>-217151163.03</v>
      </c>
      <c r="K118" s="60">
        <f>IFERROR(VLOOKUP($C118,'[36]07-08.2024'!$C:$E,3,FALSE),0)</f>
        <v>-216799029.22999999</v>
      </c>
      <c r="L118" s="60">
        <f>IFERROR(VLOOKUP($C118,'[36]09-10.2024'!$C:$E,2,FALSE),0)</f>
        <v>-220246599.38999999</v>
      </c>
      <c r="M118" s="60">
        <f>IFERROR(VLOOKUP($C118,'[36]09-10.2024'!$C:$E,3,FALSE),0)</f>
        <v>-222346379.40000001</v>
      </c>
      <c r="N118" s="60">
        <f>IFERROR(VLOOKUP($C118,'[36]11-12.2024'!$C:$E,2,FALSE),0)</f>
        <v>-224850119.25999999</v>
      </c>
      <c r="O118" s="60">
        <f>IFERROR(VLOOKUP($C118,'[36]11-12.2024'!$C:$E,3,FALSE),0)</f>
        <v>-228985228.34999999</v>
      </c>
      <c r="P118" s="60">
        <v>-232577190.88999999</v>
      </c>
      <c r="Q118" s="60">
        <v>-232678156.59999999</v>
      </c>
    </row>
    <row r="119" spans="1:17" x14ac:dyDescent="0.2">
      <c r="A119" s="63"/>
      <c r="B119" s="64"/>
      <c r="C119" s="65"/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</row>
    <row r="120" spans="1:17" x14ac:dyDescent="0.2">
      <c r="A120" s="69"/>
      <c r="B120" s="70"/>
      <c r="C120" s="70"/>
      <c r="D120" s="71">
        <v>682406582.45000005</v>
      </c>
      <c r="E120" s="71">
        <v>684196851.38999999</v>
      </c>
      <c r="F120" s="71">
        <v>683918125.78999996</v>
      </c>
      <c r="G120" s="71">
        <v>680926260.50999999</v>
      </c>
      <c r="H120" s="71">
        <v>686156598.67999995</v>
      </c>
      <c r="I120" s="71">
        <v>692183334.83000004</v>
      </c>
      <c r="J120" s="71">
        <v>704044864.09000003</v>
      </c>
      <c r="K120" s="71">
        <v>705847990.38999999</v>
      </c>
      <c r="L120" s="71">
        <v>714776590.75999999</v>
      </c>
      <c r="M120" s="71">
        <v>721539904.92999995</v>
      </c>
      <c r="N120" s="71">
        <v>726657279.5</v>
      </c>
      <c r="O120" s="71">
        <v>731629966.39999998</v>
      </c>
      <c r="P120" s="71">
        <v>728611607.62</v>
      </c>
      <c r="Q120" s="71">
        <v>732903024.04999995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3A1B-8634-4E4B-93EB-D730EBCF0FEA}">
  <dimension ref="A1:H262"/>
  <sheetViews>
    <sheetView topLeftCell="A12" workbookViewId="0">
      <selection activeCell="D158" sqref="D158"/>
    </sheetView>
  </sheetViews>
  <sheetFormatPr defaultRowHeight="12.75" x14ac:dyDescent="0.2"/>
  <cols>
    <col min="1" max="1" width="16.42578125" customWidth="1"/>
    <col min="2" max="2" width="16.5703125" customWidth="1"/>
    <col min="3" max="3" width="56.28515625" bestFit="1" customWidth="1"/>
    <col min="4" max="5" width="14.85546875" bestFit="1" customWidth="1"/>
    <col min="6" max="6" width="19" bestFit="1" customWidth="1"/>
    <col min="7" max="7" width="21.7109375" bestFit="1" customWidth="1"/>
    <col min="8" max="8" width="15.42578125" bestFit="1" customWidth="1"/>
  </cols>
  <sheetData>
    <row r="1" spans="1:8" ht="20.25" x14ac:dyDescent="0.3">
      <c r="A1" s="2" t="s">
        <v>30</v>
      </c>
      <c r="B1" s="2"/>
      <c r="C1" s="2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6" t="s">
        <v>31</v>
      </c>
      <c r="B3" s="1"/>
      <c r="C3" s="1" t="s">
        <v>32</v>
      </c>
      <c r="D3" s="1"/>
      <c r="E3" s="1"/>
      <c r="F3" s="1"/>
      <c r="G3" s="1"/>
      <c r="H3" s="1"/>
    </row>
    <row r="4" spans="1:8" x14ac:dyDescent="0.2">
      <c r="A4" s="6">
        <v>10</v>
      </c>
      <c r="B4" s="1"/>
      <c r="C4" s="1" t="s">
        <v>33</v>
      </c>
      <c r="D4" s="1"/>
      <c r="E4" s="1"/>
      <c r="F4" s="1"/>
      <c r="G4" s="1"/>
      <c r="H4" s="1"/>
    </row>
    <row r="5" spans="1:8" x14ac:dyDescent="0.2">
      <c r="A5" s="6" t="s">
        <v>34</v>
      </c>
      <c r="B5" s="1"/>
      <c r="C5" s="1" t="s">
        <v>35</v>
      </c>
      <c r="D5" s="1"/>
      <c r="E5" s="1"/>
      <c r="F5" s="1"/>
      <c r="G5" s="1"/>
      <c r="H5" s="1"/>
    </row>
    <row r="6" spans="1:8" x14ac:dyDescent="0.2">
      <c r="A6" s="6" t="s">
        <v>36</v>
      </c>
      <c r="B6" s="6"/>
      <c r="C6" s="1" t="s">
        <v>37</v>
      </c>
      <c r="D6" s="1"/>
      <c r="E6" s="1"/>
      <c r="F6" s="1"/>
      <c r="G6" s="1"/>
      <c r="H6" s="1"/>
    </row>
    <row r="7" spans="1:8" x14ac:dyDescent="0.2">
      <c r="A7" s="1" t="s">
        <v>38</v>
      </c>
      <c r="B7" s="1"/>
      <c r="C7" s="1" t="s">
        <v>39</v>
      </c>
      <c r="D7" s="1"/>
      <c r="E7" s="1"/>
      <c r="F7" s="1"/>
      <c r="G7" s="1"/>
      <c r="H7" s="1"/>
    </row>
    <row r="8" spans="1:8" x14ac:dyDescent="0.2">
      <c r="A8" s="45"/>
      <c r="B8" s="1"/>
      <c r="C8" s="1"/>
      <c r="D8" s="1"/>
      <c r="E8" s="1"/>
      <c r="F8" s="1"/>
      <c r="G8" s="1"/>
      <c r="H8" s="1"/>
    </row>
    <row r="9" spans="1:8" x14ac:dyDescent="0.2">
      <c r="A9" s="46" t="s">
        <v>40</v>
      </c>
      <c r="B9" s="47" t="s">
        <v>41</v>
      </c>
      <c r="C9" s="47" t="s">
        <v>42</v>
      </c>
      <c r="D9" s="48" t="s">
        <v>43</v>
      </c>
      <c r="E9" s="48" t="s">
        <v>44</v>
      </c>
      <c r="F9" s="47" t="s">
        <v>45</v>
      </c>
      <c r="G9" s="47" t="s">
        <v>46</v>
      </c>
      <c r="H9" s="49" t="s">
        <v>47</v>
      </c>
    </row>
    <row r="10" spans="1:8" x14ac:dyDescent="0.2">
      <c r="A10" s="50"/>
      <c r="B10" s="51"/>
      <c r="C10" s="52" t="s">
        <v>48</v>
      </c>
      <c r="D10" s="53"/>
      <c r="E10" s="53"/>
      <c r="F10" s="53"/>
      <c r="G10" s="54"/>
      <c r="H10" s="55" t="s">
        <v>49</v>
      </c>
    </row>
    <row r="11" spans="1:8" x14ac:dyDescent="0.2">
      <c r="A11" s="50"/>
      <c r="B11" s="51"/>
      <c r="C11" s="52" t="s">
        <v>50</v>
      </c>
      <c r="D11" s="53"/>
      <c r="E11" s="53"/>
      <c r="F11" s="53"/>
      <c r="G11" s="54"/>
      <c r="H11" s="55" t="s">
        <v>51</v>
      </c>
    </row>
    <row r="12" spans="1:8" x14ac:dyDescent="0.2">
      <c r="A12" s="50"/>
      <c r="B12" s="51"/>
      <c r="C12" s="52" t="s">
        <v>52</v>
      </c>
      <c r="D12" s="53"/>
      <c r="E12" s="53"/>
      <c r="F12" s="53"/>
      <c r="G12" s="54"/>
      <c r="H12" s="55" t="s">
        <v>53</v>
      </c>
    </row>
    <row r="13" spans="1:8" x14ac:dyDescent="0.2">
      <c r="A13" s="50"/>
      <c r="B13" s="51"/>
      <c r="C13" s="52" t="s">
        <v>54</v>
      </c>
      <c r="D13" s="53"/>
      <c r="E13" s="53"/>
      <c r="F13" s="53"/>
      <c r="G13" s="54"/>
      <c r="H13" s="55" t="s">
        <v>55</v>
      </c>
    </row>
    <row r="14" spans="1:8" x14ac:dyDescent="0.2">
      <c r="A14" s="50" t="s">
        <v>56</v>
      </c>
      <c r="B14" s="51" t="s">
        <v>57</v>
      </c>
      <c r="C14" s="52" t="s">
        <v>58</v>
      </c>
      <c r="D14" s="56">
        <v>2258215.11</v>
      </c>
      <c r="E14" s="56">
        <v>6778655.3600000003</v>
      </c>
      <c r="F14" s="56">
        <v>-4520440.25</v>
      </c>
      <c r="G14" s="54" t="s">
        <v>59</v>
      </c>
      <c r="H14" s="55" t="s">
        <v>60</v>
      </c>
    </row>
    <row r="15" spans="1:8" x14ac:dyDescent="0.2">
      <c r="A15" s="50" t="s">
        <v>61</v>
      </c>
      <c r="B15" s="51" t="s">
        <v>62</v>
      </c>
      <c r="C15" s="52" t="s">
        <v>63</v>
      </c>
      <c r="D15" s="56">
        <v>60974.44</v>
      </c>
      <c r="E15" s="56">
        <v>60974.44</v>
      </c>
      <c r="F15" s="53">
        <v>0</v>
      </c>
      <c r="G15" s="54" t="s">
        <v>64</v>
      </c>
      <c r="H15" s="57"/>
    </row>
    <row r="16" spans="1:8" x14ac:dyDescent="0.2">
      <c r="A16" s="50" t="s">
        <v>56</v>
      </c>
      <c r="B16" s="51" t="s">
        <v>65</v>
      </c>
      <c r="C16" s="52" t="s">
        <v>66</v>
      </c>
      <c r="D16" s="56">
        <v>331400990.47000003</v>
      </c>
      <c r="E16" s="56">
        <v>308515566.32999998</v>
      </c>
      <c r="F16" s="56">
        <v>22885424.140000001</v>
      </c>
      <c r="G16" s="54" t="s">
        <v>67</v>
      </c>
      <c r="H16" s="57"/>
    </row>
    <row r="17" spans="1:8" x14ac:dyDescent="0.2">
      <c r="A17" s="50" t="s">
        <v>61</v>
      </c>
      <c r="B17" s="51" t="s">
        <v>68</v>
      </c>
      <c r="C17" s="52" t="s">
        <v>69</v>
      </c>
      <c r="D17" s="56">
        <v>4208069.49</v>
      </c>
      <c r="E17" s="56">
        <v>4208069.49</v>
      </c>
      <c r="F17" s="53">
        <v>0</v>
      </c>
      <c r="G17" s="54" t="s">
        <v>64</v>
      </c>
      <c r="H17" s="57" t="s">
        <v>60</v>
      </c>
    </row>
    <row r="18" spans="1:8" x14ac:dyDescent="0.2">
      <c r="A18" s="58"/>
      <c r="B18" s="59"/>
      <c r="C18" s="52" t="s">
        <v>70</v>
      </c>
      <c r="D18" s="60">
        <v>337928249.50999999</v>
      </c>
      <c r="E18" s="60">
        <v>319563265.62</v>
      </c>
      <c r="F18" s="60">
        <v>18364983.890000001</v>
      </c>
      <c r="G18" s="61" t="s">
        <v>71</v>
      </c>
      <c r="H18" s="55" t="s">
        <v>72</v>
      </c>
    </row>
    <row r="19" spans="1:8" x14ac:dyDescent="0.2">
      <c r="A19" s="50" t="s">
        <v>61</v>
      </c>
      <c r="B19" s="51" t="s">
        <v>73</v>
      </c>
      <c r="C19" s="52" t="s">
        <v>74</v>
      </c>
      <c r="D19" s="56">
        <v>-580759.07999999996</v>
      </c>
      <c r="E19" s="56">
        <v>-580759.07999999996</v>
      </c>
      <c r="F19" s="53">
        <v>0</v>
      </c>
      <c r="G19" s="54" t="s">
        <v>64</v>
      </c>
      <c r="H19" s="55" t="s">
        <v>60</v>
      </c>
    </row>
    <row r="20" spans="1:8" x14ac:dyDescent="0.2">
      <c r="A20" s="50" t="s">
        <v>61</v>
      </c>
      <c r="B20" s="51" t="s">
        <v>75</v>
      </c>
      <c r="C20" s="52" t="s">
        <v>76</v>
      </c>
      <c r="D20" s="56">
        <v>580759.07999999996</v>
      </c>
      <c r="E20" s="56">
        <v>580759.07999999996</v>
      </c>
      <c r="F20" s="53">
        <v>0</v>
      </c>
      <c r="G20" s="54" t="s">
        <v>64</v>
      </c>
      <c r="H20" s="57" t="s">
        <v>60</v>
      </c>
    </row>
    <row r="21" spans="1:8" x14ac:dyDescent="0.2">
      <c r="A21" s="58"/>
      <c r="B21" s="59"/>
      <c r="C21" s="52" t="s">
        <v>77</v>
      </c>
      <c r="D21" s="62">
        <v>0</v>
      </c>
      <c r="E21" s="62">
        <v>0</v>
      </c>
      <c r="F21" s="62">
        <v>0</v>
      </c>
      <c r="G21" s="61"/>
      <c r="H21" s="55" t="s">
        <v>72</v>
      </c>
    </row>
    <row r="22" spans="1:8" x14ac:dyDescent="0.2">
      <c r="A22" s="58"/>
      <c r="B22" s="59"/>
      <c r="C22" s="52" t="s">
        <v>78</v>
      </c>
      <c r="D22" s="60">
        <v>337928249.50999999</v>
      </c>
      <c r="E22" s="60">
        <v>319563265.62</v>
      </c>
      <c r="F22" s="60">
        <v>18364983.890000001</v>
      </c>
      <c r="G22" s="61" t="s">
        <v>71</v>
      </c>
      <c r="H22" s="55" t="s">
        <v>55</v>
      </c>
    </row>
    <row r="23" spans="1:8" x14ac:dyDescent="0.2">
      <c r="A23" s="50"/>
      <c r="B23" s="51"/>
      <c r="C23" s="52" t="s">
        <v>79</v>
      </c>
      <c r="D23" s="53"/>
      <c r="E23" s="53"/>
      <c r="F23" s="53"/>
      <c r="G23" s="54"/>
      <c r="H23" s="57" t="s">
        <v>55</v>
      </c>
    </row>
    <row r="24" spans="1:8" x14ac:dyDescent="0.2">
      <c r="A24" s="50" t="s">
        <v>61</v>
      </c>
      <c r="B24" s="51" t="s">
        <v>80</v>
      </c>
      <c r="C24" s="52" t="s">
        <v>81</v>
      </c>
      <c r="D24" s="56">
        <v>-45836.24</v>
      </c>
      <c r="E24" s="56">
        <v>-44398.02</v>
      </c>
      <c r="F24" s="56">
        <v>-1438.22</v>
      </c>
      <c r="G24" s="54" t="s">
        <v>82</v>
      </c>
      <c r="H24" s="55" t="s">
        <v>72</v>
      </c>
    </row>
    <row r="25" spans="1:8" x14ac:dyDescent="0.2">
      <c r="A25" s="50" t="s">
        <v>56</v>
      </c>
      <c r="B25" s="51" t="s">
        <v>83</v>
      </c>
      <c r="C25" s="52" t="s">
        <v>84</v>
      </c>
      <c r="D25" s="56">
        <v>-152359451.05000001</v>
      </c>
      <c r="E25" s="56">
        <v>-142491435.13999999</v>
      </c>
      <c r="F25" s="56">
        <v>-9868015.9100000001</v>
      </c>
      <c r="G25" s="54" t="s">
        <v>85</v>
      </c>
      <c r="H25" s="57"/>
    </row>
    <row r="26" spans="1:8" x14ac:dyDescent="0.2">
      <c r="A26" s="50" t="s">
        <v>56</v>
      </c>
      <c r="B26" s="51" t="s">
        <v>86</v>
      </c>
      <c r="C26" s="52" t="s">
        <v>87</v>
      </c>
      <c r="D26" s="56">
        <v>-394483.27</v>
      </c>
      <c r="E26" s="56">
        <v>-394483.27</v>
      </c>
      <c r="F26" s="53">
        <v>0</v>
      </c>
      <c r="G26" s="54" t="s">
        <v>64</v>
      </c>
      <c r="H26" s="57"/>
    </row>
    <row r="27" spans="1:8" x14ac:dyDescent="0.2">
      <c r="A27" s="50" t="s">
        <v>61</v>
      </c>
      <c r="B27" s="51" t="s">
        <v>88</v>
      </c>
      <c r="C27" s="52" t="s">
        <v>89</v>
      </c>
      <c r="D27" s="56">
        <v>-2984608.03</v>
      </c>
      <c r="E27" s="56">
        <v>-2984608.03</v>
      </c>
      <c r="F27" s="53">
        <v>0</v>
      </c>
      <c r="G27" s="54" t="s">
        <v>64</v>
      </c>
      <c r="H27" s="57" t="s">
        <v>72</v>
      </c>
    </row>
    <row r="28" spans="1:8" x14ac:dyDescent="0.2">
      <c r="A28" s="58"/>
      <c r="B28" s="59"/>
      <c r="C28" s="52" t="s">
        <v>90</v>
      </c>
      <c r="D28" s="60">
        <v>-155784378.59</v>
      </c>
      <c r="E28" s="60">
        <v>-145914924.46000001</v>
      </c>
      <c r="F28" s="60">
        <v>-9869454.1300000008</v>
      </c>
      <c r="G28" s="61" t="s">
        <v>91</v>
      </c>
      <c r="H28" s="55" t="s">
        <v>55</v>
      </c>
    </row>
    <row r="29" spans="1:8" x14ac:dyDescent="0.2">
      <c r="A29" s="58"/>
      <c r="B29" s="59"/>
      <c r="C29" s="52" t="s">
        <v>92</v>
      </c>
      <c r="D29" s="60">
        <v>182143870.91999999</v>
      </c>
      <c r="E29" s="60">
        <v>173648341.16</v>
      </c>
      <c r="F29" s="60">
        <v>8495529.7599999998</v>
      </c>
      <c r="G29" s="61" t="s">
        <v>93</v>
      </c>
      <c r="H29" s="55" t="s">
        <v>53</v>
      </c>
    </row>
    <row r="30" spans="1:8" x14ac:dyDescent="0.2">
      <c r="A30" s="50"/>
      <c r="B30" s="51"/>
      <c r="C30" s="52" t="s">
        <v>94</v>
      </c>
      <c r="D30" s="53"/>
      <c r="E30" s="53"/>
      <c r="F30" s="53"/>
      <c r="G30" s="54"/>
      <c r="H30" s="57" t="s">
        <v>53</v>
      </c>
    </row>
    <row r="31" spans="1:8" x14ac:dyDescent="0.2">
      <c r="A31" s="50" t="s">
        <v>56</v>
      </c>
      <c r="B31" s="51" t="s">
        <v>95</v>
      </c>
      <c r="C31" s="52" t="s">
        <v>96</v>
      </c>
      <c r="D31" s="56">
        <v>17245030.989999998</v>
      </c>
      <c r="E31" s="56">
        <v>11229301.060000001</v>
      </c>
      <c r="F31" s="56">
        <v>6015729.9299999997</v>
      </c>
      <c r="G31" s="54" t="s">
        <v>97</v>
      </c>
      <c r="H31" s="55" t="s">
        <v>55</v>
      </c>
    </row>
    <row r="32" spans="1:8" x14ac:dyDescent="0.2">
      <c r="A32" s="50" t="s">
        <v>56</v>
      </c>
      <c r="B32" s="51" t="s">
        <v>98</v>
      </c>
      <c r="C32" s="52" t="s">
        <v>99</v>
      </c>
      <c r="D32" s="56">
        <v>42939.93</v>
      </c>
      <c r="E32" s="56">
        <v>15784.25</v>
      </c>
      <c r="F32" s="56">
        <v>27155.68</v>
      </c>
      <c r="G32" s="54" t="s">
        <v>100</v>
      </c>
      <c r="H32" s="57" t="s">
        <v>55</v>
      </c>
    </row>
    <row r="33" spans="1:8" x14ac:dyDescent="0.2">
      <c r="A33" s="58"/>
      <c r="B33" s="59"/>
      <c r="C33" s="52" t="s">
        <v>101</v>
      </c>
      <c r="D33" s="60">
        <v>17287970.920000002</v>
      </c>
      <c r="E33" s="60">
        <v>11245085.310000001</v>
      </c>
      <c r="F33" s="60">
        <v>6042885.6100000003</v>
      </c>
      <c r="G33" s="61" t="s">
        <v>102</v>
      </c>
      <c r="H33" s="55" t="s">
        <v>53</v>
      </c>
    </row>
    <row r="34" spans="1:8" x14ac:dyDescent="0.2">
      <c r="A34" s="58"/>
      <c r="B34" s="59"/>
      <c r="C34" s="52" t="s">
        <v>103</v>
      </c>
      <c r="D34" s="60">
        <v>199431841.84</v>
      </c>
      <c r="E34" s="60">
        <v>184893426.47</v>
      </c>
      <c r="F34" s="60">
        <v>14538415.369999999</v>
      </c>
      <c r="G34" s="61" t="s">
        <v>104</v>
      </c>
      <c r="H34" s="55" t="s">
        <v>51</v>
      </c>
    </row>
    <row r="35" spans="1:8" x14ac:dyDescent="0.2">
      <c r="A35" s="50"/>
      <c r="B35" s="51"/>
      <c r="C35" s="52" t="s">
        <v>105</v>
      </c>
      <c r="D35" s="53"/>
      <c r="E35" s="53"/>
      <c r="F35" s="53"/>
      <c r="G35" s="54"/>
      <c r="H35" s="57" t="s">
        <v>51</v>
      </c>
    </row>
    <row r="36" spans="1:8" x14ac:dyDescent="0.2">
      <c r="A36" s="50"/>
      <c r="B36" s="51"/>
      <c r="C36" s="52" t="s">
        <v>106</v>
      </c>
      <c r="D36" s="53"/>
      <c r="E36" s="53"/>
      <c r="F36" s="53"/>
      <c r="G36" s="54"/>
      <c r="H36" s="55" t="s">
        <v>53</v>
      </c>
    </row>
    <row r="37" spans="1:8" x14ac:dyDescent="0.2">
      <c r="A37" s="50" t="s">
        <v>61</v>
      </c>
      <c r="B37" s="51" t="s">
        <v>107</v>
      </c>
      <c r="C37" s="52" t="s">
        <v>108</v>
      </c>
      <c r="D37" s="56">
        <v>660566.87</v>
      </c>
      <c r="E37" s="56">
        <v>553309.72</v>
      </c>
      <c r="F37" s="56">
        <v>107257.15</v>
      </c>
      <c r="G37" s="54" t="s">
        <v>109</v>
      </c>
      <c r="H37" s="55" t="s">
        <v>55</v>
      </c>
    </row>
    <row r="38" spans="1:8" x14ac:dyDescent="0.2">
      <c r="A38" s="58"/>
      <c r="B38" s="59"/>
      <c r="C38" s="52" t="s">
        <v>110</v>
      </c>
      <c r="D38" s="60">
        <v>660566.87</v>
      </c>
      <c r="E38" s="60">
        <v>553309.72</v>
      </c>
      <c r="F38" s="60">
        <v>107257.15</v>
      </c>
      <c r="G38" s="61" t="s">
        <v>109</v>
      </c>
      <c r="H38" s="55" t="s">
        <v>53</v>
      </c>
    </row>
    <row r="39" spans="1:8" x14ac:dyDescent="0.2">
      <c r="A39" s="58"/>
      <c r="B39" s="59"/>
      <c r="C39" s="52" t="s">
        <v>111</v>
      </c>
      <c r="D39" s="60">
        <v>660566.87</v>
      </c>
      <c r="E39" s="60">
        <v>553309.72</v>
      </c>
      <c r="F39" s="60">
        <v>107257.15</v>
      </c>
      <c r="G39" s="61" t="s">
        <v>109</v>
      </c>
      <c r="H39" s="55" t="s">
        <v>51</v>
      </c>
    </row>
    <row r="40" spans="1:8" x14ac:dyDescent="0.2">
      <c r="A40" s="50"/>
      <c r="B40" s="51"/>
      <c r="C40" s="52" t="s">
        <v>112</v>
      </c>
      <c r="D40" s="53"/>
      <c r="E40" s="53"/>
      <c r="F40" s="53"/>
      <c r="G40" s="54"/>
      <c r="H40" s="57" t="s">
        <v>51</v>
      </c>
    </row>
    <row r="41" spans="1:8" x14ac:dyDescent="0.2">
      <c r="A41" s="50"/>
      <c r="B41" s="51"/>
      <c r="C41" s="52" t="s">
        <v>113</v>
      </c>
      <c r="D41" s="53"/>
      <c r="E41" s="53"/>
      <c r="F41" s="53"/>
      <c r="G41" s="54"/>
      <c r="H41" s="55" t="s">
        <v>53</v>
      </c>
    </row>
    <row r="42" spans="1:8" x14ac:dyDescent="0.2">
      <c r="A42" s="50"/>
      <c r="B42" s="51"/>
      <c r="C42" s="52" t="s">
        <v>114</v>
      </c>
      <c r="D42" s="53"/>
      <c r="E42" s="53"/>
      <c r="F42" s="53"/>
      <c r="G42" s="54"/>
      <c r="H42" s="55" t="s">
        <v>55</v>
      </c>
    </row>
    <row r="43" spans="1:8" x14ac:dyDescent="0.2">
      <c r="A43" s="50" t="s">
        <v>61</v>
      </c>
      <c r="B43" s="51" t="s">
        <v>115</v>
      </c>
      <c r="C43" s="52" t="s">
        <v>116</v>
      </c>
      <c r="D43" s="56">
        <v>13750</v>
      </c>
      <c r="E43" s="53">
        <v>0</v>
      </c>
      <c r="F43" s="56">
        <v>13750</v>
      </c>
      <c r="G43" s="54"/>
      <c r="H43" s="55" t="s">
        <v>72</v>
      </c>
    </row>
    <row r="44" spans="1:8" x14ac:dyDescent="0.2">
      <c r="A44" s="50" t="s">
        <v>61</v>
      </c>
      <c r="B44" s="51" t="s">
        <v>117</v>
      </c>
      <c r="C44" s="52" t="s">
        <v>118</v>
      </c>
      <c r="D44" s="56">
        <v>1530.62</v>
      </c>
      <c r="E44" s="56">
        <v>1531.07</v>
      </c>
      <c r="F44" s="53">
        <v>-0.45</v>
      </c>
      <c r="G44" s="54" t="s">
        <v>64</v>
      </c>
      <c r="H44" s="57"/>
    </row>
    <row r="45" spans="1:8" x14ac:dyDescent="0.2">
      <c r="A45" s="50" t="s">
        <v>119</v>
      </c>
      <c r="B45" s="51" t="s">
        <v>120</v>
      </c>
      <c r="C45" s="52" t="s">
        <v>121</v>
      </c>
      <c r="D45" s="53">
        <v>0</v>
      </c>
      <c r="E45" s="56">
        <v>2200</v>
      </c>
      <c r="F45" s="56">
        <v>-2200</v>
      </c>
      <c r="G45" s="54" t="s">
        <v>122</v>
      </c>
      <c r="H45" s="57"/>
    </row>
    <row r="46" spans="1:8" x14ac:dyDescent="0.2">
      <c r="A46" s="50" t="s">
        <v>56</v>
      </c>
      <c r="B46" s="51" t="s">
        <v>123</v>
      </c>
      <c r="C46" s="52" t="s">
        <v>124</v>
      </c>
      <c r="D46" s="56">
        <v>20000</v>
      </c>
      <c r="E46" s="56">
        <v>18392.310000000001</v>
      </c>
      <c r="F46" s="56">
        <v>1607.69</v>
      </c>
      <c r="G46" s="54" t="s">
        <v>125</v>
      </c>
      <c r="H46" s="57"/>
    </row>
    <row r="47" spans="1:8" x14ac:dyDescent="0.2">
      <c r="A47" s="50" t="s">
        <v>56</v>
      </c>
      <c r="B47" s="51" t="s">
        <v>126</v>
      </c>
      <c r="C47" s="52" t="s">
        <v>127</v>
      </c>
      <c r="D47" s="56">
        <v>37907.519999999997</v>
      </c>
      <c r="E47" s="56">
        <v>34542.18</v>
      </c>
      <c r="F47" s="56">
        <v>3365.34</v>
      </c>
      <c r="G47" s="54" t="s">
        <v>128</v>
      </c>
      <c r="H47" s="57"/>
    </row>
    <row r="48" spans="1:8" x14ac:dyDescent="0.2">
      <c r="A48" s="50" t="s">
        <v>56</v>
      </c>
      <c r="B48" s="51" t="s">
        <v>129</v>
      </c>
      <c r="C48" s="52" t="s">
        <v>130</v>
      </c>
      <c r="D48" s="56">
        <v>33587.15</v>
      </c>
      <c r="E48" s="56">
        <v>26992.560000000001</v>
      </c>
      <c r="F48" s="56">
        <v>6594.59</v>
      </c>
      <c r="G48" s="54" t="s">
        <v>131</v>
      </c>
      <c r="H48" s="57" t="s">
        <v>72</v>
      </c>
    </row>
    <row r="49" spans="1:8" x14ac:dyDescent="0.2">
      <c r="A49" s="58"/>
      <c r="B49" s="59"/>
      <c r="C49" s="52" t="s">
        <v>132</v>
      </c>
      <c r="D49" s="60">
        <v>106775.29</v>
      </c>
      <c r="E49" s="60">
        <v>83658.12</v>
      </c>
      <c r="F49" s="60">
        <v>23117.17</v>
      </c>
      <c r="G49" s="61" t="s">
        <v>133</v>
      </c>
      <c r="H49" s="55" t="s">
        <v>55</v>
      </c>
    </row>
    <row r="50" spans="1:8" x14ac:dyDescent="0.2">
      <c r="A50" s="50"/>
      <c r="B50" s="51"/>
      <c r="C50" s="52" t="s">
        <v>134</v>
      </c>
      <c r="D50" s="53"/>
      <c r="E50" s="53"/>
      <c r="F50" s="53"/>
      <c r="G50" s="54"/>
      <c r="H50" s="57" t="s">
        <v>55</v>
      </c>
    </row>
    <row r="51" spans="1:8" x14ac:dyDescent="0.2">
      <c r="A51" s="50" t="s">
        <v>61</v>
      </c>
      <c r="B51" s="51" t="s">
        <v>135</v>
      </c>
      <c r="C51" s="52" t="s">
        <v>136</v>
      </c>
      <c r="D51" s="56">
        <v>385069.93</v>
      </c>
      <c r="E51" s="56">
        <v>141327.57999999999</v>
      </c>
      <c r="F51" s="56">
        <v>243742.35</v>
      </c>
      <c r="G51" s="54" t="s">
        <v>137</v>
      </c>
      <c r="H51" s="55" t="s">
        <v>72</v>
      </c>
    </row>
    <row r="52" spans="1:8" x14ac:dyDescent="0.2">
      <c r="A52" s="58"/>
      <c r="B52" s="59"/>
      <c r="C52" s="52" t="s">
        <v>138</v>
      </c>
      <c r="D52" s="60">
        <v>385069.93</v>
      </c>
      <c r="E52" s="60">
        <v>141327.57999999999</v>
      </c>
      <c r="F52" s="60">
        <v>243742.35</v>
      </c>
      <c r="G52" s="61" t="s">
        <v>137</v>
      </c>
      <c r="H52" s="55" t="s">
        <v>55</v>
      </c>
    </row>
    <row r="53" spans="1:8" x14ac:dyDescent="0.2">
      <c r="A53" s="58"/>
      <c r="B53" s="59"/>
      <c r="C53" s="52" t="s">
        <v>139</v>
      </c>
      <c r="D53" s="60">
        <v>491845.22</v>
      </c>
      <c r="E53" s="60">
        <v>224985.7</v>
      </c>
      <c r="F53" s="60">
        <v>266859.52000000002</v>
      </c>
      <c r="G53" s="61" t="s">
        <v>140</v>
      </c>
      <c r="H53" s="55" t="s">
        <v>53</v>
      </c>
    </row>
    <row r="54" spans="1:8" x14ac:dyDescent="0.2">
      <c r="A54" s="50"/>
      <c r="B54" s="51"/>
      <c r="C54" s="52" t="s">
        <v>141</v>
      </c>
      <c r="D54" s="53"/>
      <c r="E54" s="53"/>
      <c r="F54" s="53"/>
      <c r="G54" s="54"/>
      <c r="H54" s="57" t="s">
        <v>53</v>
      </c>
    </row>
    <row r="55" spans="1:8" x14ac:dyDescent="0.2">
      <c r="A55" s="50" t="s">
        <v>61</v>
      </c>
      <c r="B55" s="51" t="s">
        <v>142</v>
      </c>
      <c r="C55" s="52" t="s">
        <v>143</v>
      </c>
      <c r="D55" s="56">
        <v>2346.48</v>
      </c>
      <c r="E55" s="56">
        <v>2346.48</v>
      </c>
      <c r="F55" s="53">
        <v>0</v>
      </c>
      <c r="G55" s="54" t="s">
        <v>64</v>
      </c>
      <c r="H55" s="55" t="s">
        <v>55</v>
      </c>
    </row>
    <row r="56" spans="1:8" x14ac:dyDescent="0.2">
      <c r="A56" s="50" t="s">
        <v>61</v>
      </c>
      <c r="B56" s="51" t="s">
        <v>144</v>
      </c>
      <c r="C56" s="52" t="s">
        <v>145</v>
      </c>
      <c r="D56" s="56">
        <v>10416.969999999999</v>
      </c>
      <c r="E56" s="56">
        <v>457090.06</v>
      </c>
      <c r="F56" s="56">
        <v>-446673.09</v>
      </c>
      <c r="G56" s="54" t="s">
        <v>146</v>
      </c>
      <c r="H56" s="57"/>
    </row>
    <row r="57" spans="1:8" x14ac:dyDescent="0.2">
      <c r="A57" s="50" t="s">
        <v>56</v>
      </c>
      <c r="B57" s="51" t="s">
        <v>147</v>
      </c>
      <c r="C57" s="52" t="s">
        <v>148</v>
      </c>
      <c r="D57" s="56">
        <v>108951.59</v>
      </c>
      <c r="E57" s="56">
        <v>81210.789999999994</v>
      </c>
      <c r="F57" s="56">
        <v>27740.799999999999</v>
      </c>
      <c r="G57" s="54" t="s">
        <v>149</v>
      </c>
      <c r="H57" s="57"/>
    </row>
    <row r="58" spans="1:8" x14ac:dyDescent="0.2">
      <c r="A58" s="50" t="s">
        <v>61</v>
      </c>
      <c r="B58" s="51" t="s">
        <v>150</v>
      </c>
      <c r="C58" s="52" t="s">
        <v>151</v>
      </c>
      <c r="D58" s="53">
        <v>50</v>
      </c>
      <c r="E58" s="53">
        <v>50</v>
      </c>
      <c r="F58" s="53">
        <v>0</v>
      </c>
      <c r="G58" s="54" t="s">
        <v>64</v>
      </c>
      <c r="H58" s="57"/>
    </row>
    <row r="59" spans="1:8" x14ac:dyDescent="0.2">
      <c r="A59" s="50" t="s">
        <v>61</v>
      </c>
      <c r="B59" s="51" t="s">
        <v>152</v>
      </c>
      <c r="C59" s="52" t="s">
        <v>153</v>
      </c>
      <c r="D59" s="53">
        <v>300</v>
      </c>
      <c r="E59" s="53">
        <v>300</v>
      </c>
      <c r="F59" s="53">
        <v>0</v>
      </c>
      <c r="G59" s="54" t="s">
        <v>64</v>
      </c>
      <c r="H59" s="57" t="s">
        <v>55</v>
      </c>
    </row>
    <row r="60" spans="1:8" x14ac:dyDescent="0.2">
      <c r="A60" s="58"/>
      <c r="B60" s="59"/>
      <c r="C60" s="52" t="s">
        <v>154</v>
      </c>
      <c r="D60" s="60">
        <v>122065.04</v>
      </c>
      <c r="E60" s="60">
        <v>540997.32999999996</v>
      </c>
      <c r="F60" s="60">
        <v>-418932.29</v>
      </c>
      <c r="G60" s="61" t="s">
        <v>155</v>
      </c>
      <c r="H60" s="55" t="s">
        <v>53</v>
      </c>
    </row>
    <row r="61" spans="1:8" x14ac:dyDescent="0.2">
      <c r="A61" s="50"/>
      <c r="B61" s="51"/>
      <c r="C61" s="52" t="s">
        <v>156</v>
      </c>
      <c r="D61" s="53"/>
      <c r="E61" s="53"/>
      <c r="F61" s="53"/>
      <c r="G61" s="54"/>
      <c r="H61" s="57" t="s">
        <v>53</v>
      </c>
    </row>
    <row r="62" spans="1:8" x14ac:dyDescent="0.2">
      <c r="A62" s="50" t="s">
        <v>61</v>
      </c>
      <c r="B62" s="51" t="s">
        <v>157</v>
      </c>
      <c r="C62" s="52" t="s">
        <v>158</v>
      </c>
      <c r="D62" s="56">
        <v>39149.72</v>
      </c>
      <c r="E62" s="56">
        <v>122482</v>
      </c>
      <c r="F62" s="56">
        <v>-83332.28</v>
      </c>
      <c r="G62" s="54" t="s">
        <v>159</v>
      </c>
      <c r="H62" s="55" t="s">
        <v>55</v>
      </c>
    </row>
    <row r="63" spans="1:8" x14ac:dyDescent="0.2">
      <c r="A63" s="50" t="s">
        <v>61</v>
      </c>
      <c r="B63" s="51" t="s">
        <v>160</v>
      </c>
      <c r="C63" s="52" t="s">
        <v>161</v>
      </c>
      <c r="D63" s="56">
        <v>939870.23</v>
      </c>
      <c r="E63" s="56">
        <v>765710.31</v>
      </c>
      <c r="F63" s="56">
        <v>174159.92</v>
      </c>
      <c r="G63" s="54" t="s">
        <v>162</v>
      </c>
      <c r="H63" s="57"/>
    </row>
    <row r="64" spans="1:8" x14ac:dyDescent="0.2">
      <c r="A64" s="50" t="s">
        <v>56</v>
      </c>
      <c r="B64" s="51" t="s">
        <v>163</v>
      </c>
      <c r="C64" s="52" t="s">
        <v>164</v>
      </c>
      <c r="D64" s="56">
        <v>3501764.62</v>
      </c>
      <c r="E64" s="56">
        <v>3111056.61</v>
      </c>
      <c r="F64" s="56">
        <v>390708.01</v>
      </c>
      <c r="G64" s="54" t="s">
        <v>165</v>
      </c>
      <c r="H64" s="57"/>
    </row>
    <row r="65" spans="1:8" x14ac:dyDescent="0.2">
      <c r="A65" s="50" t="s">
        <v>119</v>
      </c>
      <c r="B65" s="51" t="s">
        <v>166</v>
      </c>
      <c r="C65" s="52" t="s">
        <v>167</v>
      </c>
      <c r="D65" s="56">
        <v>-12000</v>
      </c>
      <c r="E65" s="56">
        <v>-17000</v>
      </c>
      <c r="F65" s="56">
        <v>5000</v>
      </c>
      <c r="G65" s="54" t="s">
        <v>168</v>
      </c>
      <c r="H65" s="57"/>
    </row>
    <row r="66" spans="1:8" x14ac:dyDescent="0.2">
      <c r="A66" s="50" t="s">
        <v>56</v>
      </c>
      <c r="B66" s="51" t="s">
        <v>169</v>
      </c>
      <c r="C66" s="52" t="s">
        <v>170</v>
      </c>
      <c r="D66" s="56">
        <v>529443.48</v>
      </c>
      <c r="E66" s="56">
        <v>438949.78</v>
      </c>
      <c r="F66" s="56">
        <v>90493.7</v>
      </c>
      <c r="G66" s="54" t="s">
        <v>171</v>
      </c>
      <c r="H66" s="57"/>
    </row>
    <row r="67" spans="1:8" x14ac:dyDescent="0.2">
      <c r="A67" s="50" t="s">
        <v>61</v>
      </c>
      <c r="B67" s="51" t="s">
        <v>172</v>
      </c>
      <c r="C67" s="52" t="s">
        <v>173</v>
      </c>
      <c r="D67" s="56">
        <v>39285.360000000001</v>
      </c>
      <c r="E67" s="56">
        <v>39107.72</v>
      </c>
      <c r="F67" s="53">
        <v>177.64</v>
      </c>
      <c r="G67" s="54" t="s">
        <v>174</v>
      </c>
      <c r="H67" s="57"/>
    </row>
    <row r="68" spans="1:8" x14ac:dyDescent="0.2">
      <c r="A68" s="50" t="s">
        <v>61</v>
      </c>
      <c r="B68" s="51" t="s">
        <v>175</v>
      </c>
      <c r="C68" s="52" t="s">
        <v>176</v>
      </c>
      <c r="D68" s="56">
        <v>457115.17</v>
      </c>
      <c r="E68" s="53">
        <v>0</v>
      </c>
      <c r="F68" s="56">
        <v>457115.17</v>
      </c>
      <c r="G68" s="54"/>
      <c r="H68" s="57"/>
    </row>
    <row r="69" spans="1:8" x14ac:dyDescent="0.2">
      <c r="A69" s="50" t="s">
        <v>56</v>
      </c>
      <c r="B69" s="51" t="s">
        <v>177</v>
      </c>
      <c r="C69" s="52" t="s">
        <v>178</v>
      </c>
      <c r="D69" s="56">
        <v>-321812.90999999997</v>
      </c>
      <c r="E69" s="56">
        <v>-10787.17</v>
      </c>
      <c r="F69" s="56">
        <v>-311025.74</v>
      </c>
      <c r="G69" s="54" t="s">
        <v>179</v>
      </c>
      <c r="H69" s="57" t="s">
        <v>55</v>
      </c>
    </row>
    <row r="70" spans="1:8" x14ac:dyDescent="0.2">
      <c r="A70" s="58"/>
      <c r="B70" s="59"/>
      <c r="C70" s="52" t="s">
        <v>180</v>
      </c>
      <c r="D70" s="60">
        <v>5172815.67</v>
      </c>
      <c r="E70" s="60">
        <v>4449519.25</v>
      </c>
      <c r="F70" s="60">
        <v>723296.42</v>
      </c>
      <c r="G70" s="61" t="s">
        <v>181</v>
      </c>
      <c r="H70" s="55" t="s">
        <v>53</v>
      </c>
    </row>
    <row r="71" spans="1:8" x14ac:dyDescent="0.2">
      <c r="A71" s="50"/>
      <c r="B71" s="51"/>
      <c r="C71" s="52" t="s">
        <v>182</v>
      </c>
      <c r="D71" s="53"/>
      <c r="E71" s="53"/>
      <c r="F71" s="53"/>
      <c r="G71" s="54"/>
      <c r="H71" s="57" t="s">
        <v>53</v>
      </c>
    </row>
    <row r="72" spans="1:8" x14ac:dyDescent="0.2">
      <c r="A72" s="50" t="s">
        <v>56</v>
      </c>
      <c r="B72" s="51" t="s">
        <v>183</v>
      </c>
      <c r="C72" s="52" t="s">
        <v>184</v>
      </c>
      <c r="D72" s="56">
        <v>-565052.85</v>
      </c>
      <c r="E72" s="56">
        <v>-701709.23</v>
      </c>
      <c r="F72" s="56">
        <v>136656.38</v>
      </c>
      <c r="G72" s="54" t="s">
        <v>185</v>
      </c>
      <c r="H72" s="55" t="s">
        <v>55</v>
      </c>
    </row>
    <row r="73" spans="1:8" x14ac:dyDescent="0.2">
      <c r="A73" s="50" t="s">
        <v>61</v>
      </c>
      <c r="B73" s="51" t="s">
        <v>186</v>
      </c>
      <c r="C73" s="52" t="s">
        <v>187</v>
      </c>
      <c r="D73" s="56">
        <v>-37845.17</v>
      </c>
      <c r="E73" s="56">
        <v>-132078.23000000001</v>
      </c>
      <c r="F73" s="56">
        <v>94233.06</v>
      </c>
      <c r="G73" s="54" t="s">
        <v>188</v>
      </c>
      <c r="H73" s="57" t="s">
        <v>55</v>
      </c>
    </row>
    <row r="74" spans="1:8" x14ac:dyDescent="0.2">
      <c r="A74" s="58"/>
      <c r="B74" s="59"/>
      <c r="C74" s="52" t="s">
        <v>189</v>
      </c>
      <c r="D74" s="60">
        <v>-602898.02</v>
      </c>
      <c r="E74" s="60">
        <v>-833787.46</v>
      </c>
      <c r="F74" s="60">
        <v>230889.44</v>
      </c>
      <c r="G74" s="61" t="s">
        <v>190</v>
      </c>
      <c r="H74" s="55" t="s">
        <v>53</v>
      </c>
    </row>
    <row r="75" spans="1:8" x14ac:dyDescent="0.2">
      <c r="A75" s="50"/>
      <c r="B75" s="51"/>
      <c r="C75" s="52" t="s">
        <v>191</v>
      </c>
      <c r="D75" s="53"/>
      <c r="E75" s="53"/>
      <c r="F75" s="53"/>
      <c r="G75" s="54"/>
      <c r="H75" s="57" t="s">
        <v>53</v>
      </c>
    </row>
    <row r="76" spans="1:8" x14ac:dyDescent="0.2">
      <c r="A76" s="50" t="s">
        <v>56</v>
      </c>
      <c r="B76" s="51" t="s">
        <v>192</v>
      </c>
      <c r="C76" s="52" t="s">
        <v>193</v>
      </c>
      <c r="D76" s="53">
        <v>0</v>
      </c>
      <c r="E76" s="53">
        <v>198.13</v>
      </c>
      <c r="F76" s="53">
        <v>-198.13</v>
      </c>
      <c r="G76" s="54" t="s">
        <v>122</v>
      </c>
      <c r="H76" s="55" t="s">
        <v>55</v>
      </c>
    </row>
    <row r="77" spans="1:8" x14ac:dyDescent="0.2">
      <c r="A77" s="50" t="s">
        <v>56</v>
      </c>
      <c r="B77" s="51" t="s">
        <v>194</v>
      </c>
      <c r="C77" s="52" t="s">
        <v>195</v>
      </c>
      <c r="D77" s="53">
        <v>0</v>
      </c>
      <c r="E77" s="56">
        <v>31000.38</v>
      </c>
      <c r="F77" s="56">
        <v>-31000.38</v>
      </c>
      <c r="G77" s="54" t="s">
        <v>122</v>
      </c>
      <c r="H77" s="57"/>
    </row>
    <row r="78" spans="1:8" x14ac:dyDescent="0.2">
      <c r="A78" s="50" t="s">
        <v>61</v>
      </c>
      <c r="B78" s="51" t="s">
        <v>196</v>
      </c>
      <c r="C78" s="52" t="s">
        <v>197</v>
      </c>
      <c r="D78" s="53">
        <v>0</v>
      </c>
      <c r="E78" s="53">
        <v>93</v>
      </c>
      <c r="F78" s="53">
        <v>-93</v>
      </c>
      <c r="G78" s="54" t="s">
        <v>122</v>
      </c>
      <c r="H78" s="57"/>
    </row>
    <row r="79" spans="1:8" x14ac:dyDescent="0.2">
      <c r="A79" s="50" t="s">
        <v>56</v>
      </c>
      <c r="B79" s="51" t="s">
        <v>198</v>
      </c>
      <c r="C79" s="52" t="s">
        <v>199</v>
      </c>
      <c r="D79" s="53">
        <v>0</v>
      </c>
      <c r="E79" s="56">
        <v>4720.82</v>
      </c>
      <c r="F79" s="56">
        <v>-4720.82</v>
      </c>
      <c r="G79" s="54" t="s">
        <v>122</v>
      </c>
      <c r="H79" s="57"/>
    </row>
    <row r="80" spans="1:8" x14ac:dyDescent="0.2">
      <c r="A80" s="50" t="s">
        <v>61</v>
      </c>
      <c r="B80" s="51" t="s">
        <v>200</v>
      </c>
      <c r="C80" s="52" t="s">
        <v>201</v>
      </c>
      <c r="D80" s="56">
        <v>132386.29999999999</v>
      </c>
      <c r="E80" s="56">
        <v>126845.32</v>
      </c>
      <c r="F80" s="56">
        <v>5540.98</v>
      </c>
      <c r="G80" s="54" t="s">
        <v>202</v>
      </c>
      <c r="H80" s="57"/>
    </row>
    <row r="81" spans="1:8" x14ac:dyDescent="0.2">
      <c r="A81" s="50" t="s">
        <v>61</v>
      </c>
      <c r="B81" s="51" t="s">
        <v>203</v>
      </c>
      <c r="C81" s="52" t="s">
        <v>204</v>
      </c>
      <c r="D81" s="56">
        <v>253952.86</v>
      </c>
      <c r="E81" s="56">
        <v>196303.91</v>
      </c>
      <c r="F81" s="56">
        <v>57648.95</v>
      </c>
      <c r="G81" s="54" t="s">
        <v>168</v>
      </c>
      <c r="H81" s="57"/>
    </row>
    <row r="82" spans="1:8" x14ac:dyDescent="0.2">
      <c r="A82" s="50" t="s">
        <v>61</v>
      </c>
      <c r="B82" s="51" t="s">
        <v>205</v>
      </c>
      <c r="C82" s="52" t="s">
        <v>206</v>
      </c>
      <c r="D82" s="56">
        <v>1991.37</v>
      </c>
      <c r="E82" s="56">
        <v>4179.25</v>
      </c>
      <c r="F82" s="56">
        <v>-2187.88</v>
      </c>
      <c r="G82" s="54" t="s">
        <v>207</v>
      </c>
      <c r="H82" s="57"/>
    </row>
    <row r="83" spans="1:8" x14ac:dyDescent="0.2">
      <c r="A83" s="50" t="s">
        <v>61</v>
      </c>
      <c r="B83" s="51" t="s">
        <v>208</v>
      </c>
      <c r="C83" s="52" t="s">
        <v>209</v>
      </c>
      <c r="D83" s="53">
        <v>0</v>
      </c>
      <c r="E83" s="53">
        <v>806.64</v>
      </c>
      <c r="F83" s="53">
        <v>-806.64</v>
      </c>
      <c r="G83" s="54" t="s">
        <v>122</v>
      </c>
      <c r="H83" s="57"/>
    </row>
    <row r="84" spans="1:8" x14ac:dyDescent="0.2">
      <c r="A84" s="50" t="s">
        <v>56</v>
      </c>
      <c r="B84" s="51" t="s">
        <v>210</v>
      </c>
      <c r="C84" s="52" t="s">
        <v>211</v>
      </c>
      <c r="D84" s="53">
        <v>0</v>
      </c>
      <c r="E84" s="53">
        <v>372</v>
      </c>
      <c r="F84" s="53">
        <v>-372</v>
      </c>
      <c r="G84" s="54" t="s">
        <v>122</v>
      </c>
      <c r="H84" s="57"/>
    </row>
    <row r="85" spans="1:8" x14ac:dyDescent="0.2">
      <c r="A85" s="50" t="s">
        <v>61</v>
      </c>
      <c r="B85" s="51" t="s">
        <v>212</v>
      </c>
      <c r="C85" s="52" t="s">
        <v>213</v>
      </c>
      <c r="D85" s="53">
        <v>0</v>
      </c>
      <c r="E85" s="56">
        <v>11915.19</v>
      </c>
      <c r="F85" s="56">
        <v>-11915.19</v>
      </c>
      <c r="G85" s="54" t="s">
        <v>122</v>
      </c>
      <c r="H85" s="57"/>
    </row>
    <row r="86" spans="1:8" x14ac:dyDescent="0.2">
      <c r="A86" s="50" t="s">
        <v>61</v>
      </c>
      <c r="B86" s="51" t="s">
        <v>214</v>
      </c>
      <c r="C86" s="52" t="s">
        <v>215</v>
      </c>
      <c r="D86" s="53">
        <v>0</v>
      </c>
      <c r="E86" s="53">
        <v>974.21</v>
      </c>
      <c r="F86" s="53">
        <v>-974.21</v>
      </c>
      <c r="G86" s="54" t="s">
        <v>122</v>
      </c>
      <c r="H86" s="57"/>
    </row>
    <row r="87" spans="1:8" x14ac:dyDescent="0.2">
      <c r="A87" s="50" t="s">
        <v>119</v>
      </c>
      <c r="B87" s="51" t="s">
        <v>216</v>
      </c>
      <c r="C87" s="52" t="s">
        <v>217</v>
      </c>
      <c r="D87" s="53">
        <v>0</v>
      </c>
      <c r="E87" s="53">
        <v>546.76</v>
      </c>
      <c r="F87" s="53">
        <v>-546.76</v>
      </c>
      <c r="G87" s="54" t="s">
        <v>122</v>
      </c>
      <c r="H87" s="57"/>
    </row>
    <row r="88" spans="1:8" x14ac:dyDescent="0.2">
      <c r="A88" s="50" t="s">
        <v>61</v>
      </c>
      <c r="B88" s="51" t="s">
        <v>218</v>
      </c>
      <c r="C88" s="52" t="s">
        <v>219</v>
      </c>
      <c r="D88" s="53">
        <v>0</v>
      </c>
      <c r="E88" s="56">
        <v>1651.8</v>
      </c>
      <c r="F88" s="56">
        <v>-1651.8</v>
      </c>
      <c r="G88" s="54" t="s">
        <v>122</v>
      </c>
      <c r="H88" s="57"/>
    </row>
    <row r="89" spans="1:8" x14ac:dyDescent="0.2">
      <c r="A89" s="50" t="s">
        <v>61</v>
      </c>
      <c r="B89" s="51" t="s">
        <v>220</v>
      </c>
      <c r="C89" s="52" t="s">
        <v>221</v>
      </c>
      <c r="D89" s="53">
        <v>0</v>
      </c>
      <c r="E89" s="56">
        <v>95399.33</v>
      </c>
      <c r="F89" s="56">
        <v>-95399.33</v>
      </c>
      <c r="G89" s="54" t="s">
        <v>122</v>
      </c>
      <c r="H89" s="57"/>
    </row>
    <row r="90" spans="1:8" x14ac:dyDescent="0.2">
      <c r="A90" s="50" t="s">
        <v>61</v>
      </c>
      <c r="B90" s="51" t="s">
        <v>222</v>
      </c>
      <c r="C90" s="52" t="s">
        <v>223</v>
      </c>
      <c r="D90" s="53">
        <v>0</v>
      </c>
      <c r="E90" s="56">
        <v>3285.54</v>
      </c>
      <c r="F90" s="56">
        <v>-3285.54</v>
      </c>
      <c r="G90" s="54" t="s">
        <v>122</v>
      </c>
      <c r="H90" s="57"/>
    </row>
    <row r="91" spans="1:8" x14ac:dyDescent="0.2">
      <c r="A91" s="50" t="s">
        <v>61</v>
      </c>
      <c r="B91" s="51" t="s">
        <v>224</v>
      </c>
      <c r="C91" s="52" t="s">
        <v>225</v>
      </c>
      <c r="D91" s="56">
        <v>-99540.44</v>
      </c>
      <c r="E91" s="56">
        <v>-167248.34</v>
      </c>
      <c r="F91" s="56">
        <v>67707.899999999994</v>
      </c>
      <c r="G91" s="54" t="s">
        <v>226</v>
      </c>
      <c r="H91" s="57" t="s">
        <v>55</v>
      </c>
    </row>
    <row r="92" spans="1:8" x14ac:dyDescent="0.2">
      <c r="A92" s="58"/>
      <c r="B92" s="59"/>
      <c r="C92" s="52" t="s">
        <v>227</v>
      </c>
      <c r="D92" s="60">
        <v>288790.09000000003</v>
      </c>
      <c r="E92" s="60">
        <v>311043.94</v>
      </c>
      <c r="F92" s="60">
        <v>-22253.85</v>
      </c>
      <c r="G92" s="61" t="s">
        <v>228</v>
      </c>
      <c r="H92" s="55" t="s">
        <v>53</v>
      </c>
    </row>
    <row r="93" spans="1:8" x14ac:dyDescent="0.2">
      <c r="A93" s="50"/>
      <c r="B93" s="51"/>
      <c r="C93" s="52" t="s">
        <v>229</v>
      </c>
      <c r="D93" s="53"/>
      <c r="E93" s="53"/>
      <c r="F93" s="53"/>
      <c r="G93" s="54"/>
      <c r="H93" s="57" t="s">
        <v>53</v>
      </c>
    </row>
    <row r="94" spans="1:8" x14ac:dyDescent="0.2">
      <c r="A94" s="50" t="s">
        <v>56</v>
      </c>
      <c r="B94" s="51" t="s">
        <v>230</v>
      </c>
      <c r="C94" s="52" t="s">
        <v>231</v>
      </c>
      <c r="D94" s="56">
        <v>1099523.6000000001</v>
      </c>
      <c r="E94" s="56">
        <v>1176917.3799999999</v>
      </c>
      <c r="F94" s="56">
        <v>-77393.78</v>
      </c>
      <c r="G94" s="54" t="s">
        <v>232</v>
      </c>
      <c r="H94" s="55" t="s">
        <v>55</v>
      </c>
    </row>
    <row r="95" spans="1:8" x14ac:dyDescent="0.2">
      <c r="A95" s="58"/>
      <c r="B95" s="59"/>
      <c r="C95" s="52" t="s">
        <v>233</v>
      </c>
      <c r="D95" s="60">
        <v>1099523.6000000001</v>
      </c>
      <c r="E95" s="60">
        <v>1176917.3799999999</v>
      </c>
      <c r="F95" s="60">
        <v>-77393.78</v>
      </c>
      <c r="G95" s="61" t="s">
        <v>232</v>
      </c>
      <c r="H95" s="55" t="s">
        <v>53</v>
      </c>
    </row>
    <row r="96" spans="1:8" x14ac:dyDescent="0.2">
      <c r="A96" s="50"/>
      <c r="B96" s="51"/>
      <c r="C96" s="52" t="s">
        <v>234</v>
      </c>
      <c r="D96" s="53"/>
      <c r="E96" s="53"/>
      <c r="F96" s="53"/>
      <c r="G96" s="54"/>
      <c r="H96" s="57" t="s">
        <v>53</v>
      </c>
    </row>
    <row r="97" spans="1:8" x14ac:dyDescent="0.2">
      <c r="A97" s="50" t="s">
        <v>61</v>
      </c>
      <c r="B97" s="51" t="s">
        <v>235</v>
      </c>
      <c r="C97" s="52" t="s">
        <v>236</v>
      </c>
      <c r="D97" s="56">
        <v>1028557.96</v>
      </c>
      <c r="E97" s="56">
        <v>1241623.6100000001</v>
      </c>
      <c r="F97" s="56">
        <v>-213065.65</v>
      </c>
      <c r="G97" s="54" t="s">
        <v>237</v>
      </c>
      <c r="H97" s="55" t="s">
        <v>55</v>
      </c>
    </row>
    <row r="98" spans="1:8" x14ac:dyDescent="0.2">
      <c r="A98" s="58"/>
      <c r="B98" s="59"/>
      <c r="C98" s="52" t="s">
        <v>238</v>
      </c>
      <c r="D98" s="60">
        <v>1028557.96</v>
      </c>
      <c r="E98" s="60">
        <v>1241623.6100000001</v>
      </c>
      <c r="F98" s="60">
        <v>-213065.65</v>
      </c>
      <c r="G98" s="61" t="s">
        <v>237</v>
      </c>
      <c r="H98" s="55" t="s">
        <v>53</v>
      </c>
    </row>
    <row r="99" spans="1:8" x14ac:dyDescent="0.2">
      <c r="A99" s="50"/>
      <c r="B99" s="51"/>
      <c r="C99" s="52" t="s">
        <v>239</v>
      </c>
      <c r="D99" s="53"/>
      <c r="E99" s="53"/>
      <c r="F99" s="53"/>
      <c r="G99" s="54"/>
      <c r="H99" s="57" t="s">
        <v>53</v>
      </c>
    </row>
    <row r="100" spans="1:8" x14ac:dyDescent="0.2">
      <c r="A100" s="50" t="s">
        <v>56</v>
      </c>
      <c r="B100" s="51" t="s">
        <v>240</v>
      </c>
      <c r="C100" s="52" t="s">
        <v>241</v>
      </c>
      <c r="D100" s="56">
        <v>4567235.58</v>
      </c>
      <c r="E100" s="56">
        <v>3730418.26</v>
      </c>
      <c r="F100" s="56">
        <v>836817.32</v>
      </c>
      <c r="G100" s="54" t="s">
        <v>242</v>
      </c>
      <c r="H100" s="55" t="s">
        <v>55</v>
      </c>
    </row>
    <row r="101" spans="1:8" x14ac:dyDescent="0.2">
      <c r="A101" s="50" t="s">
        <v>61</v>
      </c>
      <c r="B101" s="51" t="s">
        <v>243</v>
      </c>
      <c r="C101" s="52" t="s">
        <v>244</v>
      </c>
      <c r="D101" s="56">
        <v>3168470.57</v>
      </c>
      <c r="E101" s="56">
        <v>1773712.46</v>
      </c>
      <c r="F101" s="56">
        <v>1394758.11</v>
      </c>
      <c r="G101" s="54" t="s">
        <v>245</v>
      </c>
      <c r="H101" s="57" t="s">
        <v>55</v>
      </c>
    </row>
    <row r="102" spans="1:8" x14ac:dyDescent="0.2">
      <c r="A102" s="58"/>
      <c r="B102" s="59"/>
      <c r="C102" s="52" t="s">
        <v>246</v>
      </c>
      <c r="D102" s="60">
        <v>7735706.1500000004</v>
      </c>
      <c r="E102" s="60">
        <v>5504130.7199999997</v>
      </c>
      <c r="F102" s="60">
        <v>2231575.4300000002</v>
      </c>
      <c r="G102" s="61" t="s">
        <v>226</v>
      </c>
      <c r="H102" s="55" t="s">
        <v>53</v>
      </c>
    </row>
    <row r="103" spans="1:8" x14ac:dyDescent="0.2">
      <c r="A103" s="50"/>
      <c r="B103" s="51"/>
      <c r="C103" s="52" t="s">
        <v>247</v>
      </c>
      <c r="D103" s="53"/>
      <c r="E103" s="53"/>
      <c r="F103" s="53"/>
      <c r="G103" s="54"/>
      <c r="H103" s="57" t="s">
        <v>53</v>
      </c>
    </row>
    <row r="104" spans="1:8" x14ac:dyDescent="0.2">
      <c r="A104" s="50" t="s">
        <v>56</v>
      </c>
      <c r="B104" s="51" t="s">
        <v>248</v>
      </c>
      <c r="C104" s="52" t="s">
        <v>249</v>
      </c>
      <c r="D104" s="56">
        <v>6852280.6399999997</v>
      </c>
      <c r="E104" s="56">
        <v>7717490.1100000003</v>
      </c>
      <c r="F104" s="56">
        <v>-865209.47</v>
      </c>
      <c r="G104" s="54" t="s">
        <v>250</v>
      </c>
      <c r="H104" s="55" t="s">
        <v>55</v>
      </c>
    </row>
    <row r="105" spans="1:8" x14ac:dyDescent="0.2">
      <c r="A105" s="50" t="s">
        <v>61</v>
      </c>
      <c r="B105" s="51" t="s">
        <v>251</v>
      </c>
      <c r="C105" s="52" t="s">
        <v>252</v>
      </c>
      <c r="D105" s="56">
        <v>-2796330.82</v>
      </c>
      <c r="E105" s="56">
        <v>-1483768.59</v>
      </c>
      <c r="F105" s="56">
        <v>-1312562.23</v>
      </c>
      <c r="G105" s="54" t="s">
        <v>253</v>
      </c>
      <c r="H105" s="57" t="s">
        <v>55</v>
      </c>
    </row>
    <row r="106" spans="1:8" x14ac:dyDescent="0.2">
      <c r="A106" s="58"/>
      <c r="B106" s="59"/>
      <c r="C106" s="52" t="s">
        <v>254</v>
      </c>
      <c r="D106" s="60">
        <v>4055949.82</v>
      </c>
      <c r="E106" s="60">
        <v>6233721.5199999996</v>
      </c>
      <c r="F106" s="60">
        <v>-2177771.7000000002</v>
      </c>
      <c r="G106" s="61" t="s">
        <v>255</v>
      </c>
      <c r="H106" s="55" t="s">
        <v>53</v>
      </c>
    </row>
    <row r="107" spans="1:8" x14ac:dyDescent="0.2">
      <c r="A107" s="58"/>
      <c r="B107" s="59"/>
      <c r="C107" s="52" t="s">
        <v>256</v>
      </c>
      <c r="D107" s="60">
        <v>19392355.530000001</v>
      </c>
      <c r="E107" s="60">
        <v>18849151.989999998</v>
      </c>
      <c r="F107" s="60">
        <v>543203.54</v>
      </c>
      <c r="G107" s="61" t="s">
        <v>257</v>
      </c>
      <c r="H107" s="55" t="s">
        <v>51</v>
      </c>
    </row>
    <row r="108" spans="1:8" x14ac:dyDescent="0.2">
      <c r="A108" s="50"/>
      <c r="B108" s="51"/>
      <c r="C108" s="52" t="s">
        <v>258</v>
      </c>
      <c r="D108" s="53"/>
      <c r="E108" s="53"/>
      <c r="F108" s="53"/>
      <c r="G108" s="54"/>
      <c r="H108" s="57" t="s">
        <v>51</v>
      </c>
    </row>
    <row r="109" spans="1:8" x14ac:dyDescent="0.2">
      <c r="A109" s="50"/>
      <c r="B109" s="51"/>
      <c r="C109" s="52" t="s">
        <v>259</v>
      </c>
      <c r="D109" s="53"/>
      <c r="E109" s="53"/>
      <c r="F109" s="53"/>
      <c r="G109" s="54"/>
      <c r="H109" s="55" t="s">
        <v>53</v>
      </c>
    </row>
    <row r="110" spans="1:8" x14ac:dyDescent="0.2">
      <c r="A110" s="50"/>
      <c r="B110" s="51"/>
      <c r="C110" s="52" t="s">
        <v>260</v>
      </c>
      <c r="D110" s="53"/>
      <c r="E110" s="53"/>
      <c r="F110" s="53"/>
      <c r="G110" s="54"/>
      <c r="H110" s="55" t="s">
        <v>55</v>
      </c>
    </row>
    <row r="111" spans="1:8" x14ac:dyDescent="0.2">
      <c r="A111" s="50" t="s">
        <v>61</v>
      </c>
      <c r="B111" s="51" t="s">
        <v>261</v>
      </c>
      <c r="C111" s="52" t="s">
        <v>262</v>
      </c>
      <c r="D111" s="56">
        <v>587121.07999999996</v>
      </c>
      <c r="E111" s="56">
        <v>263149.86</v>
      </c>
      <c r="F111" s="56">
        <v>323971.21999999997</v>
      </c>
      <c r="G111" s="54" t="s">
        <v>263</v>
      </c>
      <c r="H111" s="55" t="s">
        <v>72</v>
      </c>
    </row>
    <row r="112" spans="1:8" x14ac:dyDescent="0.2">
      <c r="A112" s="58"/>
      <c r="B112" s="59"/>
      <c r="C112" s="52" t="s">
        <v>264</v>
      </c>
      <c r="D112" s="60">
        <v>587121.07999999996</v>
      </c>
      <c r="E112" s="60">
        <v>263149.86</v>
      </c>
      <c r="F112" s="60">
        <v>323971.21999999997</v>
      </c>
      <c r="G112" s="61" t="s">
        <v>263</v>
      </c>
      <c r="H112" s="55" t="s">
        <v>55</v>
      </c>
    </row>
    <row r="113" spans="1:8" x14ac:dyDescent="0.2">
      <c r="A113" s="50"/>
      <c r="B113" s="51"/>
      <c r="C113" s="52" t="s">
        <v>265</v>
      </c>
      <c r="D113" s="53"/>
      <c r="E113" s="53"/>
      <c r="F113" s="53"/>
      <c r="G113" s="54"/>
      <c r="H113" s="57" t="s">
        <v>55</v>
      </c>
    </row>
    <row r="114" spans="1:8" x14ac:dyDescent="0.2">
      <c r="A114" s="50" t="s">
        <v>56</v>
      </c>
      <c r="B114" s="51" t="s">
        <v>266</v>
      </c>
      <c r="C114" s="52" t="s">
        <v>267</v>
      </c>
      <c r="D114" s="53">
        <v>0.12</v>
      </c>
      <c r="E114" s="56">
        <v>2451.9699999999998</v>
      </c>
      <c r="F114" s="56">
        <v>-2451.85</v>
      </c>
      <c r="G114" s="54" t="s">
        <v>122</v>
      </c>
      <c r="H114" s="55" t="s">
        <v>72</v>
      </c>
    </row>
    <row r="115" spans="1:8" x14ac:dyDescent="0.2">
      <c r="A115" s="50" t="s">
        <v>61</v>
      </c>
      <c r="B115" s="51" t="s">
        <v>268</v>
      </c>
      <c r="C115" s="52" t="s">
        <v>269</v>
      </c>
      <c r="D115" s="53">
        <v>0</v>
      </c>
      <c r="E115" s="56">
        <v>64581.07</v>
      </c>
      <c r="F115" s="56">
        <v>-64581.07</v>
      </c>
      <c r="G115" s="54" t="s">
        <v>122</v>
      </c>
      <c r="H115" s="57"/>
    </row>
    <row r="116" spans="1:8" x14ac:dyDescent="0.2">
      <c r="A116" s="50" t="s">
        <v>61</v>
      </c>
      <c r="B116" s="51" t="s">
        <v>270</v>
      </c>
      <c r="C116" s="52" t="s">
        <v>271</v>
      </c>
      <c r="D116" s="56">
        <v>1019757.23</v>
      </c>
      <c r="E116" s="56">
        <v>1163223.8899999999</v>
      </c>
      <c r="F116" s="56">
        <v>-143466.66</v>
      </c>
      <c r="G116" s="54" t="s">
        <v>272</v>
      </c>
      <c r="H116" s="57"/>
    </row>
    <row r="117" spans="1:8" x14ac:dyDescent="0.2">
      <c r="A117" s="50" t="s">
        <v>61</v>
      </c>
      <c r="B117" s="51" t="s">
        <v>273</v>
      </c>
      <c r="C117" s="52" t="s">
        <v>274</v>
      </c>
      <c r="D117" s="56">
        <v>3716970.16</v>
      </c>
      <c r="E117" s="56">
        <v>3148263.83</v>
      </c>
      <c r="F117" s="56">
        <v>568706.32999999996</v>
      </c>
      <c r="G117" s="54" t="s">
        <v>275</v>
      </c>
      <c r="H117" s="57"/>
    </row>
    <row r="118" spans="1:8" x14ac:dyDescent="0.2">
      <c r="A118" s="50" t="s">
        <v>61</v>
      </c>
      <c r="B118" s="51" t="s">
        <v>276</v>
      </c>
      <c r="C118" s="52" t="s">
        <v>277</v>
      </c>
      <c r="D118" s="56">
        <v>398982.19</v>
      </c>
      <c r="E118" s="56">
        <v>439868.01</v>
      </c>
      <c r="F118" s="56">
        <v>-40885.82</v>
      </c>
      <c r="G118" s="54" t="s">
        <v>278</v>
      </c>
      <c r="H118" s="57"/>
    </row>
    <row r="119" spans="1:8" x14ac:dyDescent="0.2">
      <c r="A119" s="50" t="s">
        <v>61</v>
      </c>
      <c r="B119" s="51" t="s">
        <v>279</v>
      </c>
      <c r="C119" s="52" t="s">
        <v>280</v>
      </c>
      <c r="D119" s="56">
        <v>161729.04</v>
      </c>
      <c r="E119" s="56">
        <v>148342.10999999999</v>
      </c>
      <c r="F119" s="56">
        <v>13386.93</v>
      </c>
      <c r="G119" s="54" t="s">
        <v>281</v>
      </c>
      <c r="H119" s="57"/>
    </row>
    <row r="120" spans="1:8" x14ac:dyDescent="0.2">
      <c r="A120" s="50" t="s">
        <v>61</v>
      </c>
      <c r="B120" s="51" t="s">
        <v>282</v>
      </c>
      <c r="C120" s="52" t="s">
        <v>283</v>
      </c>
      <c r="D120" s="56">
        <v>27831.33</v>
      </c>
      <c r="E120" s="56">
        <v>33203.49</v>
      </c>
      <c r="F120" s="56">
        <v>-5372.16</v>
      </c>
      <c r="G120" s="54" t="s">
        <v>284</v>
      </c>
      <c r="H120" s="57" t="s">
        <v>72</v>
      </c>
    </row>
    <row r="121" spans="1:8" x14ac:dyDescent="0.2">
      <c r="A121" s="58"/>
      <c r="B121" s="59"/>
      <c r="C121" s="52" t="s">
        <v>285</v>
      </c>
      <c r="D121" s="60">
        <v>5325270.07</v>
      </c>
      <c r="E121" s="60">
        <v>4999934.37</v>
      </c>
      <c r="F121" s="60">
        <v>325335.7</v>
      </c>
      <c r="G121" s="61" t="s">
        <v>286</v>
      </c>
      <c r="H121" s="55" t="s">
        <v>55</v>
      </c>
    </row>
    <row r="122" spans="1:8" x14ac:dyDescent="0.2">
      <c r="A122" s="58"/>
      <c r="B122" s="59"/>
      <c r="C122" s="52" t="s">
        <v>259</v>
      </c>
      <c r="D122" s="60">
        <v>5912391.1500000004</v>
      </c>
      <c r="E122" s="60">
        <v>5263084.2300000004</v>
      </c>
      <c r="F122" s="60">
        <v>649306.92000000004</v>
      </c>
      <c r="G122" s="61" t="s">
        <v>287</v>
      </c>
      <c r="H122" s="55" t="s">
        <v>53</v>
      </c>
    </row>
    <row r="123" spans="1:8" x14ac:dyDescent="0.2">
      <c r="A123" s="50"/>
      <c r="B123" s="51"/>
      <c r="C123" s="52" t="s">
        <v>288</v>
      </c>
      <c r="D123" s="53"/>
      <c r="E123" s="53"/>
      <c r="F123" s="53"/>
      <c r="G123" s="54"/>
      <c r="H123" s="57" t="s">
        <v>53</v>
      </c>
    </row>
    <row r="124" spans="1:8" x14ac:dyDescent="0.2">
      <c r="A124" s="50" t="s">
        <v>61</v>
      </c>
      <c r="B124" s="51" t="s">
        <v>289</v>
      </c>
      <c r="C124" s="52" t="s">
        <v>290</v>
      </c>
      <c r="D124" s="56">
        <v>10000</v>
      </c>
      <c r="E124" s="56">
        <v>10000</v>
      </c>
      <c r="F124" s="53">
        <v>0</v>
      </c>
      <c r="G124" s="54" t="s">
        <v>64</v>
      </c>
      <c r="H124" s="55" t="s">
        <v>55</v>
      </c>
    </row>
    <row r="125" spans="1:8" x14ac:dyDescent="0.2">
      <c r="A125" s="50" t="s">
        <v>56</v>
      </c>
      <c r="B125" s="51" t="s">
        <v>291</v>
      </c>
      <c r="C125" s="52" t="s">
        <v>292</v>
      </c>
      <c r="D125" s="56">
        <v>489143.75</v>
      </c>
      <c r="E125" s="56">
        <v>910790.73</v>
      </c>
      <c r="F125" s="56">
        <v>-421646.98</v>
      </c>
      <c r="G125" s="54" t="s">
        <v>293</v>
      </c>
      <c r="H125" s="57" t="s">
        <v>55</v>
      </c>
    </row>
    <row r="126" spans="1:8" x14ac:dyDescent="0.2">
      <c r="A126" s="58"/>
      <c r="B126" s="59"/>
      <c r="C126" s="52" t="s">
        <v>294</v>
      </c>
      <c r="D126" s="60">
        <v>499143.75</v>
      </c>
      <c r="E126" s="60">
        <v>920790.73</v>
      </c>
      <c r="F126" s="60">
        <v>-421646.98</v>
      </c>
      <c r="G126" s="61" t="s">
        <v>295</v>
      </c>
      <c r="H126" s="55" t="s">
        <v>53</v>
      </c>
    </row>
    <row r="127" spans="1:8" x14ac:dyDescent="0.2">
      <c r="A127" s="50"/>
      <c r="B127" s="51"/>
      <c r="C127" s="52" t="s">
        <v>296</v>
      </c>
      <c r="D127" s="53"/>
      <c r="E127" s="53"/>
      <c r="F127" s="53"/>
      <c r="G127" s="54"/>
      <c r="H127" s="57" t="s">
        <v>53</v>
      </c>
    </row>
    <row r="128" spans="1:8" x14ac:dyDescent="0.2">
      <c r="A128" s="50" t="s">
        <v>61</v>
      </c>
      <c r="B128" s="51" t="s">
        <v>297</v>
      </c>
      <c r="C128" s="52" t="s">
        <v>298</v>
      </c>
      <c r="D128" s="56">
        <v>1381231.38</v>
      </c>
      <c r="E128" s="56">
        <v>1327793.82</v>
      </c>
      <c r="F128" s="56">
        <v>53437.56</v>
      </c>
      <c r="G128" s="54" t="s">
        <v>299</v>
      </c>
      <c r="H128" s="55" t="s">
        <v>55</v>
      </c>
    </row>
    <row r="129" spans="1:8" x14ac:dyDescent="0.2">
      <c r="A129" s="50" t="s">
        <v>119</v>
      </c>
      <c r="B129" s="51" t="s">
        <v>300</v>
      </c>
      <c r="C129" s="52" t="s">
        <v>301</v>
      </c>
      <c r="D129" s="53">
        <v>0</v>
      </c>
      <c r="E129" s="56">
        <v>1250</v>
      </c>
      <c r="F129" s="56">
        <v>-1250</v>
      </c>
      <c r="G129" s="54" t="s">
        <v>122</v>
      </c>
      <c r="H129" s="57"/>
    </row>
    <row r="130" spans="1:8" x14ac:dyDescent="0.2">
      <c r="A130" s="50" t="s">
        <v>56</v>
      </c>
      <c r="B130" s="51" t="s">
        <v>302</v>
      </c>
      <c r="C130" s="52" t="s">
        <v>303</v>
      </c>
      <c r="D130" s="56">
        <v>170540.96</v>
      </c>
      <c r="E130" s="56">
        <v>109868.91</v>
      </c>
      <c r="F130" s="56">
        <v>60672.05</v>
      </c>
      <c r="G130" s="54" t="s">
        <v>304</v>
      </c>
      <c r="H130" s="57" t="s">
        <v>55</v>
      </c>
    </row>
    <row r="131" spans="1:8" x14ac:dyDescent="0.2">
      <c r="A131" s="58"/>
      <c r="B131" s="59"/>
      <c r="C131" s="52" t="s">
        <v>305</v>
      </c>
      <c r="D131" s="60">
        <v>1551772.34</v>
      </c>
      <c r="E131" s="60">
        <v>1438912.73</v>
      </c>
      <c r="F131" s="60">
        <v>112859.61</v>
      </c>
      <c r="G131" s="61" t="s">
        <v>306</v>
      </c>
      <c r="H131" s="55" t="s">
        <v>53</v>
      </c>
    </row>
    <row r="132" spans="1:8" x14ac:dyDescent="0.2">
      <c r="A132" s="58"/>
      <c r="B132" s="59"/>
      <c r="C132" s="52" t="s">
        <v>307</v>
      </c>
      <c r="D132" s="60">
        <v>7963307.2400000002</v>
      </c>
      <c r="E132" s="60">
        <v>7622787.6900000004</v>
      </c>
      <c r="F132" s="60">
        <v>340519.55</v>
      </c>
      <c r="G132" s="61" t="s">
        <v>308</v>
      </c>
      <c r="H132" s="55" t="s">
        <v>51</v>
      </c>
    </row>
    <row r="133" spans="1:8" x14ac:dyDescent="0.2">
      <c r="A133" s="58"/>
      <c r="B133" s="59"/>
      <c r="C133" s="52" t="s">
        <v>309</v>
      </c>
      <c r="D133" s="60">
        <v>227448071.47999999</v>
      </c>
      <c r="E133" s="60">
        <v>211918675.87</v>
      </c>
      <c r="F133" s="60">
        <v>15529395.609999999</v>
      </c>
      <c r="G133" s="61" t="s">
        <v>310</v>
      </c>
      <c r="H133" s="55" t="s">
        <v>49</v>
      </c>
    </row>
    <row r="134" spans="1:8" x14ac:dyDescent="0.2">
      <c r="A134" s="50"/>
      <c r="B134" s="51"/>
      <c r="C134" s="52" t="s">
        <v>311</v>
      </c>
      <c r="D134" s="53"/>
      <c r="E134" s="53"/>
      <c r="F134" s="53"/>
      <c r="G134" s="54"/>
      <c r="H134" s="55" t="s">
        <v>51</v>
      </c>
    </row>
    <row r="135" spans="1:8" x14ac:dyDescent="0.2">
      <c r="A135" s="50"/>
      <c r="B135" s="51"/>
      <c r="C135" s="52" t="s">
        <v>9</v>
      </c>
      <c r="D135" s="53"/>
      <c r="E135" s="53"/>
      <c r="F135" s="53"/>
      <c r="G135" s="54"/>
      <c r="H135" s="55" t="s">
        <v>53</v>
      </c>
    </row>
    <row r="136" spans="1:8" x14ac:dyDescent="0.2">
      <c r="A136" s="50"/>
      <c r="B136" s="51"/>
      <c r="C136" s="52" t="s">
        <v>312</v>
      </c>
      <c r="D136" s="53"/>
      <c r="E136" s="53"/>
      <c r="F136" s="53"/>
      <c r="G136" s="54"/>
      <c r="H136" s="55" t="s">
        <v>55</v>
      </c>
    </row>
    <row r="137" spans="1:8" x14ac:dyDescent="0.2">
      <c r="A137" s="50" t="s">
        <v>61</v>
      </c>
      <c r="B137" s="51" t="s">
        <v>313</v>
      </c>
      <c r="C137" s="52" t="s">
        <v>314</v>
      </c>
      <c r="D137" s="56">
        <v>-72216592.790000007</v>
      </c>
      <c r="E137" s="56">
        <v>-72216592.790000007</v>
      </c>
      <c r="F137" s="53">
        <v>0</v>
      </c>
      <c r="G137" s="54" t="s">
        <v>64</v>
      </c>
      <c r="H137" s="55" t="s">
        <v>72</v>
      </c>
    </row>
    <row r="138" spans="1:8" x14ac:dyDescent="0.2">
      <c r="A138" s="50" t="s">
        <v>119</v>
      </c>
      <c r="B138" s="51" t="s">
        <v>315</v>
      </c>
      <c r="C138" s="52" t="s">
        <v>316</v>
      </c>
      <c r="D138" s="56">
        <v>-2511426.4900000002</v>
      </c>
      <c r="E138" s="56">
        <v>-2511426.4900000002</v>
      </c>
      <c r="F138" s="53">
        <v>0</v>
      </c>
      <c r="G138" s="54" t="s">
        <v>64</v>
      </c>
      <c r="H138" s="57" t="s">
        <v>72</v>
      </c>
    </row>
    <row r="139" spans="1:8" x14ac:dyDescent="0.2">
      <c r="A139" s="58"/>
      <c r="B139" s="59"/>
      <c r="C139" s="52" t="s">
        <v>317</v>
      </c>
      <c r="D139" s="60">
        <v>-74728019.280000001</v>
      </c>
      <c r="E139" s="60">
        <v>-74728019.280000001</v>
      </c>
      <c r="F139" s="62">
        <v>0</v>
      </c>
      <c r="G139" s="61" t="s">
        <v>64</v>
      </c>
      <c r="H139" s="55" t="s">
        <v>55</v>
      </c>
    </row>
    <row r="140" spans="1:8" x14ac:dyDescent="0.2">
      <c r="A140" s="50"/>
      <c r="B140" s="51"/>
      <c r="C140" s="52" t="s">
        <v>318</v>
      </c>
      <c r="D140" s="53"/>
      <c r="E140" s="53"/>
      <c r="F140" s="53"/>
      <c r="G140" s="54"/>
      <c r="H140" s="57" t="s">
        <v>55</v>
      </c>
    </row>
    <row r="141" spans="1:8" x14ac:dyDescent="0.2">
      <c r="A141" s="50" t="s">
        <v>56</v>
      </c>
      <c r="B141" s="51" t="s">
        <v>319</v>
      </c>
      <c r="C141" s="52" t="s">
        <v>320</v>
      </c>
      <c r="D141" s="56">
        <v>-22489912.59</v>
      </c>
      <c r="E141" s="56">
        <v>-16038104.550000001</v>
      </c>
      <c r="F141" s="56">
        <v>-6451808.04</v>
      </c>
      <c r="G141" s="54" t="s">
        <v>321</v>
      </c>
      <c r="H141" s="55" t="s">
        <v>72</v>
      </c>
    </row>
    <row r="142" spans="1:8" x14ac:dyDescent="0.2">
      <c r="A142" s="58"/>
      <c r="B142" s="59"/>
      <c r="C142" s="52" t="s">
        <v>322</v>
      </c>
      <c r="D142" s="60">
        <v>-22489912.59</v>
      </c>
      <c r="E142" s="60">
        <v>-16038104.550000001</v>
      </c>
      <c r="F142" s="60">
        <v>-6451808.04</v>
      </c>
      <c r="G142" s="61" t="s">
        <v>321</v>
      </c>
      <c r="H142" s="55" t="s">
        <v>55</v>
      </c>
    </row>
    <row r="143" spans="1:8" x14ac:dyDescent="0.2">
      <c r="A143" s="50"/>
      <c r="B143" s="51"/>
      <c r="C143" s="52" t="s">
        <v>323</v>
      </c>
      <c r="D143" s="53"/>
      <c r="E143" s="53"/>
      <c r="F143" s="53"/>
      <c r="G143" s="54"/>
      <c r="H143" s="57" t="s">
        <v>55</v>
      </c>
    </row>
    <row r="144" spans="1:8" x14ac:dyDescent="0.2">
      <c r="A144" s="58"/>
      <c r="B144" s="59"/>
      <c r="C144" s="52" t="s">
        <v>324</v>
      </c>
      <c r="D144" s="60">
        <v>-12485827.310000001</v>
      </c>
      <c r="E144" s="60">
        <v>-11948070</v>
      </c>
      <c r="F144" s="60">
        <v>-537757.31000000006</v>
      </c>
      <c r="G144" s="61" t="s">
        <v>325</v>
      </c>
      <c r="H144" s="55" t="s">
        <v>72</v>
      </c>
    </row>
    <row r="145" spans="1:8" x14ac:dyDescent="0.2">
      <c r="A145" s="58"/>
      <c r="B145" s="59"/>
      <c r="C145" s="52" t="s">
        <v>326</v>
      </c>
      <c r="D145" s="60">
        <v>-12485827.310000001</v>
      </c>
      <c r="E145" s="60">
        <v>-11948070</v>
      </c>
      <c r="F145" s="60">
        <v>-537757.31000000006</v>
      </c>
      <c r="G145" s="61" t="s">
        <v>325</v>
      </c>
      <c r="H145" s="55" t="s">
        <v>55</v>
      </c>
    </row>
    <row r="146" spans="1:8" x14ac:dyDescent="0.2">
      <c r="A146" s="50"/>
      <c r="B146" s="51"/>
      <c r="C146" s="52" t="s">
        <v>327</v>
      </c>
      <c r="D146" s="53"/>
      <c r="E146" s="53"/>
      <c r="F146" s="53"/>
      <c r="G146" s="54"/>
      <c r="H146" s="57" t="s">
        <v>55</v>
      </c>
    </row>
    <row r="147" spans="1:8" x14ac:dyDescent="0.2">
      <c r="A147" s="50" t="s">
        <v>61</v>
      </c>
      <c r="B147" s="51" t="s">
        <v>328</v>
      </c>
      <c r="C147" s="52" t="s">
        <v>329</v>
      </c>
      <c r="D147" s="56">
        <v>13000000</v>
      </c>
      <c r="E147" s="56">
        <v>13000000</v>
      </c>
      <c r="F147" s="53">
        <v>0</v>
      </c>
      <c r="G147" s="54" t="s">
        <v>64</v>
      </c>
      <c r="H147" s="55" t="s">
        <v>72</v>
      </c>
    </row>
    <row r="148" spans="1:8" x14ac:dyDescent="0.2">
      <c r="A148" s="58"/>
      <c r="B148" s="59"/>
      <c r="C148" s="52" t="s">
        <v>330</v>
      </c>
      <c r="D148" s="60">
        <v>13000000</v>
      </c>
      <c r="E148" s="60">
        <v>13000000</v>
      </c>
      <c r="F148" s="62">
        <v>0</v>
      </c>
      <c r="G148" s="61" t="s">
        <v>64</v>
      </c>
      <c r="H148" s="55" t="s">
        <v>55</v>
      </c>
    </row>
    <row r="149" spans="1:8" x14ac:dyDescent="0.2">
      <c r="A149" s="58"/>
      <c r="B149" s="59"/>
      <c r="C149" s="52" t="s">
        <v>331</v>
      </c>
      <c r="D149" s="60">
        <v>-96703759.180000007</v>
      </c>
      <c r="E149" s="60">
        <v>-89714193.829999998</v>
      </c>
      <c r="F149" s="60">
        <v>-6989565.3499999996</v>
      </c>
      <c r="G149" s="61" t="s">
        <v>332</v>
      </c>
      <c r="H149" s="55" t="s">
        <v>53</v>
      </c>
    </row>
    <row r="150" spans="1:8" x14ac:dyDescent="0.2">
      <c r="A150" s="50"/>
      <c r="B150" s="51"/>
      <c r="C150" s="52" t="s">
        <v>333</v>
      </c>
      <c r="D150" s="53"/>
      <c r="E150" s="53"/>
      <c r="F150" s="53"/>
      <c r="G150" s="54"/>
      <c r="H150" s="57" t="s">
        <v>53</v>
      </c>
    </row>
    <row r="151" spans="1:8" x14ac:dyDescent="0.2">
      <c r="A151" s="50"/>
      <c r="B151" s="51"/>
      <c r="C151" s="52" t="s">
        <v>334</v>
      </c>
      <c r="D151" s="53"/>
      <c r="E151" s="53"/>
      <c r="F151" s="53"/>
      <c r="G151" s="54"/>
      <c r="H151" s="55" t="s">
        <v>55</v>
      </c>
    </row>
    <row r="152" spans="1:8" x14ac:dyDescent="0.2">
      <c r="A152" s="50" t="s">
        <v>56</v>
      </c>
      <c r="B152" s="51" t="s">
        <v>335</v>
      </c>
      <c r="C152" s="52" t="s">
        <v>336</v>
      </c>
      <c r="D152" s="56">
        <v>-1637600</v>
      </c>
      <c r="E152" s="56">
        <v>-1500000</v>
      </c>
      <c r="F152" s="56">
        <v>-137600</v>
      </c>
      <c r="G152" s="54" t="s">
        <v>337</v>
      </c>
      <c r="H152" s="55" t="s">
        <v>60</v>
      </c>
    </row>
    <row r="153" spans="1:8" x14ac:dyDescent="0.2">
      <c r="A153" s="58"/>
      <c r="B153" s="59"/>
      <c r="C153" s="52" t="s">
        <v>338</v>
      </c>
      <c r="D153" s="60">
        <v>-1637600</v>
      </c>
      <c r="E153" s="60">
        <v>-1500000</v>
      </c>
      <c r="F153" s="60">
        <v>-137600</v>
      </c>
      <c r="G153" s="61" t="s">
        <v>337</v>
      </c>
      <c r="H153" s="55" t="s">
        <v>72</v>
      </c>
    </row>
    <row r="154" spans="1:8" x14ac:dyDescent="0.2">
      <c r="A154" s="50" t="s">
        <v>56</v>
      </c>
      <c r="B154" s="51" t="s">
        <v>339</v>
      </c>
      <c r="C154" s="52" t="s">
        <v>340</v>
      </c>
      <c r="D154" s="56">
        <v>-67111110.950000003</v>
      </c>
      <c r="E154" s="56">
        <v>-53637599.950000003</v>
      </c>
      <c r="F154" s="56">
        <v>-13473511</v>
      </c>
      <c r="G154" s="54" t="s">
        <v>341</v>
      </c>
      <c r="H154" s="55" t="s">
        <v>60</v>
      </c>
    </row>
    <row r="155" spans="1:8" x14ac:dyDescent="0.2">
      <c r="A155" s="58"/>
      <c r="B155" s="59"/>
      <c r="C155" s="52" t="s">
        <v>342</v>
      </c>
      <c r="D155" s="60">
        <v>-67111110.950000003</v>
      </c>
      <c r="E155" s="60">
        <v>-53637599.950000003</v>
      </c>
      <c r="F155" s="60">
        <v>-13473511</v>
      </c>
      <c r="G155" s="61" t="s">
        <v>341</v>
      </c>
      <c r="H155" s="55" t="s">
        <v>72</v>
      </c>
    </row>
    <row r="156" spans="1:8" x14ac:dyDescent="0.2">
      <c r="A156" s="50" t="s">
        <v>56</v>
      </c>
      <c r="B156" s="51" t="s">
        <v>343</v>
      </c>
      <c r="C156" s="52" t="s">
        <v>344</v>
      </c>
      <c r="D156" s="56">
        <v>1395376.49</v>
      </c>
      <c r="E156" s="56">
        <v>3667638.42</v>
      </c>
      <c r="F156" s="56">
        <v>-2272261.9300000002</v>
      </c>
      <c r="G156" s="54" t="s">
        <v>345</v>
      </c>
      <c r="H156" s="55" t="s">
        <v>60</v>
      </c>
    </row>
    <row r="157" spans="1:8" x14ac:dyDescent="0.2">
      <c r="A157" s="58"/>
      <c r="B157" s="59"/>
      <c r="C157" s="52" t="s">
        <v>346</v>
      </c>
      <c r="D157" s="60">
        <v>1395376.49</v>
      </c>
      <c r="E157" s="60">
        <v>3667638.42</v>
      </c>
      <c r="F157" s="60">
        <v>-2272261.9300000002</v>
      </c>
      <c r="G157" s="61" t="s">
        <v>345</v>
      </c>
      <c r="H157" s="55" t="s">
        <v>72</v>
      </c>
    </row>
    <row r="158" spans="1:8" x14ac:dyDescent="0.2">
      <c r="A158" s="58"/>
      <c r="B158" s="59"/>
      <c r="C158" s="52" t="s">
        <v>347</v>
      </c>
      <c r="D158" s="60">
        <v>-67353334.459999993</v>
      </c>
      <c r="E158" s="60">
        <v>-51469961.530000001</v>
      </c>
      <c r="F158" s="60">
        <v>-15883372.93</v>
      </c>
      <c r="G158" s="61" t="s">
        <v>348</v>
      </c>
      <c r="H158" s="55" t="s">
        <v>55</v>
      </c>
    </row>
    <row r="159" spans="1:8" x14ac:dyDescent="0.2">
      <c r="A159" s="50"/>
      <c r="B159" s="51"/>
      <c r="C159" s="52" t="s">
        <v>349</v>
      </c>
      <c r="D159" s="53"/>
      <c r="E159" s="53"/>
      <c r="F159" s="53"/>
      <c r="G159" s="54"/>
      <c r="H159" s="57" t="s">
        <v>55</v>
      </c>
    </row>
    <row r="160" spans="1:8" x14ac:dyDescent="0.2">
      <c r="A160" s="50" t="s">
        <v>61</v>
      </c>
      <c r="B160" s="51" t="s">
        <v>350</v>
      </c>
      <c r="C160" s="52" t="s">
        <v>351</v>
      </c>
      <c r="D160" s="56">
        <v>351333.53</v>
      </c>
      <c r="E160" s="56">
        <v>113970</v>
      </c>
      <c r="F160" s="56">
        <v>237363.53</v>
      </c>
      <c r="G160" s="54" t="s">
        <v>352</v>
      </c>
      <c r="H160" s="55" t="s">
        <v>72</v>
      </c>
    </row>
    <row r="161" spans="1:8" x14ac:dyDescent="0.2">
      <c r="A161" s="58"/>
      <c r="B161" s="59"/>
      <c r="C161" s="52" t="s">
        <v>353</v>
      </c>
      <c r="D161" s="60">
        <v>351333.53</v>
      </c>
      <c r="E161" s="60">
        <v>113970</v>
      </c>
      <c r="F161" s="60">
        <v>237363.53</v>
      </c>
      <c r="G161" s="61" t="s">
        <v>352</v>
      </c>
      <c r="H161" s="55" t="s">
        <v>55</v>
      </c>
    </row>
    <row r="162" spans="1:8" x14ac:dyDescent="0.2">
      <c r="A162" s="58"/>
      <c r="B162" s="59"/>
      <c r="C162" s="52" t="s">
        <v>354</v>
      </c>
      <c r="D162" s="60">
        <v>-67002000.93</v>
      </c>
      <c r="E162" s="60">
        <v>-51355991.530000001</v>
      </c>
      <c r="F162" s="60">
        <v>-15646009.4</v>
      </c>
      <c r="G162" s="61" t="s">
        <v>355</v>
      </c>
      <c r="H162" s="55" t="s">
        <v>53</v>
      </c>
    </row>
    <row r="163" spans="1:8" x14ac:dyDescent="0.2">
      <c r="A163" s="58"/>
      <c r="B163" s="59"/>
      <c r="C163" s="52" t="s">
        <v>356</v>
      </c>
      <c r="D163" s="60">
        <v>-163705760.11000001</v>
      </c>
      <c r="E163" s="60">
        <v>-141070185.36000001</v>
      </c>
      <c r="F163" s="60">
        <v>-22635574.75</v>
      </c>
      <c r="G163" s="61" t="s">
        <v>357</v>
      </c>
      <c r="H163" s="55" t="s">
        <v>51</v>
      </c>
    </row>
    <row r="164" spans="1:8" x14ac:dyDescent="0.2">
      <c r="A164" s="50"/>
      <c r="B164" s="51"/>
      <c r="C164" s="52" t="s">
        <v>358</v>
      </c>
      <c r="D164" s="53"/>
      <c r="E164" s="53"/>
      <c r="F164" s="53"/>
      <c r="G164" s="54"/>
      <c r="H164" s="57" t="s">
        <v>51</v>
      </c>
    </row>
    <row r="165" spans="1:8" x14ac:dyDescent="0.2">
      <c r="A165" s="50"/>
      <c r="B165" s="51"/>
      <c r="C165" s="52" t="s">
        <v>359</v>
      </c>
      <c r="D165" s="53"/>
      <c r="E165" s="53"/>
      <c r="F165" s="53"/>
      <c r="G165" s="54"/>
      <c r="H165" s="55" t="s">
        <v>53</v>
      </c>
    </row>
    <row r="166" spans="1:8" x14ac:dyDescent="0.2">
      <c r="A166" s="50" t="s">
        <v>56</v>
      </c>
      <c r="B166" s="51" t="s">
        <v>360</v>
      </c>
      <c r="C166" s="52" t="s">
        <v>361</v>
      </c>
      <c r="D166" s="56">
        <v>-176739.44</v>
      </c>
      <c r="E166" s="56">
        <v>-50529.26</v>
      </c>
      <c r="F166" s="56">
        <v>-126210.18</v>
      </c>
      <c r="G166" s="54" t="s">
        <v>362</v>
      </c>
      <c r="H166" s="55" t="s">
        <v>55</v>
      </c>
    </row>
    <row r="167" spans="1:8" x14ac:dyDescent="0.2">
      <c r="A167" s="50" t="s">
        <v>61</v>
      </c>
      <c r="B167" s="51" t="s">
        <v>363</v>
      </c>
      <c r="C167" s="52" t="s">
        <v>364</v>
      </c>
      <c r="D167" s="53">
        <v>14.92</v>
      </c>
      <c r="E167" s="53">
        <v>10.57</v>
      </c>
      <c r="F167" s="53">
        <v>4.3499999999999996</v>
      </c>
      <c r="G167" s="54" t="s">
        <v>365</v>
      </c>
      <c r="H167" s="57"/>
    </row>
    <row r="168" spans="1:8" x14ac:dyDescent="0.2">
      <c r="A168" s="50" t="s">
        <v>56</v>
      </c>
      <c r="B168" s="51" t="s">
        <v>366</v>
      </c>
      <c r="C168" s="52" t="s">
        <v>367</v>
      </c>
      <c r="D168" s="56">
        <v>-2368665.8199999998</v>
      </c>
      <c r="E168" s="56">
        <v>-98310.63</v>
      </c>
      <c r="F168" s="56">
        <v>-2270355.19</v>
      </c>
      <c r="G168" s="54" t="s">
        <v>368</v>
      </c>
      <c r="H168" s="57"/>
    </row>
    <row r="169" spans="1:8" x14ac:dyDescent="0.2">
      <c r="A169" s="50" t="s">
        <v>56</v>
      </c>
      <c r="B169" s="51" t="s">
        <v>369</v>
      </c>
      <c r="C169" s="52" t="s">
        <v>370</v>
      </c>
      <c r="D169" s="56">
        <v>-18542.34</v>
      </c>
      <c r="E169" s="56">
        <v>-55650.97</v>
      </c>
      <c r="F169" s="56">
        <v>37108.629999999997</v>
      </c>
      <c r="G169" s="54" t="s">
        <v>371</v>
      </c>
      <c r="H169" s="57"/>
    </row>
    <row r="170" spans="1:8" x14ac:dyDescent="0.2">
      <c r="A170" s="50" t="s">
        <v>56</v>
      </c>
      <c r="B170" s="51" t="s">
        <v>372</v>
      </c>
      <c r="C170" s="52" t="s">
        <v>373</v>
      </c>
      <c r="D170" s="56">
        <v>55386.87</v>
      </c>
      <c r="E170" s="56">
        <v>-21709.66</v>
      </c>
      <c r="F170" s="56">
        <v>77096.53</v>
      </c>
      <c r="G170" s="54" t="s">
        <v>374</v>
      </c>
      <c r="H170" s="57"/>
    </row>
    <row r="171" spans="1:8" x14ac:dyDescent="0.2">
      <c r="A171" s="50" t="s">
        <v>56</v>
      </c>
      <c r="B171" s="51" t="s">
        <v>375</v>
      </c>
      <c r="C171" s="52" t="s">
        <v>376</v>
      </c>
      <c r="D171" s="56">
        <v>-529443.48</v>
      </c>
      <c r="E171" s="56">
        <v>-438949.78</v>
      </c>
      <c r="F171" s="56">
        <v>-90493.7</v>
      </c>
      <c r="G171" s="54" t="s">
        <v>377</v>
      </c>
      <c r="H171" s="57"/>
    </row>
    <row r="172" spans="1:8" x14ac:dyDescent="0.2">
      <c r="A172" s="50" t="s">
        <v>56</v>
      </c>
      <c r="B172" s="51" t="s">
        <v>378</v>
      </c>
      <c r="C172" s="52" t="s">
        <v>379</v>
      </c>
      <c r="D172" s="56">
        <v>-2377223.79</v>
      </c>
      <c r="E172" s="56">
        <v>-1524881.4</v>
      </c>
      <c r="F172" s="56">
        <v>-852342.39</v>
      </c>
      <c r="G172" s="54" t="s">
        <v>380</v>
      </c>
      <c r="H172" s="57"/>
    </row>
    <row r="173" spans="1:8" x14ac:dyDescent="0.2">
      <c r="A173" s="50" t="s">
        <v>61</v>
      </c>
      <c r="B173" s="51" t="s">
        <v>381</v>
      </c>
      <c r="C173" s="52" t="s">
        <v>382</v>
      </c>
      <c r="D173" s="56">
        <v>-1913.72</v>
      </c>
      <c r="E173" s="56">
        <v>-1913.72</v>
      </c>
      <c r="F173" s="53">
        <v>0</v>
      </c>
      <c r="G173" s="54" t="s">
        <v>64</v>
      </c>
      <c r="H173" s="57"/>
    </row>
    <row r="174" spans="1:8" x14ac:dyDescent="0.2">
      <c r="A174" s="50" t="s">
        <v>56</v>
      </c>
      <c r="B174" s="51" t="s">
        <v>383</v>
      </c>
      <c r="C174" s="52" t="s">
        <v>384</v>
      </c>
      <c r="D174" s="56">
        <v>-1004480.13</v>
      </c>
      <c r="E174" s="56">
        <v>-167631.64000000001</v>
      </c>
      <c r="F174" s="56">
        <v>-836848.49</v>
      </c>
      <c r="G174" s="54" t="s">
        <v>385</v>
      </c>
      <c r="H174" s="57"/>
    </row>
    <row r="175" spans="1:8" x14ac:dyDescent="0.2">
      <c r="A175" s="50" t="s">
        <v>56</v>
      </c>
      <c r="B175" s="51" t="s">
        <v>386</v>
      </c>
      <c r="C175" s="52" t="s">
        <v>387</v>
      </c>
      <c r="D175" s="53">
        <v>-910</v>
      </c>
      <c r="E175" s="53">
        <v>-752</v>
      </c>
      <c r="F175" s="53">
        <v>-158</v>
      </c>
      <c r="G175" s="54" t="s">
        <v>388</v>
      </c>
      <c r="H175" s="57"/>
    </row>
    <row r="176" spans="1:8" x14ac:dyDescent="0.2">
      <c r="A176" s="50" t="s">
        <v>61</v>
      </c>
      <c r="B176" s="51" t="s">
        <v>389</v>
      </c>
      <c r="C176" s="52" t="s">
        <v>390</v>
      </c>
      <c r="D176" s="53">
        <v>-603.95000000000005</v>
      </c>
      <c r="E176" s="53">
        <v>0</v>
      </c>
      <c r="F176" s="53">
        <v>-603.95000000000005</v>
      </c>
      <c r="G176" s="54"/>
      <c r="H176" s="57"/>
    </row>
    <row r="177" spans="1:8" x14ac:dyDescent="0.2">
      <c r="A177" s="50" t="s">
        <v>61</v>
      </c>
      <c r="B177" s="51" t="s">
        <v>391</v>
      </c>
      <c r="C177" s="52" t="s">
        <v>392</v>
      </c>
      <c r="D177" s="56">
        <v>-95166</v>
      </c>
      <c r="E177" s="56">
        <v>-83897</v>
      </c>
      <c r="F177" s="56">
        <v>-11269</v>
      </c>
      <c r="G177" s="54" t="s">
        <v>393</v>
      </c>
      <c r="H177" s="57" t="s">
        <v>55</v>
      </c>
    </row>
    <row r="178" spans="1:8" x14ac:dyDescent="0.2">
      <c r="A178" s="58"/>
      <c r="B178" s="59"/>
      <c r="C178" s="52" t="s">
        <v>394</v>
      </c>
      <c r="D178" s="60">
        <v>-6518286.8799999999</v>
      </c>
      <c r="E178" s="60">
        <v>-2444215.4900000002</v>
      </c>
      <c r="F178" s="60">
        <v>-4074071.39</v>
      </c>
      <c r="G178" s="61" t="s">
        <v>395</v>
      </c>
      <c r="H178" s="55" t="s">
        <v>53</v>
      </c>
    </row>
    <row r="179" spans="1:8" x14ac:dyDescent="0.2">
      <c r="A179" s="50"/>
      <c r="B179" s="51"/>
      <c r="C179" s="52" t="s">
        <v>396</v>
      </c>
      <c r="D179" s="53"/>
      <c r="E179" s="53"/>
      <c r="F179" s="53"/>
      <c r="G179" s="54"/>
      <c r="H179" s="57" t="s">
        <v>53</v>
      </c>
    </row>
    <row r="180" spans="1:8" x14ac:dyDescent="0.2">
      <c r="A180" s="50" t="s">
        <v>56</v>
      </c>
      <c r="B180" s="51" t="s">
        <v>397</v>
      </c>
      <c r="C180" s="52" t="s">
        <v>398</v>
      </c>
      <c r="D180" s="56">
        <v>-5441.73</v>
      </c>
      <c r="E180" s="56">
        <v>-1416684.41</v>
      </c>
      <c r="F180" s="56">
        <v>1411242.68</v>
      </c>
      <c r="G180" s="54" t="s">
        <v>399</v>
      </c>
      <c r="H180" s="55" t="s">
        <v>55</v>
      </c>
    </row>
    <row r="181" spans="1:8" x14ac:dyDescent="0.2">
      <c r="A181" s="50" t="s">
        <v>56</v>
      </c>
      <c r="B181" s="51" t="s">
        <v>400</v>
      </c>
      <c r="C181" s="52" t="s">
        <v>401</v>
      </c>
      <c r="D181" s="53">
        <v>0</v>
      </c>
      <c r="E181" s="56">
        <v>-4097.45</v>
      </c>
      <c r="F181" s="56">
        <v>4097.45</v>
      </c>
      <c r="G181" s="54" t="s">
        <v>402</v>
      </c>
      <c r="H181" s="57"/>
    </row>
    <row r="182" spans="1:8" x14ac:dyDescent="0.2">
      <c r="A182" s="50" t="s">
        <v>61</v>
      </c>
      <c r="B182" s="51" t="s">
        <v>403</v>
      </c>
      <c r="C182" s="52" t="s">
        <v>404</v>
      </c>
      <c r="D182" s="53">
        <v>0</v>
      </c>
      <c r="E182" s="56">
        <v>-648073.63</v>
      </c>
      <c r="F182" s="56">
        <v>648073.63</v>
      </c>
      <c r="G182" s="54" t="s">
        <v>402</v>
      </c>
      <c r="H182" s="57"/>
    </row>
    <row r="183" spans="1:8" x14ac:dyDescent="0.2">
      <c r="A183" s="50" t="s">
        <v>61</v>
      </c>
      <c r="B183" s="51" t="s">
        <v>405</v>
      </c>
      <c r="C183" s="52" t="s">
        <v>406</v>
      </c>
      <c r="D183" s="53">
        <v>0</v>
      </c>
      <c r="E183" s="56">
        <v>-2805775.18</v>
      </c>
      <c r="F183" s="56">
        <v>2805775.18</v>
      </c>
      <c r="G183" s="54" t="s">
        <v>402</v>
      </c>
      <c r="H183" s="57"/>
    </row>
    <row r="184" spans="1:8" x14ac:dyDescent="0.2">
      <c r="A184" s="50" t="s">
        <v>61</v>
      </c>
      <c r="B184" s="51" t="s">
        <v>407</v>
      </c>
      <c r="C184" s="52" t="s">
        <v>408</v>
      </c>
      <c r="D184" s="53">
        <v>0</v>
      </c>
      <c r="E184" s="56">
        <v>-15619.49</v>
      </c>
      <c r="F184" s="56">
        <v>15619.49</v>
      </c>
      <c r="G184" s="54" t="s">
        <v>402</v>
      </c>
      <c r="H184" s="57"/>
    </row>
    <row r="185" spans="1:8" x14ac:dyDescent="0.2">
      <c r="A185" s="50" t="s">
        <v>56</v>
      </c>
      <c r="B185" s="51" t="s">
        <v>409</v>
      </c>
      <c r="C185" s="52" t="s">
        <v>410</v>
      </c>
      <c r="D185" s="56">
        <v>-1880585.99</v>
      </c>
      <c r="E185" s="56">
        <v>-1322290.6299999999</v>
      </c>
      <c r="F185" s="56">
        <v>-558295.36</v>
      </c>
      <c r="G185" s="54" t="s">
        <v>411</v>
      </c>
      <c r="H185" s="57"/>
    </row>
    <row r="186" spans="1:8" x14ac:dyDescent="0.2">
      <c r="A186" s="50" t="s">
        <v>56</v>
      </c>
      <c r="B186" s="51" t="s">
        <v>412</v>
      </c>
      <c r="C186" s="52" t="s">
        <v>413</v>
      </c>
      <c r="D186" s="53">
        <v>-610.79</v>
      </c>
      <c r="E186" s="56">
        <v>-4679945.3099999996</v>
      </c>
      <c r="F186" s="56">
        <v>4679334.5199999996</v>
      </c>
      <c r="G186" s="54" t="s">
        <v>402</v>
      </c>
      <c r="H186" s="57"/>
    </row>
    <row r="187" spans="1:8" x14ac:dyDescent="0.2">
      <c r="A187" s="50" t="s">
        <v>56</v>
      </c>
      <c r="B187" s="51" t="s">
        <v>414</v>
      </c>
      <c r="C187" s="52" t="s">
        <v>415</v>
      </c>
      <c r="D187" s="53">
        <v>0</v>
      </c>
      <c r="E187" s="56">
        <v>-23283.51</v>
      </c>
      <c r="F187" s="56">
        <v>23283.51</v>
      </c>
      <c r="G187" s="54" t="s">
        <v>402</v>
      </c>
      <c r="H187" s="57"/>
    </row>
    <row r="188" spans="1:8" x14ac:dyDescent="0.2">
      <c r="A188" s="50" t="s">
        <v>61</v>
      </c>
      <c r="B188" s="51" t="s">
        <v>416</v>
      </c>
      <c r="C188" s="52" t="s">
        <v>417</v>
      </c>
      <c r="D188" s="53">
        <v>0</v>
      </c>
      <c r="E188" s="53">
        <v>-546.76</v>
      </c>
      <c r="F188" s="53">
        <v>546.76</v>
      </c>
      <c r="G188" s="54" t="s">
        <v>402</v>
      </c>
      <c r="H188" s="57"/>
    </row>
    <row r="189" spans="1:8" x14ac:dyDescent="0.2">
      <c r="A189" s="50" t="s">
        <v>61</v>
      </c>
      <c r="B189" s="51" t="s">
        <v>418</v>
      </c>
      <c r="C189" s="52" t="s">
        <v>419</v>
      </c>
      <c r="D189" s="53">
        <v>0</v>
      </c>
      <c r="E189" s="53">
        <v>-526.19000000000005</v>
      </c>
      <c r="F189" s="53">
        <v>526.19000000000005</v>
      </c>
      <c r="G189" s="54" t="s">
        <v>402</v>
      </c>
      <c r="H189" s="57"/>
    </row>
    <row r="190" spans="1:8" x14ac:dyDescent="0.2">
      <c r="A190" s="50" t="s">
        <v>119</v>
      </c>
      <c r="B190" s="51" t="s">
        <v>420</v>
      </c>
      <c r="C190" s="52" t="s">
        <v>421</v>
      </c>
      <c r="D190" s="53">
        <v>0</v>
      </c>
      <c r="E190" s="56">
        <v>-11915.19</v>
      </c>
      <c r="F190" s="56">
        <v>11915.19</v>
      </c>
      <c r="G190" s="54" t="s">
        <v>402</v>
      </c>
      <c r="H190" s="57" t="s">
        <v>55</v>
      </c>
    </row>
    <row r="191" spans="1:8" x14ac:dyDescent="0.2">
      <c r="A191" s="58"/>
      <c r="B191" s="59"/>
      <c r="C191" s="52" t="s">
        <v>422</v>
      </c>
      <c r="D191" s="60">
        <v>-1886638.51</v>
      </c>
      <c r="E191" s="60">
        <v>-10928757.75</v>
      </c>
      <c r="F191" s="60">
        <v>9042119.2400000002</v>
      </c>
      <c r="G191" s="61" t="s">
        <v>423</v>
      </c>
      <c r="H191" s="55" t="s">
        <v>53</v>
      </c>
    </row>
    <row r="192" spans="1:8" x14ac:dyDescent="0.2">
      <c r="A192" s="50"/>
      <c r="B192" s="51"/>
      <c r="C192" s="52" t="s">
        <v>424</v>
      </c>
      <c r="D192" s="53"/>
      <c r="E192" s="53"/>
      <c r="F192" s="53"/>
      <c r="G192" s="54"/>
      <c r="H192" s="57" t="s">
        <v>53</v>
      </c>
    </row>
    <row r="193" spans="1:8" x14ac:dyDescent="0.2">
      <c r="A193" s="50" t="s">
        <v>56</v>
      </c>
      <c r="B193" s="51" t="s">
        <v>425</v>
      </c>
      <c r="C193" s="52" t="s">
        <v>426</v>
      </c>
      <c r="D193" s="56">
        <v>-2372193.64</v>
      </c>
      <c r="E193" s="56">
        <v>-2127918.21</v>
      </c>
      <c r="F193" s="56">
        <v>-244275.43</v>
      </c>
      <c r="G193" s="54" t="s">
        <v>427</v>
      </c>
      <c r="H193" s="55" t="s">
        <v>55</v>
      </c>
    </row>
    <row r="194" spans="1:8" x14ac:dyDescent="0.2">
      <c r="A194" s="58"/>
      <c r="B194" s="59"/>
      <c r="C194" s="52" t="s">
        <v>428</v>
      </c>
      <c r="D194" s="60">
        <v>-2372193.64</v>
      </c>
      <c r="E194" s="60">
        <v>-2127918.21</v>
      </c>
      <c r="F194" s="60">
        <v>-244275.43</v>
      </c>
      <c r="G194" s="61" t="s">
        <v>427</v>
      </c>
      <c r="H194" s="55" t="s">
        <v>53</v>
      </c>
    </row>
    <row r="195" spans="1:8" x14ac:dyDescent="0.2">
      <c r="A195" s="50"/>
      <c r="B195" s="51"/>
      <c r="C195" s="52" t="s">
        <v>429</v>
      </c>
      <c r="D195" s="53"/>
      <c r="E195" s="53"/>
      <c r="F195" s="53"/>
      <c r="G195" s="54"/>
      <c r="H195" s="57" t="s">
        <v>53</v>
      </c>
    </row>
    <row r="196" spans="1:8" x14ac:dyDescent="0.2">
      <c r="A196" s="50" t="s">
        <v>56</v>
      </c>
      <c r="B196" s="51" t="s">
        <v>430</v>
      </c>
      <c r="C196" s="52" t="s">
        <v>431</v>
      </c>
      <c r="D196" s="56">
        <v>-1025544.81</v>
      </c>
      <c r="E196" s="56">
        <v>-484507.71</v>
      </c>
      <c r="F196" s="56">
        <v>-541037.1</v>
      </c>
      <c r="G196" s="54" t="s">
        <v>432</v>
      </c>
      <c r="H196" s="55" t="s">
        <v>55</v>
      </c>
    </row>
    <row r="197" spans="1:8" x14ac:dyDescent="0.2">
      <c r="A197" s="58"/>
      <c r="B197" s="59"/>
      <c r="C197" s="52" t="s">
        <v>433</v>
      </c>
      <c r="D197" s="60">
        <v>-1025544.81</v>
      </c>
      <c r="E197" s="60">
        <v>-484507.71</v>
      </c>
      <c r="F197" s="60">
        <v>-541037.1</v>
      </c>
      <c r="G197" s="61" t="s">
        <v>432</v>
      </c>
      <c r="H197" s="55" t="s">
        <v>53</v>
      </c>
    </row>
    <row r="198" spans="1:8" x14ac:dyDescent="0.2">
      <c r="A198" s="50"/>
      <c r="B198" s="51"/>
      <c r="C198" s="52" t="s">
        <v>434</v>
      </c>
      <c r="D198" s="53"/>
      <c r="E198" s="53"/>
      <c r="F198" s="53"/>
      <c r="G198" s="54"/>
      <c r="H198" s="57" t="s">
        <v>53</v>
      </c>
    </row>
    <row r="199" spans="1:8" x14ac:dyDescent="0.2">
      <c r="A199" s="50" t="s">
        <v>119</v>
      </c>
      <c r="B199" s="51" t="s">
        <v>435</v>
      </c>
      <c r="C199" s="52" t="s">
        <v>436</v>
      </c>
      <c r="D199" s="56">
        <v>279990.90999999997</v>
      </c>
      <c r="E199" s="56">
        <v>279990.90999999997</v>
      </c>
      <c r="F199" s="53">
        <v>0</v>
      </c>
      <c r="G199" s="54" t="s">
        <v>64</v>
      </c>
      <c r="H199" s="55" t="s">
        <v>55</v>
      </c>
    </row>
    <row r="200" spans="1:8" x14ac:dyDescent="0.2">
      <c r="A200" s="50" t="s">
        <v>56</v>
      </c>
      <c r="B200" s="51" t="s">
        <v>437</v>
      </c>
      <c r="C200" s="52" t="s">
        <v>438</v>
      </c>
      <c r="D200" s="56">
        <v>-4116010.03</v>
      </c>
      <c r="E200" s="56">
        <v>-3222712.02</v>
      </c>
      <c r="F200" s="56">
        <v>-893298.01</v>
      </c>
      <c r="G200" s="54" t="s">
        <v>439</v>
      </c>
      <c r="H200" s="57"/>
    </row>
    <row r="201" spans="1:8" x14ac:dyDescent="0.2">
      <c r="A201" s="50" t="s">
        <v>56</v>
      </c>
      <c r="B201" s="51" t="s">
        <v>440</v>
      </c>
      <c r="C201" s="52" t="s">
        <v>441</v>
      </c>
      <c r="D201" s="53">
        <v>-4.74</v>
      </c>
      <c r="E201" s="53">
        <v>0</v>
      </c>
      <c r="F201" s="53">
        <v>-4.74</v>
      </c>
      <c r="G201" s="54"/>
      <c r="H201" s="57"/>
    </row>
    <row r="202" spans="1:8" x14ac:dyDescent="0.2">
      <c r="A202" s="50" t="s">
        <v>56</v>
      </c>
      <c r="B202" s="51" t="s">
        <v>442</v>
      </c>
      <c r="C202" s="52" t="s">
        <v>443</v>
      </c>
      <c r="D202" s="56">
        <v>3725730.97</v>
      </c>
      <c r="E202" s="56">
        <v>2675831.65</v>
      </c>
      <c r="F202" s="56">
        <v>1049899.32</v>
      </c>
      <c r="G202" s="54" t="s">
        <v>444</v>
      </c>
      <c r="H202" s="57"/>
    </row>
    <row r="203" spans="1:8" x14ac:dyDescent="0.2">
      <c r="A203" s="50" t="s">
        <v>56</v>
      </c>
      <c r="B203" s="51" t="s">
        <v>445</v>
      </c>
      <c r="C203" s="52" t="s">
        <v>446</v>
      </c>
      <c r="D203" s="56">
        <v>-3640346.85</v>
      </c>
      <c r="E203" s="56">
        <v>-3892916.94</v>
      </c>
      <c r="F203" s="56">
        <v>252570.09</v>
      </c>
      <c r="G203" s="54" t="s">
        <v>286</v>
      </c>
      <c r="H203" s="57"/>
    </row>
    <row r="204" spans="1:8" x14ac:dyDescent="0.2">
      <c r="A204" s="50" t="s">
        <v>56</v>
      </c>
      <c r="B204" s="51" t="s">
        <v>447</v>
      </c>
      <c r="C204" s="52" t="s">
        <v>448</v>
      </c>
      <c r="D204" s="56">
        <v>-294099.37</v>
      </c>
      <c r="E204" s="56">
        <v>-255860.52</v>
      </c>
      <c r="F204" s="56">
        <v>-38238.85</v>
      </c>
      <c r="G204" s="54" t="s">
        <v>449</v>
      </c>
      <c r="H204" s="57"/>
    </row>
    <row r="205" spans="1:8" x14ac:dyDescent="0.2">
      <c r="A205" s="50" t="s">
        <v>61</v>
      </c>
      <c r="B205" s="51" t="s">
        <v>450</v>
      </c>
      <c r="C205" s="52" t="s">
        <v>451</v>
      </c>
      <c r="D205" s="56">
        <v>-187056.78</v>
      </c>
      <c r="E205" s="56">
        <v>-337174.05</v>
      </c>
      <c r="F205" s="56">
        <v>150117.26999999999</v>
      </c>
      <c r="G205" s="54" t="s">
        <v>452</v>
      </c>
      <c r="H205" s="57" t="s">
        <v>55</v>
      </c>
    </row>
    <row r="206" spans="1:8" x14ac:dyDescent="0.2">
      <c r="A206" s="58"/>
      <c r="B206" s="59"/>
      <c r="C206" s="52" t="s">
        <v>453</v>
      </c>
      <c r="D206" s="60">
        <v>-4231795.8899999997</v>
      </c>
      <c r="E206" s="60">
        <v>-4752840.97</v>
      </c>
      <c r="F206" s="60">
        <v>521045.08</v>
      </c>
      <c r="G206" s="61" t="s">
        <v>454</v>
      </c>
      <c r="H206" s="55" t="s">
        <v>53</v>
      </c>
    </row>
    <row r="207" spans="1:8" x14ac:dyDescent="0.2">
      <c r="A207" s="50"/>
      <c r="B207" s="51"/>
      <c r="C207" s="52" t="s">
        <v>455</v>
      </c>
      <c r="D207" s="53"/>
      <c r="E207" s="53"/>
      <c r="F207" s="53"/>
      <c r="G207" s="54"/>
      <c r="H207" s="57" t="s">
        <v>53</v>
      </c>
    </row>
    <row r="208" spans="1:8" x14ac:dyDescent="0.2">
      <c r="A208" s="50" t="s">
        <v>56</v>
      </c>
      <c r="B208" s="51" t="s">
        <v>456</v>
      </c>
      <c r="C208" s="52" t="s">
        <v>457</v>
      </c>
      <c r="D208" s="56">
        <v>-2267.21</v>
      </c>
      <c r="E208" s="56">
        <v>-4333.71</v>
      </c>
      <c r="F208" s="56">
        <v>2066.5</v>
      </c>
      <c r="G208" s="54" t="s">
        <v>458</v>
      </c>
      <c r="H208" s="55" t="s">
        <v>55</v>
      </c>
    </row>
    <row r="209" spans="1:8" x14ac:dyDescent="0.2">
      <c r="A209" s="58"/>
      <c r="B209" s="59"/>
      <c r="C209" s="52" t="s">
        <v>459</v>
      </c>
      <c r="D209" s="60">
        <v>-2267.21</v>
      </c>
      <c r="E209" s="60">
        <v>-4333.71</v>
      </c>
      <c r="F209" s="60">
        <v>2066.5</v>
      </c>
      <c r="G209" s="61" t="s">
        <v>458</v>
      </c>
      <c r="H209" s="55" t="s">
        <v>53</v>
      </c>
    </row>
    <row r="210" spans="1:8" x14ac:dyDescent="0.2">
      <c r="A210" s="50"/>
      <c r="B210" s="51"/>
      <c r="C210" s="52" t="s">
        <v>460</v>
      </c>
      <c r="D210" s="53"/>
      <c r="E210" s="53"/>
      <c r="F210" s="53"/>
      <c r="G210" s="54"/>
      <c r="H210" s="57" t="s">
        <v>53</v>
      </c>
    </row>
    <row r="211" spans="1:8" x14ac:dyDescent="0.2">
      <c r="A211" s="50" t="s">
        <v>56</v>
      </c>
      <c r="B211" s="51" t="s">
        <v>461</v>
      </c>
      <c r="C211" s="52" t="s">
        <v>462</v>
      </c>
      <c r="D211" s="56">
        <v>-107401.47</v>
      </c>
      <c r="E211" s="56">
        <v>-98205.26</v>
      </c>
      <c r="F211" s="56">
        <v>-9196.2099999999991</v>
      </c>
      <c r="G211" s="54" t="s">
        <v>463</v>
      </c>
      <c r="H211" s="55" t="s">
        <v>55</v>
      </c>
    </row>
    <row r="212" spans="1:8" x14ac:dyDescent="0.2">
      <c r="A212" s="50" t="s">
        <v>56</v>
      </c>
      <c r="B212" s="51" t="s">
        <v>464</v>
      </c>
      <c r="C212" s="52" t="s">
        <v>465</v>
      </c>
      <c r="D212" s="53">
        <v>200</v>
      </c>
      <c r="E212" s="53">
        <v>0</v>
      </c>
      <c r="F212" s="53">
        <v>200</v>
      </c>
      <c r="G212" s="54"/>
      <c r="H212" s="57" t="s">
        <v>55</v>
      </c>
    </row>
    <row r="213" spans="1:8" x14ac:dyDescent="0.2">
      <c r="A213" s="58"/>
      <c r="B213" s="59"/>
      <c r="C213" s="52" t="s">
        <v>466</v>
      </c>
      <c r="D213" s="60">
        <v>-107201.47</v>
      </c>
      <c r="E213" s="60">
        <v>-98205.26</v>
      </c>
      <c r="F213" s="60">
        <v>-8996.2099999999991</v>
      </c>
      <c r="G213" s="61" t="s">
        <v>337</v>
      </c>
      <c r="H213" s="55" t="s">
        <v>53</v>
      </c>
    </row>
    <row r="214" spans="1:8" x14ac:dyDescent="0.2">
      <c r="A214" s="50"/>
      <c r="B214" s="51"/>
      <c r="C214" s="52" t="s">
        <v>467</v>
      </c>
      <c r="D214" s="53"/>
      <c r="E214" s="53"/>
      <c r="F214" s="53"/>
      <c r="G214" s="54"/>
      <c r="H214" s="57" t="s">
        <v>53</v>
      </c>
    </row>
    <row r="215" spans="1:8" x14ac:dyDescent="0.2">
      <c r="A215" s="50" t="s">
        <v>56</v>
      </c>
      <c r="B215" s="51" t="s">
        <v>468</v>
      </c>
      <c r="C215" s="52" t="s">
        <v>469</v>
      </c>
      <c r="D215" s="56">
        <v>-28897.439999999999</v>
      </c>
      <c r="E215" s="56">
        <v>-19018.38</v>
      </c>
      <c r="F215" s="56">
        <v>-9879.06</v>
      </c>
      <c r="G215" s="54" t="s">
        <v>470</v>
      </c>
      <c r="H215" s="55" t="s">
        <v>55</v>
      </c>
    </row>
    <row r="216" spans="1:8" x14ac:dyDescent="0.2">
      <c r="A216" s="50" t="s">
        <v>61</v>
      </c>
      <c r="B216" s="51" t="s">
        <v>471</v>
      </c>
      <c r="C216" s="52" t="s">
        <v>472</v>
      </c>
      <c r="D216" s="53">
        <v>351.4</v>
      </c>
      <c r="E216" s="53">
        <v>0</v>
      </c>
      <c r="F216" s="53">
        <v>351.4</v>
      </c>
      <c r="G216" s="54"/>
      <c r="H216" s="57"/>
    </row>
    <row r="217" spans="1:8" x14ac:dyDescent="0.2">
      <c r="A217" s="50" t="s">
        <v>56</v>
      </c>
      <c r="B217" s="51" t="s">
        <v>473</v>
      </c>
      <c r="C217" s="52" t="s">
        <v>474</v>
      </c>
      <c r="D217" s="56">
        <v>-1089816.1000000001</v>
      </c>
      <c r="E217" s="56">
        <v>-985559.99</v>
      </c>
      <c r="F217" s="56">
        <v>-104256.11</v>
      </c>
      <c r="G217" s="54" t="s">
        <v>475</v>
      </c>
      <c r="H217" s="57"/>
    </row>
    <row r="218" spans="1:8" x14ac:dyDescent="0.2">
      <c r="A218" s="50" t="s">
        <v>56</v>
      </c>
      <c r="B218" s="51" t="s">
        <v>476</v>
      </c>
      <c r="C218" s="52" t="s">
        <v>477</v>
      </c>
      <c r="D218" s="56">
        <v>-435351.75</v>
      </c>
      <c r="E218" s="56">
        <v>-398059.93</v>
      </c>
      <c r="F218" s="56">
        <v>-37291.82</v>
      </c>
      <c r="G218" s="54" t="s">
        <v>463</v>
      </c>
      <c r="H218" s="57"/>
    </row>
    <row r="219" spans="1:8" x14ac:dyDescent="0.2">
      <c r="A219" s="50" t="s">
        <v>61</v>
      </c>
      <c r="B219" s="51" t="s">
        <v>478</v>
      </c>
      <c r="C219" s="52" t="s">
        <v>479</v>
      </c>
      <c r="D219" s="56">
        <v>-398982.19</v>
      </c>
      <c r="E219" s="56">
        <v>-439868.01</v>
      </c>
      <c r="F219" s="56">
        <v>40885.82</v>
      </c>
      <c r="G219" s="54" t="s">
        <v>480</v>
      </c>
      <c r="H219" s="57"/>
    </row>
    <row r="220" spans="1:8" x14ac:dyDescent="0.2">
      <c r="A220" s="50" t="s">
        <v>56</v>
      </c>
      <c r="B220" s="51" t="s">
        <v>481</v>
      </c>
      <c r="C220" s="52" t="s">
        <v>482</v>
      </c>
      <c r="D220" s="56">
        <v>-532042.1</v>
      </c>
      <c r="E220" s="56">
        <v>-549840.24</v>
      </c>
      <c r="F220" s="56">
        <v>17798.14</v>
      </c>
      <c r="G220" s="54" t="s">
        <v>483</v>
      </c>
      <c r="H220" s="57"/>
    </row>
    <row r="221" spans="1:8" x14ac:dyDescent="0.2">
      <c r="A221" s="50" t="s">
        <v>61</v>
      </c>
      <c r="B221" s="51" t="s">
        <v>484</v>
      </c>
      <c r="C221" s="52" t="s">
        <v>485</v>
      </c>
      <c r="D221" s="56">
        <v>-26109.54</v>
      </c>
      <c r="E221" s="56">
        <v>-26109.54</v>
      </c>
      <c r="F221" s="53">
        <v>0</v>
      </c>
      <c r="G221" s="54" t="s">
        <v>64</v>
      </c>
      <c r="H221" s="57"/>
    </row>
    <row r="222" spans="1:8" x14ac:dyDescent="0.2">
      <c r="A222" s="50" t="s">
        <v>119</v>
      </c>
      <c r="B222" s="51" t="s">
        <v>486</v>
      </c>
      <c r="C222" s="52" t="s">
        <v>487</v>
      </c>
      <c r="D222" s="56">
        <v>-5404.03</v>
      </c>
      <c r="E222" s="56">
        <v>-5404.03</v>
      </c>
      <c r="F222" s="53">
        <v>0</v>
      </c>
      <c r="G222" s="54" t="s">
        <v>64</v>
      </c>
      <c r="H222" s="57"/>
    </row>
    <row r="223" spans="1:8" x14ac:dyDescent="0.2">
      <c r="A223" s="50" t="s">
        <v>61</v>
      </c>
      <c r="B223" s="51" t="s">
        <v>488</v>
      </c>
      <c r="C223" s="52" t="s">
        <v>489</v>
      </c>
      <c r="D223" s="56">
        <v>-501406.99</v>
      </c>
      <c r="E223" s="56">
        <v>-131613.35</v>
      </c>
      <c r="F223" s="56">
        <v>-369793.64</v>
      </c>
      <c r="G223" s="54" t="s">
        <v>490</v>
      </c>
      <c r="H223" s="57"/>
    </row>
    <row r="224" spans="1:8" x14ac:dyDescent="0.2">
      <c r="A224" s="50" t="s">
        <v>61</v>
      </c>
      <c r="B224" s="51" t="s">
        <v>491</v>
      </c>
      <c r="C224" s="52" t="s">
        <v>492</v>
      </c>
      <c r="D224" s="56">
        <v>-349390.96</v>
      </c>
      <c r="E224" s="56">
        <v>-148357.71</v>
      </c>
      <c r="F224" s="56">
        <v>-201033.25</v>
      </c>
      <c r="G224" s="54" t="s">
        <v>493</v>
      </c>
      <c r="H224" s="57"/>
    </row>
    <row r="225" spans="1:8" x14ac:dyDescent="0.2">
      <c r="A225" s="50" t="s">
        <v>56</v>
      </c>
      <c r="B225" s="51" t="s">
        <v>494</v>
      </c>
      <c r="C225" s="52" t="s">
        <v>495</v>
      </c>
      <c r="D225" s="56">
        <v>-26487.77</v>
      </c>
      <c r="E225" s="56">
        <v>-25436.1</v>
      </c>
      <c r="F225" s="56">
        <v>-1051.67</v>
      </c>
      <c r="G225" s="54" t="s">
        <v>496</v>
      </c>
      <c r="H225" s="57"/>
    </row>
    <row r="226" spans="1:8" x14ac:dyDescent="0.2">
      <c r="A226" s="50" t="s">
        <v>56</v>
      </c>
      <c r="B226" s="51" t="s">
        <v>497</v>
      </c>
      <c r="C226" s="52" t="s">
        <v>498</v>
      </c>
      <c r="D226" s="56">
        <v>-489997.65</v>
      </c>
      <c r="E226" s="56">
        <v>-457827.01</v>
      </c>
      <c r="F226" s="56">
        <v>-32170.639999999999</v>
      </c>
      <c r="G226" s="54" t="s">
        <v>499</v>
      </c>
      <c r="H226" s="57" t="s">
        <v>55</v>
      </c>
    </row>
    <row r="227" spans="1:8" x14ac:dyDescent="0.2">
      <c r="A227" s="58"/>
      <c r="B227" s="59"/>
      <c r="C227" s="52" t="s">
        <v>500</v>
      </c>
      <c r="D227" s="60">
        <v>-3883535.12</v>
      </c>
      <c r="E227" s="60">
        <v>-3187094.29</v>
      </c>
      <c r="F227" s="60">
        <v>-696440.83</v>
      </c>
      <c r="G227" s="61" t="s">
        <v>501</v>
      </c>
      <c r="H227" s="55" t="s">
        <v>53</v>
      </c>
    </row>
    <row r="228" spans="1:8" x14ac:dyDescent="0.2">
      <c r="A228" s="58"/>
      <c r="B228" s="59"/>
      <c r="C228" s="52" t="s">
        <v>502</v>
      </c>
      <c r="D228" s="60">
        <v>-20027463.530000001</v>
      </c>
      <c r="E228" s="60">
        <v>-24027873.390000001</v>
      </c>
      <c r="F228" s="60">
        <v>4000409.86</v>
      </c>
      <c r="G228" s="61" t="s">
        <v>503</v>
      </c>
      <c r="H228" s="55" t="s">
        <v>51</v>
      </c>
    </row>
    <row r="229" spans="1:8" x14ac:dyDescent="0.2">
      <c r="A229" s="50"/>
      <c r="B229" s="51"/>
      <c r="C229" s="52" t="s">
        <v>504</v>
      </c>
      <c r="D229" s="53"/>
      <c r="E229" s="53"/>
      <c r="F229" s="53"/>
      <c r="G229" s="54"/>
      <c r="H229" s="57" t="s">
        <v>51</v>
      </c>
    </row>
    <row r="230" spans="1:8" x14ac:dyDescent="0.2">
      <c r="A230" s="50"/>
      <c r="B230" s="51"/>
      <c r="C230" s="52" t="s">
        <v>505</v>
      </c>
      <c r="D230" s="53"/>
      <c r="E230" s="53"/>
      <c r="F230" s="53"/>
      <c r="G230" s="54"/>
      <c r="H230" s="55" t="s">
        <v>53</v>
      </c>
    </row>
    <row r="231" spans="1:8" x14ac:dyDescent="0.2">
      <c r="A231" s="50" t="s">
        <v>61</v>
      </c>
      <c r="B231" s="51" t="s">
        <v>506</v>
      </c>
      <c r="C231" s="52" t="s">
        <v>507</v>
      </c>
      <c r="D231" s="56">
        <v>-277650.88</v>
      </c>
      <c r="E231" s="56">
        <v>-1994885.32</v>
      </c>
      <c r="F231" s="56">
        <v>1717234.44</v>
      </c>
      <c r="G231" s="54" t="s">
        <v>508</v>
      </c>
      <c r="H231" s="55" t="s">
        <v>55</v>
      </c>
    </row>
    <row r="232" spans="1:8" x14ac:dyDescent="0.2">
      <c r="A232" s="50" t="s">
        <v>61</v>
      </c>
      <c r="B232" s="51" t="s">
        <v>509</v>
      </c>
      <c r="C232" s="52" t="s">
        <v>510</v>
      </c>
      <c r="D232" s="56">
        <v>-660382.07999999996</v>
      </c>
      <c r="E232" s="56">
        <v>-654872.07999999996</v>
      </c>
      <c r="F232" s="56">
        <v>-5510</v>
      </c>
      <c r="G232" s="54" t="s">
        <v>511</v>
      </c>
      <c r="H232" s="57" t="s">
        <v>55</v>
      </c>
    </row>
    <row r="233" spans="1:8" x14ac:dyDescent="0.2">
      <c r="A233" s="58"/>
      <c r="B233" s="59"/>
      <c r="C233" s="52" t="s">
        <v>512</v>
      </c>
      <c r="D233" s="60">
        <v>-938032.96</v>
      </c>
      <c r="E233" s="60">
        <v>-2649757.4</v>
      </c>
      <c r="F233" s="60">
        <v>1711724.44</v>
      </c>
      <c r="G233" s="61" t="s">
        <v>513</v>
      </c>
      <c r="H233" s="55" t="s">
        <v>53</v>
      </c>
    </row>
    <row r="234" spans="1:8" x14ac:dyDescent="0.2">
      <c r="A234" s="50"/>
      <c r="B234" s="51"/>
      <c r="C234" s="52" t="s">
        <v>514</v>
      </c>
      <c r="D234" s="53"/>
      <c r="E234" s="53"/>
      <c r="F234" s="53"/>
      <c r="G234" s="54"/>
      <c r="H234" s="57" t="s">
        <v>53</v>
      </c>
    </row>
    <row r="235" spans="1:8" x14ac:dyDescent="0.2">
      <c r="A235" s="50" t="s">
        <v>56</v>
      </c>
      <c r="B235" s="51" t="s">
        <v>515</v>
      </c>
      <c r="C235" s="52" t="s">
        <v>516</v>
      </c>
      <c r="D235" s="56">
        <v>1016514.11</v>
      </c>
      <c r="E235" s="56">
        <v>1107874.19</v>
      </c>
      <c r="F235" s="56">
        <v>-91360.08</v>
      </c>
      <c r="G235" s="54" t="s">
        <v>517</v>
      </c>
      <c r="H235" s="55" t="s">
        <v>55</v>
      </c>
    </row>
    <row r="236" spans="1:8" x14ac:dyDescent="0.2">
      <c r="A236" s="50" t="s">
        <v>56</v>
      </c>
      <c r="B236" s="51" t="s">
        <v>518</v>
      </c>
      <c r="C236" s="52" t="s">
        <v>519</v>
      </c>
      <c r="D236" s="56">
        <v>3532024.73</v>
      </c>
      <c r="E236" s="56">
        <v>3773368.11</v>
      </c>
      <c r="F236" s="56">
        <v>-241343.38</v>
      </c>
      <c r="G236" s="54" t="s">
        <v>520</v>
      </c>
      <c r="H236" s="57"/>
    </row>
    <row r="237" spans="1:8" x14ac:dyDescent="0.2">
      <c r="A237" s="50" t="s">
        <v>56</v>
      </c>
      <c r="B237" s="51" t="s">
        <v>521</v>
      </c>
      <c r="C237" s="52" t="s">
        <v>522</v>
      </c>
      <c r="D237" s="56">
        <v>-22680568.280000001</v>
      </c>
      <c r="E237" s="56">
        <v>-23199038.899999999</v>
      </c>
      <c r="F237" s="56">
        <v>518470.62</v>
      </c>
      <c r="G237" s="54" t="s">
        <v>523</v>
      </c>
      <c r="H237" s="57"/>
    </row>
    <row r="238" spans="1:8" x14ac:dyDescent="0.2">
      <c r="A238" s="50" t="s">
        <v>56</v>
      </c>
      <c r="B238" s="51" t="s">
        <v>524</v>
      </c>
      <c r="C238" s="52" t="s">
        <v>525</v>
      </c>
      <c r="D238" s="56">
        <v>-1120871.8400000001</v>
      </c>
      <c r="E238" s="56">
        <v>-1329265.3400000001</v>
      </c>
      <c r="F238" s="56">
        <v>208393.5</v>
      </c>
      <c r="G238" s="54" t="s">
        <v>526</v>
      </c>
      <c r="H238" s="57" t="s">
        <v>55</v>
      </c>
    </row>
    <row r="239" spans="1:8" x14ac:dyDescent="0.2">
      <c r="A239" s="58"/>
      <c r="B239" s="59"/>
      <c r="C239" s="52" t="s">
        <v>527</v>
      </c>
      <c r="D239" s="60">
        <v>-19252901.280000001</v>
      </c>
      <c r="E239" s="60">
        <v>-19647061.940000001</v>
      </c>
      <c r="F239" s="60">
        <v>394160.66</v>
      </c>
      <c r="G239" s="61" t="s">
        <v>528</v>
      </c>
      <c r="H239" s="55" t="s">
        <v>53</v>
      </c>
    </row>
    <row r="240" spans="1:8" x14ac:dyDescent="0.2">
      <c r="A240" s="50"/>
      <c r="B240" s="51"/>
      <c r="C240" s="52" t="s">
        <v>529</v>
      </c>
      <c r="D240" s="53"/>
      <c r="E240" s="53"/>
      <c r="F240" s="53"/>
      <c r="G240" s="54"/>
      <c r="H240" s="57" t="s">
        <v>53</v>
      </c>
    </row>
    <row r="241" spans="1:8" x14ac:dyDescent="0.2">
      <c r="A241" s="50" t="s">
        <v>56</v>
      </c>
      <c r="B241" s="51" t="s">
        <v>530</v>
      </c>
      <c r="C241" s="52" t="s">
        <v>531</v>
      </c>
      <c r="D241" s="56">
        <v>228998.31</v>
      </c>
      <c r="E241" s="56">
        <v>149201.14000000001</v>
      </c>
      <c r="F241" s="56">
        <v>79797.17</v>
      </c>
      <c r="G241" s="54" t="s">
        <v>532</v>
      </c>
      <c r="H241" s="55" t="s">
        <v>55</v>
      </c>
    </row>
    <row r="242" spans="1:8" x14ac:dyDescent="0.2">
      <c r="A242" s="50" t="s">
        <v>56</v>
      </c>
      <c r="B242" s="51" t="s">
        <v>533</v>
      </c>
      <c r="C242" s="52" t="s">
        <v>534</v>
      </c>
      <c r="D242" s="56">
        <v>-5363939.93</v>
      </c>
      <c r="E242" s="56">
        <v>-5441549.1699999999</v>
      </c>
      <c r="F242" s="56">
        <v>77609.240000000005</v>
      </c>
      <c r="G242" s="54" t="s">
        <v>535</v>
      </c>
      <c r="H242" s="57"/>
    </row>
    <row r="243" spans="1:8" x14ac:dyDescent="0.2">
      <c r="A243" s="50" t="s">
        <v>56</v>
      </c>
      <c r="B243" s="51" t="s">
        <v>536</v>
      </c>
      <c r="C243" s="52" t="s">
        <v>537</v>
      </c>
      <c r="D243" s="56">
        <v>-280920.42</v>
      </c>
      <c r="E243" s="56">
        <v>-407885.76</v>
      </c>
      <c r="F243" s="56">
        <v>126965.34</v>
      </c>
      <c r="G243" s="54" t="s">
        <v>538</v>
      </c>
      <c r="H243" s="57" t="s">
        <v>55</v>
      </c>
    </row>
    <row r="244" spans="1:8" x14ac:dyDescent="0.2">
      <c r="A244" s="58"/>
      <c r="B244" s="59"/>
      <c r="C244" s="52" t="s">
        <v>539</v>
      </c>
      <c r="D244" s="60">
        <v>-5415862.04</v>
      </c>
      <c r="E244" s="60">
        <v>-5700233.79</v>
      </c>
      <c r="F244" s="60">
        <v>284371.75</v>
      </c>
      <c r="G244" s="61" t="s">
        <v>540</v>
      </c>
      <c r="H244" s="55" t="s">
        <v>53</v>
      </c>
    </row>
    <row r="245" spans="1:8" x14ac:dyDescent="0.2">
      <c r="A245" s="50"/>
      <c r="B245" s="51"/>
      <c r="C245" s="52" t="s">
        <v>541</v>
      </c>
      <c r="D245" s="53"/>
      <c r="E245" s="53"/>
      <c r="F245" s="53"/>
      <c r="G245" s="54"/>
      <c r="H245" s="57" t="s">
        <v>53</v>
      </c>
    </row>
    <row r="246" spans="1:8" x14ac:dyDescent="0.2">
      <c r="A246" s="50" t="s">
        <v>56</v>
      </c>
      <c r="B246" s="51" t="s">
        <v>542</v>
      </c>
      <c r="C246" s="52" t="s">
        <v>543</v>
      </c>
      <c r="D246" s="56">
        <v>-10624386.279999999</v>
      </c>
      <c r="E246" s="56">
        <v>-11350351.07</v>
      </c>
      <c r="F246" s="56">
        <v>725964.79</v>
      </c>
      <c r="G246" s="54" t="s">
        <v>544</v>
      </c>
      <c r="H246" s="55" t="s">
        <v>55</v>
      </c>
    </row>
    <row r="247" spans="1:8" x14ac:dyDescent="0.2">
      <c r="A247" s="50" t="s">
        <v>56</v>
      </c>
      <c r="B247" s="51" t="s">
        <v>545</v>
      </c>
      <c r="C247" s="52" t="s">
        <v>546</v>
      </c>
      <c r="D247" s="56">
        <v>-3532024.49</v>
      </c>
      <c r="E247" s="56">
        <v>-3773367.87</v>
      </c>
      <c r="F247" s="56">
        <v>241343.38</v>
      </c>
      <c r="G247" s="54" t="s">
        <v>544</v>
      </c>
      <c r="H247" s="57" t="s">
        <v>55</v>
      </c>
    </row>
    <row r="248" spans="1:8" x14ac:dyDescent="0.2">
      <c r="A248" s="58"/>
      <c r="B248" s="59"/>
      <c r="C248" s="52" t="s">
        <v>547</v>
      </c>
      <c r="D248" s="60">
        <v>-14156410.77</v>
      </c>
      <c r="E248" s="60">
        <v>-15123718.939999999</v>
      </c>
      <c r="F248" s="60">
        <v>967308.17</v>
      </c>
      <c r="G248" s="61" t="s">
        <v>544</v>
      </c>
      <c r="H248" s="55" t="s">
        <v>53</v>
      </c>
    </row>
    <row r="249" spans="1:8" x14ac:dyDescent="0.2">
      <c r="A249" s="50"/>
      <c r="B249" s="51"/>
      <c r="C249" s="52" t="s">
        <v>548</v>
      </c>
      <c r="D249" s="53"/>
      <c r="E249" s="53"/>
      <c r="F249" s="53"/>
      <c r="G249" s="54"/>
      <c r="H249" s="57" t="s">
        <v>53</v>
      </c>
    </row>
    <row r="250" spans="1:8" x14ac:dyDescent="0.2">
      <c r="A250" s="50" t="s">
        <v>61</v>
      </c>
      <c r="B250" s="51" t="s">
        <v>549</v>
      </c>
      <c r="C250" s="52" t="s">
        <v>550</v>
      </c>
      <c r="D250" s="56">
        <v>-176867.20000000001</v>
      </c>
      <c r="E250" s="56">
        <v>-164918.49</v>
      </c>
      <c r="F250" s="56">
        <v>-11948.71</v>
      </c>
      <c r="G250" s="54" t="s">
        <v>228</v>
      </c>
      <c r="H250" s="55" t="s">
        <v>55</v>
      </c>
    </row>
    <row r="251" spans="1:8" x14ac:dyDescent="0.2">
      <c r="A251" s="58"/>
      <c r="B251" s="59"/>
      <c r="C251" s="52" t="s">
        <v>551</v>
      </c>
      <c r="D251" s="60">
        <v>-176867.20000000001</v>
      </c>
      <c r="E251" s="60">
        <v>-164918.49</v>
      </c>
      <c r="F251" s="60">
        <v>-11948.71</v>
      </c>
      <c r="G251" s="61" t="s">
        <v>228</v>
      </c>
      <c r="H251" s="55" t="s">
        <v>53</v>
      </c>
    </row>
    <row r="252" spans="1:8" x14ac:dyDescent="0.2">
      <c r="A252" s="50" t="s">
        <v>56</v>
      </c>
      <c r="B252" s="51" t="s">
        <v>552</v>
      </c>
      <c r="C252" s="52" t="s">
        <v>553</v>
      </c>
      <c r="D252" s="56">
        <v>-2017782.85</v>
      </c>
      <c r="E252" s="56">
        <v>-1950183.01</v>
      </c>
      <c r="F252" s="56">
        <v>-67599.839999999997</v>
      </c>
      <c r="G252" s="54" t="s">
        <v>554</v>
      </c>
      <c r="H252" s="55" t="s">
        <v>55</v>
      </c>
    </row>
    <row r="253" spans="1:8" x14ac:dyDescent="0.2">
      <c r="A253" s="50" t="s">
        <v>56</v>
      </c>
      <c r="B253" s="51" t="s">
        <v>555</v>
      </c>
      <c r="C253" s="52" t="s">
        <v>556</v>
      </c>
      <c r="D253" s="56">
        <v>-205220.65</v>
      </c>
      <c r="E253" s="56">
        <v>-147083.07</v>
      </c>
      <c r="F253" s="56">
        <v>-58137.58</v>
      </c>
      <c r="G253" s="54" t="s">
        <v>557</v>
      </c>
      <c r="H253" s="57" t="s">
        <v>55</v>
      </c>
    </row>
    <row r="254" spans="1:8" x14ac:dyDescent="0.2">
      <c r="A254" s="58"/>
      <c r="B254" s="59"/>
      <c r="C254" s="52" t="s">
        <v>558</v>
      </c>
      <c r="D254" s="60">
        <v>-2223003.5</v>
      </c>
      <c r="E254" s="60">
        <v>-2097266.08</v>
      </c>
      <c r="F254" s="60">
        <v>-125737.42</v>
      </c>
      <c r="G254" s="61" t="s">
        <v>559</v>
      </c>
      <c r="H254" s="55" t="s">
        <v>53</v>
      </c>
    </row>
    <row r="255" spans="1:8" x14ac:dyDescent="0.2">
      <c r="A255" s="50"/>
      <c r="B255" s="51"/>
      <c r="C255" s="52" t="s">
        <v>560</v>
      </c>
      <c r="D255" s="53"/>
      <c r="E255" s="53"/>
      <c r="F255" s="53"/>
      <c r="G255" s="54"/>
      <c r="H255" s="57" t="s">
        <v>53</v>
      </c>
    </row>
    <row r="256" spans="1:8" x14ac:dyDescent="0.2">
      <c r="A256" s="50" t="s">
        <v>61</v>
      </c>
      <c r="B256" s="51" t="s">
        <v>561</v>
      </c>
      <c r="C256" s="52" t="s">
        <v>562</v>
      </c>
      <c r="D256" s="56">
        <v>-1381231.38</v>
      </c>
      <c r="E256" s="56">
        <v>-1327793.82</v>
      </c>
      <c r="F256" s="56">
        <v>-53437.56</v>
      </c>
      <c r="G256" s="54" t="s">
        <v>563</v>
      </c>
      <c r="H256" s="55" t="s">
        <v>55</v>
      </c>
    </row>
    <row r="257" spans="1:8" x14ac:dyDescent="0.2">
      <c r="A257" s="50" t="s">
        <v>61</v>
      </c>
      <c r="B257" s="51" t="s">
        <v>564</v>
      </c>
      <c r="C257" s="52" t="s">
        <v>565</v>
      </c>
      <c r="D257" s="56">
        <v>-170538.71</v>
      </c>
      <c r="E257" s="56">
        <v>-109866.66</v>
      </c>
      <c r="F257" s="56">
        <v>-60672.05</v>
      </c>
      <c r="G257" s="54" t="s">
        <v>566</v>
      </c>
      <c r="H257" s="57" t="s">
        <v>55</v>
      </c>
    </row>
    <row r="258" spans="1:8" x14ac:dyDescent="0.2">
      <c r="A258" s="58"/>
      <c r="B258" s="59"/>
      <c r="C258" s="52" t="s">
        <v>567</v>
      </c>
      <c r="D258" s="60">
        <v>-1551770.09</v>
      </c>
      <c r="E258" s="60">
        <v>-1437660.48</v>
      </c>
      <c r="F258" s="60">
        <v>-114109.61</v>
      </c>
      <c r="G258" s="61" t="s">
        <v>568</v>
      </c>
      <c r="H258" s="55" t="s">
        <v>53</v>
      </c>
    </row>
    <row r="259" spans="1:8" x14ac:dyDescent="0.2">
      <c r="A259" s="58"/>
      <c r="B259" s="59"/>
      <c r="C259" s="52" t="s">
        <v>569</v>
      </c>
      <c r="D259" s="60">
        <v>-43714847.840000004</v>
      </c>
      <c r="E259" s="60">
        <v>-46820617.119999997</v>
      </c>
      <c r="F259" s="60">
        <v>3105769.28</v>
      </c>
      <c r="G259" s="61" t="s">
        <v>570</v>
      </c>
      <c r="H259" s="55" t="s">
        <v>51</v>
      </c>
    </row>
    <row r="260" spans="1:8" x14ac:dyDescent="0.2">
      <c r="A260" s="58"/>
      <c r="B260" s="59"/>
      <c r="C260" s="52" t="s">
        <v>571</v>
      </c>
      <c r="D260" s="60">
        <v>-227448071.47999999</v>
      </c>
      <c r="E260" s="60">
        <v>-211918675.87</v>
      </c>
      <c r="F260" s="60">
        <v>-15529395.609999999</v>
      </c>
      <c r="G260" s="61" t="s">
        <v>572</v>
      </c>
      <c r="H260" s="55" t="s">
        <v>49</v>
      </c>
    </row>
    <row r="261" spans="1:8" x14ac:dyDescent="0.2">
      <c r="A261" s="63"/>
      <c r="B261" s="64"/>
      <c r="C261" s="65"/>
      <c r="D261" s="66">
        <v>0</v>
      </c>
      <c r="E261" s="66">
        <v>0</v>
      </c>
      <c r="F261" s="66">
        <v>0</v>
      </c>
      <c r="G261" s="67"/>
      <c r="H261" s="68" t="s">
        <v>573</v>
      </c>
    </row>
    <row r="262" spans="1:8" x14ac:dyDescent="0.2">
      <c r="A262" s="69"/>
      <c r="B262" s="70"/>
      <c r="C262" s="70"/>
      <c r="D262" s="71">
        <v>295417262.23000002</v>
      </c>
      <c r="E262" s="71">
        <v>306159529.81999999</v>
      </c>
      <c r="F262" s="71">
        <v>-10742267.59</v>
      </c>
      <c r="G262" s="70"/>
      <c r="H262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63</vt:lpstr>
      <vt:lpstr>Jan 24 - Feb 25</vt:lpstr>
      <vt:lpstr>2 28 25 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 Carson</dc:creator>
  <cp:lastModifiedBy>Allen, Danny E</cp:lastModifiedBy>
  <cp:lastPrinted>2024-11-20T14:08:20Z</cp:lastPrinted>
  <dcterms:created xsi:type="dcterms:W3CDTF">2024-11-11T20:53:42Z</dcterms:created>
  <dcterms:modified xsi:type="dcterms:W3CDTF">2025-04-01T18:49:23Z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DELTA_BPU_TAB 63 - UPDATED.xlsx</vt:lpwstr>
  </property>
</Properties>
</file>